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B9CBB9-1E86-4791-AA78-8392495F1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9" r:id="rId2"/>
    <sheet name="Active 2" sheetId="6" r:id="rId3"/>
    <sheet name="Graphs 2" sheetId="7" r:id="rId4"/>
    <sheet name="Active 3" sheetId="5" r:id="rId5"/>
    <sheet name="Graphs 3" sheetId="8" r:id="rId6"/>
    <sheet name="BAV" sheetId="3" r:id="rId7"/>
    <sheet name="Sheet2" sheetId="4" r:id="rId8"/>
  </sheets>
  <definedNames>
    <definedName name="solver_adj" localSheetId="2" hidden="1">'Active 2'!$AC$3:$AC$10</definedName>
    <definedName name="solver_adj" localSheetId="4" hidden="1">'Active 3'!$AC$3:$AC$10</definedName>
    <definedName name="solver_cvg" localSheetId="2" hidden="1">0.0001</definedName>
    <definedName name="solver_cvg" localSheetId="4" hidden="1">0.0001</definedName>
    <definedName name="solver_drv" localSheetId="2" hidden="1">1</definedName>
    <definedName name="solver_drv" localSheetId="4" hidden="1">1</definedName>
    <definedName name="solver_est" localSheetId="2" hidden="1">1</definedName>
    <definedName name="solver_est" localSheetId="4" hidden="1">1</definedName>
    <definedName name="solver_itr" localSheetId="2" hidden="1">100</definedName>
    <definedName name="solver_itr" localSheetId="4" hidden="1">100</definedName>
    <definedName name="solver_lin" localSheetId="2" hidden="1">2</definedName>
    <definedName name="solver_lin" localSheetId="4" hidden="1">2</definedName>
    <definedName name="solver_neg" localSheetId="2" hidden="1">2</definedName>
    <definedName name="solver_neg" localSheetId="4" hidden="1">2</definedName>
    <definedName name="solver_num" localSheetId="2" hidden="1">0</definedName>
    <definedName name="solver_num" localSheetId="4" hidden="1">0</definedName>
    <definedName name="solver_nwt" localSheetId="2" hidden="1">1</definedName>
    <definedName name="solver_nwt" localSheetId="4" hidden="1">1</definedName>
    <definedName name="solver_opt" localSheetId="2" hidden="1">'Active 2'!$AC$11</definedName>
    <definedName name="solver_opt" localSheetId="4" hidden="1">'Active 3'!$AC$11</definedName>
    <definedName name="solver_pre" localSheetId="2" hidden="1">0.000001</definedName>
    <definedName name="solver_pre" localSheetId="4" hidden="1">0.000001</definedName>
    <definedName name="solver_scl" localSheetId="2" hidden="1">1</definedName>
    <definedName name="solver_scl" localSheetId="4" hidden="1">2</definedName>
    <definedName name="solver_sho" localSheetId="2" hidden="1">2</definedName>
    <definedName name="solver_sho" localSheetId="4" hidden="1">2</definedName>
    <definedName name="solver_tim" localSheetId="2" hidden="1">100</definedName>
    <definedName name="solver_tim" localSheetId="4" hidden="1">100</definedName>
    <definedName name="solver_tol" localSheetId="2" hidden="1">0.05</definedName>
    <definedName name="solver_tol" localSheetId="4" hidden="1">0.05</definedName>
    <definedName name="solver_typ" localSheetId="2" hidden="1">2</definedName>
    <definedName name="solver_typ" localSheetId="4" hidden="1">2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299" i="2" l="1"/>
  <c r="F299" i="2" s="1"/>
  <c r="G299" i="2" s="1"/>
  <c r="K299" i="2" s="1"/>
  <c r="Q299" i="2"/>
  <c r="E282" i="6"/>
  <c r="F282" i="6" s="1"/>
  <c r="Q282" i="6"/>
  <c r="E267" i="5"/>
  <c r="F267" i="5" s="1"/>
  <c r="Q267" i="5"/>
  <c r="E294" i="2"/>
  <c r="F294" i="2" s="1"/>
  <c r="G294" i="2" s="1"/>
  <c r="K294" i="2" s="1"/>
  <c r="Q294" i="2"/>
  <c r="E277" i="6"/>
  <c r="F277" i="6" s="1"/>
  <c r="Q277" i="6"/>
  <c r="E292" i="2"/>
  <c r="F292" i="2" s="1"/>
  <c r="G292" i="2" s="1"/>
  <c r="K292" i="2" s="1"/>
  <c r="Q292" i="2"/>
  <c r="E296" i="2"/>
  <c r="F296" i="2" s="1"/>
  <c r="G296" i="2" s="1"/>
  <c r="K296" i="2" s="1"/>
  <c r="Q296" i="2"/>
  <c r="E297" i="2"/>
  <c r="F297" i="2" s="1"/>
  <c r="G297" i="2" s="1"/>
  <c r="K297" i="2" s="1"/>
  <c r="Q297" i="2"/>
  <c r="E275" i="6"/>
  <c r="F275" i="6" s="1"/>
  <c r="Q275" i="6"/>
  <c r="E279" i="6"/>
  <c r="F279" i="6" s="1"/>
  <c r="Q279" i="6"/>
  <c r="E280" i="6"/>
  <c r="F280" i="6" s="1"/>
  <c r="Q280" i="6"/>
  <c r="E261" i="5"/>
  <c r="F261" i="5" s="1"/>
  <c r="Q261" i="5"/>
  <c r="E264" i="5"/>
  <c r="F264" i="5" s="1"/>
  <c r="Q264" i="5"/>
  <c r="E265" i="5"/>
  <c r="F265" i="5" s="1"/>
  <c r="G265" i="5" s="1"/>
  <c r="Q265" i="5"/>
  <c r="E260" i="5"/>
  <c r="F260" i="5" s="1"/>
  <c r="Q260" i="5"/>
  <c r="E263" i="5"/>
  <c r="F263" i="5" s="1"/>
  <c r="Q263" i="5"/>
  <c r="E266" i="5"/>
  <c r="F266" i="5" s="1"/>
  <c r="Q266" i="5"/>
  <c r="E274" i="6"/>
  <c r="F274" i="6" s="1"/>
  <c r="Q274" i="6"/>
  <c r="E278" i="6"/>
  <c r="F278" i="6" s="1"/>
  <c r="Q278" i="6"/>
  <c r="E281" i="6"/>
  <c r="F281" i="6" s="1"/>
  <c r="Q281" i="6"/>
  <c r="E291" i="2"/>
  <c r="F291" i="2" s="1"/>
  <c r="G291" i="2" s="1"/>
  <c r="K291" i="2" s="1"/>
  <c r="Q291" i="2"/>
  <c r="E295" i="2"/>
  <c r="F295" i="2" s="1"/>
  <c r="G295" i="2" s="1"/>
  <c r="K295" i="2" s="1"/>
  <c r="Q295" i="2"/>
  <c r="E298" i="2"/>
  <c r="F298" i="2" s="1"/>
  <c r="G298" i="2" s="1"/>
  <c r="K298" i="2" s="1"/>
  <c r="Q298" i="2"/>
  <c r="E241" i="5"/>
  <c r="F241" i="5" s="1"/>
  <c r="Q241" i="5"/>
  <c r="E242" i="5"/>
  <c r="F242" i="5" s="1"/>
  <c r="Q242" i="5"/>
  <c r="E243" i="5"/>
  <c r="F243" i="5" s="1"/>
  <c r="Q243" i="5"/>
  <c r="E244" i="5"/>
  <c r="F244" i="5" s="1"/>
  <c r="Q244" i="5"/>
  <c r="E245" i="5"/>
  <c r="F245" i="5" s="1"/>
  <c r="Q245" i="5"/>
  <c r="E246" i="5"/>
  <c r="F246" i="5" s="1"/>
  <c r="Q246" i="5"/>
  <c r="E247" i="5"/>
  <c r="F247" i="5" s="1"/>
  <c r="Q247" i="5"/>
  <c r="E248" i="5"/>
  <c r="F248" i="5" s="1"/>
  <c r="Z248" i="5" s="1"/>
  <c r="Q248" i="5"/>
  <c r="E249" i="5"/>
  <c r="F249" i="5" s="1"/>
  <c r="Q249" i="5"/>
  <c r="E250" i="5"/>
  <c r="F250" i="5" s="1"/>
  <c r="Z250" i="5" s="1"/>
  <c r="Q250" i="5"/>
  <c r="E251" i="5"/>
  <c r="F251" i="5" s="1"/>
  <c r="Q251" i="5"/>
  <c r="E253" i="5"/>
  <c r="F253" i="5" s="1"/>
  <c r="Q253" i="5"/>
  <c r="E257" i="5"/>
  <c r="F257" i="5" s="1"/>
  <c r="Q257" i="5"/>
  <c r="E259" i="5"/>
  <c r="F259" i="5" s="1"/>
  <c r="Q259" i="5"/>
  <c r="E254" i="5"/>
  <c r="F254" i="5" s="1"/>
  <c r="Q254" i="5"/>
  <c r="E252" i="5"/>
  <c r="F252" i="5" s="1"/>
  <c r="Z252" i="5" s="1"/>
  <c r="Q252" i="5"/>
  <c r="E255" i="5"/>
  <c r="F255" i="5" s="1"/>
  <c r="Q255" i="5"/>
  <c r="E256" i="5"/>
  <c r="F256" i="5" s="1"/>
  <c r="Q256" i="5"/>
  <c r="E258" i="5"/>
  <c r="F258" i="5" s="1"/>
  <c r="Z258" i="5" s="1"/>
  <c r="Q258" i="5"/>
  <c r="E262" i="5"/>
  <c r="F262" i="5" s="1"/>
  <c r="G262" i="5" s="1"/>
  <c r="Q262" i="5"/>
  <c r="E251" i="2"/>
  <c r="F251" i="2" s="1"/>
  <c r="G251" i="2" s="1"/>
  <c r="K251" i="2" s="1"/>
  <c r="Q251" i="2"/>
  <c r="E253" i="2"/>
  <c r="F253" i="2" s="1"/>
  <c r="G253" i="2" s="1"/>
  <c r="K253" i="2"/>
  <c r="Q253" i="2"/>
  <c r="E255" i="2"/>
  <c r="F255" i="2"/>
  <c r="G255" i="2" s="1"/>
  <c r="K255" i="2" s="1"/>
  <c r="Q255" i="2"/>
  <c r="E257" i="2"/>
  <c r="F257" i="2" s="1"/>
  <c r="G257" i="2" s="1"/>
  <c r="K257" i="2" s="1"/>
  <c r="Q257" i="2"/>
  <c r="E259" i="2"/>
  <c r="F259" i="2" s="1"/>
  <c r="G259" i="2" s="1"/>
  <c r="K259" i="2" s="1"/>
  <c r="Q259" i="2"/>
  <c r="E261" i="2"/>
  <c r="F261" i="2" s="1"/>
  <c r="G261" i="2" s="1"/>
  <c r="K261" i="2" s="1"/>
  <c r="Q261" i="2"/>
  <c r="E263" i="2"/>
  <c r="F263" i="2"/>
  <c r="G263" i="2" s="1"/>
  <c r="K263" i="2" s="1"/>
  <c r="Q263" i="2"/>
  <c r="E265" i="2"/>
  <c r="F265" i="2" s="1"/>
  <c r="G265" i="2" s="1"/>
  <c r="K265" i="2" s="1"/>
  <c r="Q265" i="2"/>
  <c r="E267" i="2"/>
  <c r="F267" i="2" s="1"/>
  <c r="G267" i="2" s="1"/>
  <c r="K267" i="2" s="1"/>
  <c r="Q267" i="2"/>
  <c r="E269" i="2"/>
  <c r="F269" i="2" s="1"/>
  <c r="G269" i="2" s="1"/>
  <c r="K269" i="2" s="1"/>
  <c r="Q269" i="2"/>
  <c r="E271" i="2"/>
  <c r="F271" i="2"/>
  <c r="G271" i="2" s="1"/>
  <c r="K271" i="2" s="1"/>
  <c r="Q271" i="2"/>
  <c r="E273" i="2"/>
  <c r="F273" i="2" s="1"/>
  <c r="G273" i="2" s="1"/>
  <c r="K273" i="2" s="1"/>
  <c r="Q273" i="2"/>
  <c r="E275" i="2"/>
  <c r="F275" i="2" s="1"/>
  <c r="G275" i="2" s="1"/>
  <c r="K275" i="2" s="1"/>
  <c r="Q275" i="2"/>
  <c r="E277" i="2"/>
  <c r="F277" i="2" s="1"/>
  <c r="G277" i="2" s="1"/>
  <c r="K277" i="2" s="1"/>
  <c r="Q277" i="2"/>
  <c r="E279" i="2"/>
  <c r="F279" i="2"/>
  <c r="G279" i="2" s="1"/>
  <c r="K279" i="2" s="1"/>
  <c r="Q279" i="2"/>
  <c r="E281" i="2"/>
  <c r="F281" i="2" s="1"/>
  <c r="G281" i="2" s="1"/>
  <c r="K281" i="2" s="1"/>
  <c r="Q281" i="2"/>
  <c r="E284" i="2"/>
  <c r="F284" i="2" s="1"/>
  <c r="G284" i="2" s="1"/>
  <c r="K284" i="2" s="1"/>
  <c r="Q284" i="2"/>
  <c r="E288" i="2"/>
  <c r="F288" i="2" s="1"/>
  <c r="G288" i="2" s="1"/>
  <c r="K288" i="2" s="1"/>
  <c r="Q288" i="2"/>
  <c r="E290" i="2"/>
  <c r="F290" i="2"/>
  <c r="G290" i="2" s="1"/>
  <c r="K290" i="2" s="1"/>
  <c r="Q290" i="2"/>
  <c r="E285" i="2"/>
  <c r="F285" i="2"/>
  <c r="G285" i="2" s="1"/>
  <c r="K285" i="2" s="1"/>
  <c r="Q285" i="2"/>
  <c r="E282" i="2"/>
  <c r="F282" i="2"/>
  <c r="G282" i="2" s="1"/>
  <c r="K282" i="2" s="1"/>
  <c r="Q282" i="2"/>
  <c r="E286" i="2"/>
  <c r="F286" i="2"/>
  <c r="G286" i="2" s="1"/>
  <c r="K286" i="2" s="1"/>
  <c r="Q286" i="2"/>
  <c r="E287" i="2"/>
  <c r="F287" i="2"/>
  <c r="G287" i="2"/>
  <c r="K287" i="2" s="1"/>
  <c r="Q287" i="2"/>
  <c r="E289" i="2"/>
  <c r="F289" i="2" s="1"/>
  <c r="G289" i="2" s="1"/>
  <c r="K289" i="2" s="1"/>
  <c r="Q289" i="2"/>
  <c r="E293" i="2"/>
  <c r="F293" i="2" s="1"/>
  <c r="G293" i="2" s="1"/>
  <c r="K293" i="2"/>
  <c r="Q293" i="2"/>
  <c r="E276" i="6"/>
  <c r="F276" i="6" s="1"/>
  <c r="P276" i="6" s="1"/>
  <c r="Q276" i="6"/>
  <c r="E268" i="6"/>
  <c r="F268" i="6" s="1"/>
  <c r="P268" i="6" s="1"/>
  <c r="Q268" i="6"/>
  <c r="E266" i="6"/>
  <c r="F266" i="6"/>
  <c r="Q266" i="6"/>
  <c r="E269" i="6"/>
  <c r="F269" i="6" s="1"/>
  <c r="Q269" i="6"/>
  <c r="E270" i="6"/>
  <c r="F270" i="6" s="1"/>
  <c r="G270" i="6" s="1"/>
  <c r="Q270" i="6"/>
  <c r="E272" i="6"/>
  <c r="F272" i="6" s="1"/>
  <c r="Q272" i="6"/>
  <c r="D9" i="6"/>
  <c r="C9" i="6"/>
  <c r="F16" i="6"/>
  <c r="F17" i="6" s="1"/>
  <c r="D14" i="6"/>
  <c r="C14" i="6"/>
  <c r="E273" i="6"/>
  <c r="F273" i="6" s="1"/>
  <c r="Z273" i="6" s="1"/>
  <c r="AB9" i="6"/>
  <c r="AB8" i="6"/>
  <c r="AB10" i="6"/>
  <c r="AB7" i="6"/>
  <c r="AB6" i="6"/>
  <c r="AB3" i="6"/>
  <c r="AB4" i="6"/>
  <c r="AB5" i="6"/>
  <c r="AB14" i="6"/>
  <c r="Q273" i="6"/>
  <c r="E271" i="6"/>
  <c r="F271" i="6" s="1"/>
  <c r="Q271" i="6"/>
  <c r="Y7" i="5"/>
  <c r="Y8" i="5"/>
  <c r="Y10" i="5"/>
  <c r="Y6" i="5"/>
  <c r="AB6" i="5"/>
  <c r="AB7" i="5"/>
  <c r="AB9" i="5"/>
  <c r="AB8" i="5"/>
  <c r="AB18" i="5"/>
  <c r="AB10" i="5"/>
  <c r="AB12" i="5"/>
  <c r="AB5" i="5"/>
  <c r="AB3" i="5"/>
  <c r="AB4" i="5"/>
  <c r="E74" i="5"/>
  <c r="F74" i="5" s="1"/>
  <c r="G74" i="5" s="1"/>
  <c r="I74" i="5" s="1"/>
  <c r="E75" i="5"/>
  <c r="F75" i="5" s="1"/>
  <c r="G75" i="5" s="1"/>
  <c r="I75" i="5" s="1"/>
  <c r="E67" i="5"/>
  <c r="F67" i="5" s="1"/>
  <c r="Z67" i="5" s="1"/>
  <c r="E68" i="5"/>
  <c r="F68" i="5" s="1"/>
  <c r="E69" i="5"/>
  <c r="F69" i="5" s="1"/>
  <c r="E70" i="5"/>
  <c r="F70" i="5" s="1"/>
  <c r="G70" i="5" s="1"/>
  <c r="E71" i="5"/>
  <c r="F71" i="5" s="1"/>
  <c r="E72" i="5"/>
  <c r="F72" i="5" s="1"/>
  <c r="E73" i="5"/>
  <c r="F73" i="5" s="1"/>
  <c r="E76" i="5"/>
  <c r="F76" i="5" s="1"/>
  <c r="G76" i="5" s="1"/>
  <c r="E77" i="5"/>
  <c r="F77" i="5" s="1"/>
  <c r="E78" i="5"/>
  <c r="F78" i="5" s="1"/>
  <c r="G78" i="5" s="1"/>
  <c r="AF78" i="5" s="1"/>
  <c r="E79" i="5"/>
  <c r="F79" i="5" s="1"/>
  <c r="Z79" i="5" s="1"/>
  <c r="E80" i="5"/>
  <c r="F80" i="5" s="1"/>
  <c r="E81" i="5"/>
  <c r="F81" i="5" s="1"/>
  <c r="E82" i="5"/>
  <c r="F82" i="5" s="1"/>
  <c r="G82" i="5" s="1"/>
  <c r="E83" i="5"/>
  <c r="F83" i="5" s="1"/>
  <c r="E84" i="5"/>
  <c r="F84" i="5" s="1"/>
  <c r="E85" i="5"/>
  <c r="F85" i="5" s="1"/>
  <c r="G85" i="5" s="1"/>
  <c r="E86" i="5"/>
  <c r="F86" i="5" s="1"/>
  <c r="E87" i="5"/>
  <c r="F87" i="5" s="1"/>
  <c r="Z87" i="5" s="1"/>
  <c r="E88" i="5"/>
  <c r="F88" i="5" s="1"/>
  <c r="E89" i="5"/>
  <c r="F89" i="5" s="1"/>
  <c r="E90" i="5"/>
  <c r="F90" i="5"/>
  <c r="G90" i="5" s="1"/>
  <c r="E91" i="5"/>
  <c r="F91" i="5" s="1"/>
  <c r="Z91" i="5" s="1"/>
  <c r="E92" i="5"/>
  <c r="F92" i="5" s="1"/>
  <c r="E93" i="5"/>
  <c r="F93" i="5" s="1"/>
  <c r="E94" i="5"/>
  <c r="F94" i="5" s="1"/>
  <c r="E95" i="5"/>
  <c r="F95" i="5" s="1"/>
  <c r="E96" i="5"/>
  <c r="F96" i="5" s="1"/>
  <c r="E97" i="5"/>
  <c r="F97" i="5" s="1"/>
  <c r="Z97" i="5" s="1"/>
  <c r="E98" i="5"/>
  <c r="F98" i="5" s="1"/>
  <c r="G98" i="5" s="1"/>
  <c r="E99" i="5"/>
  <c r="F99" i="5" s="1"/>
  <c r="E100" i="5"/>
  <c r="F100" i="5" s="1"/>
  <c r="Z100" i="5" s="1"/>
  <c r="E101" i="5"/>
  <c r="F101" i="5" s="1"/>
  <c r="E102" i="5"/>
  <c r="F102" i="5" s="1"/>
  <c r="E103" i="5"/>
  <c r="F103" i="5" s="1"/>
  <c r="E104" i="5"/>
  <c r="F104" i="5" s="1"/>
  <c r="E105" i="5"/>
  <c r="F105" i="5" s="1"/>
  <c r="E106" i="5"/>
  <c r="F106" i="5" s="1"/>
  <c r="E107" i="5"/>
  <c r="F107" i="5" s="1"/>
  <c r="Z107" i="5" s="1"/>
  <c r="E108" i="5"/>
  <c r="F108" i="5" s="1"/>
  <c r="E109" i="5"/>
  <c r="F109" i="5" s="1"/>
  <c r="E110" i="5"/>
  <c r="F110" i="5" s="1"/>
  <c r="E111" i="5"/>
  <c r="F111" i="5" s="1"/>
  <c r="E112" i="5"/>
  <c r="F112" i="5" s="1"/>
  <c r="AU112" i="5" s="1"/>
  <c r="E113" i="5"/>
  <c r="F113" i="5" s="1"/>
  <c r="E114" i="5"/>
  <c r="F114" i="5"/>
  <c r="E115" i="5"/>
  <c r="F115" i="5" s="1"/>
  <c r="E116" i="5"/>
  <c r="F116" i="5" s="1"/>
  <c r="E117" i="5"/>
  <c r="F117" i="5" s="1"/>
  <c r="E118" i="5"/>
  <c r="F118" i="5" s="1"/>
  <c r="E119" i="5"/>
  <c r="F119" i="5" s="1"/>
  <c r="E21" i="5"/>
  <c r="F21" i="5" s="1"/>
  <c r="E22" i="5"/>
  <c r="F22" i="5" s="1"/>
  <c r="E23" i="5"/>
  <c r="F23" i="5" s="1"/>
  <c r="G23" i="5" s="1"/>
  <c r="AF23" i="5" s="1"/>
  <c r="E24" i="5"/>
  <c r="F24" i="5" s="1"/>
  <c r="G24" i="5" s="1"/>
  <c r="E25" i="5"/>
  <c r="F25" i="5" s="1"/>
  <c r="E26" i="5"/>
  <c r="F26" i="5" s="1"/>
  <c r="E27" i="5"/>
  <c r="F27" i="5" s="1"/>
  <c r="E28" i="5"/>
  <c r="F28" i="5" s="1"/>
  <c r="E29" i="5"/>
  <c r="F29" i="5"/>
  <c r="Z29" i="5" s="1"/>
  <c r="E30" i="5"/>
  <c r="F30" i="5" s="1"/>
  <c r="E31" i="5"/>
  <c r="F31" i="5" s="1"/>
  <c r="G31" i="5" s="1"/>
  <c r="E32" i="5"/>
  <c r="F32" i="5"/>
  <c r="E33" i="5"/>
  <c r="F33" i="5" s="1"/>
  <c r="E34" i="5"/>
  <c r="F34" i="5" s="1"/>
  <c r="Z34" i="5" s="1"/>
  <c r="E35" i="5"/>
  <c r="F35" i="5" s="1"/>
  <c r="G35" i="5" s="1"/>
  <c r="E36" i="5"/>
  <c r="F36" i="5" s="1"/>
  <c r="E37" i="5"/>
  <c r="F37" i="5" s="1"/>
  <c r="E38" i="5"/>
  <c r="F38" i="5"/>
  <c r="G38" i="5" s="1"/>
  <c r="AF38" i="5" s="1"/>
  <c r="E39" i="5"/>
  <c r="F39" i="5" s="1"/>
  <c r="E40" i="5"/>
  <c r="F40" i="5" s="1"/>
  <c r="E41" i="5"/>
  <c r="F41" i="5" s="1"/>
  <c r="E42" i="5"/>
  <c r="F42" i="5" s="1"/>
  <c r="E43" i="5"/>
  <c r="F43" i="5" s="1"/>
  <c r="G43" i="5" s="1"/>
  <c r="X9" i="5"/>
  <c r="Y9" i="5" s="1"/>
  <c r="AD2" i="5"/>
  <c r="AB2" i="5"/>
  <c r="AB15" i="5" s="1"/>
  <c r="E240" i="5"/>
  <c r="F240" i="5" s="1"/>
  <c r="E239" i="5"/>
  <c r="F239" i="5" s="1"/>
  <c r="G239" i="5" s="1"/>
  <c r="E238" i="5"/>
  <c r="F238" i="5" s="1"/>
  <c r="E237" i="5"/>
  <c r="F237" i="5" s="1"/>
  <c r="E236" i="5"/>
  <c r="F236" i="5" s="1"/>
  <c r="E235" i="5"/>
  <c r="F235" i="5" s="1"/>
  <c r="G235" i="5" s="1"/>
  <c r="AC235" i="5" s="1"/>
  <c r="E234" i="5"/>
  <c r="F234" i="5" s="1"/>
  <c r="E233" i="5"/>
  <c r="F233" i="5" s="1"/>
  <c r="E232" i="5"/>
  <c r="F232" i="5" s="1"/>
  <c r="E231" i="5"/>
  <c r="F231" i="5"/>
  <c r="E230" i="5"/>
  <c r="F230" i="5" s="1"/>
  <c r="E229" i="5"/>
  <c r="F229" i="5" s="1"/>
  <c r="E228" i="5"/>
  <c r="F228" i="5" s="1"/>
  <c r="E227" i="5"/>
  <c r="F227" i="5" s="1"/>
  <c r="E226" i="5"/>
  <c r="F226" i="5" s="1"/>
  <c r="G226" i="5" s="1"/>
  <c r="E225" i="5"/>
  <c r="F225" i="5" s="1"/>
  <c r="E224" i="5"/>
  <c r="F224" i="5" s="1"/>
  <c r="Z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G217" i="5" s="1"/>
  <c r="K217" i="5" s="1"/>
  <c r="E216" i="5"/>
  <c r="F216" i="5" s="1"/>
  <c r="E215" i="5"/>
  <c r="F215" i="5" s="1"/>
  <c r="E214" i="5"/>
  <c r="F214" i="5" s="1"/>
  <c r="AU214" i="5" s="1"/>
  <c r="E213" i="5"/>
  <c r="F213" i="5" s="1"/>
  <c r="G213" i="5" s="1"/>
  <c r="E212" i="5"/>
  <c r="F212" i="5" s="1"/>
  <c r="E211" i="5"/>
  <c r="F211" i="5" s="1"/>
  <c r="G211" i="5" s="1"/>
  <c r="E210" i="5"/>
  <c r="F210" i="5" s="1"/>
  <c r="E209" i="5"/>
  <c r="F209" i="5" s="1"/>
  <c r="E208" i="5"/>
  <c r="F208" i="5" s="1"/>
  <c r="E207" i="5"/>
  <c r="F207" i="5" s="1"/>
  <c r="E206" i="5"/>
  <c r="F206" i="5" s="1"/>
  <c r="G206" i="5" s="1"/>
  <c r="E205" i="5"/>
  <c r="F205" i="5" s="1"/>
  <c r="E204" i="5"/>
  <c r="F204" i="5" s="1"/>
  <c r="G204" i="5" s="1"/>
  <c r="E203" i="5"/>
  <c r="F203" i="5" s="1"/>
  <c r="Z203" i="5" s="1"/>
  <c r="E194" i="5"/>
  <c r="F194" i="5" s="1"/>
  <c r="Z194" i="5" s="1"/>
  <c r="AF203" i="5"/>
  <c r="AD203" i="5"/>
  <c r="E202" i="5"/>
  <c r="F202" i="5" s="1"/>
  <c r="E189" i="5"/>
  <c r="F189" i="5" s="1"/>
  <c r="AF202" i="5"/>
  <c r="AD202" i="5"/>
  <c r="E201" i="5"/>
  <c r="F201" i="5" s="1"/>
  <c r="E188" i="5"/>
  <c r="F188" i="5" s="1"/>
  <c r="G188" i="5" s="1"/>
  <c r="AF201" i="5"/>
  <c r="AD201" i="5"/>
  <c r="E200" i="5"/>
  <c r="F200" i="5" s="1"/>
  <c r="Z200" i="5" s="1"/>
  <c r="E187" i="5"/>
  <c r="F187" i="5" s="1"/>
  <c r="AF200" i="5"/>
  <c r="AD200" i="5"/>
  <c r="E199" i="5"/>
  <c r="F199" i="5" s="1"/>
  <c r="E186" i="5"/>
  <c r="F186" i="5" s="1"/>
  <c r="AF199" i="5"/>
  <c r="AD199" i="5"/>
  <c r="E198" i="5"/>
  <c r="F198" i="5" s="1"/>
  <c r="Z198" i="5" s="1"/>
  <c r="E181" i="5"/>
  <c r="F181" i="5" s="1"/>
  <c r="AF198" i="5"/>
  <c r="AD198" i="5"/>
  <c r="E197" i="5"/>
  <c r="F197" i="5" s="1"/>
  <c r="Z197" i="5" s="1"/>
  <c r="E180" i="5"/>
  <c r="F180" i="5" s="1"/>
  <c r="AF197" i="5"/>
  <c r="AD197" i="5"/>
  <c r="E196" i="5"/>
  <c r="F196" i="5" s="1"/>
  <c r="Z196" i="5" s="1"/>
  <c r="E179" i="5"/>
  <c r="F179" i="5" s="1"/>
  <c r="AF196" i="5"/>
  <c r="AD196" i="5"/>
  <c r="E195" i="5"/>
  <c r="F195" i="5" s="1"/>
  <c r="AU195" i="5" s="1"/>
  <c r="AT195" i="5" s="1"/>
  <c r="E178" i="5"/>
  <c r="F178" i="5" s="1"/>
  <c r="AF195" i="5"/>
  <c r="AD195" i="5"/>
  <c r="E177" i="5"/>
  <c r="F177" i="5" s="1"/>
  <c r="G177" i="5"/>
  <c r="E193" i="5"/>
  <c r="F193" i="5" s="1"/>
  <c r="Z193" i="5" s="1"/>
  <c r="E176" i="5"/>
  <c r="F176" i="5" s="1"/>
  <c r="AF193" i="5"/>
  <c r="AD193" i="5"/>
  <c r="E192" i="5"/>
  <c r="F192" i="5" s="1"/>
  <c r="E175" i="5"/>
  <c r="F175" i="5" s="1"/>
  <c r="G175" i="5"/>
  <c r="AF192" i="5"/>
  <c r="AD192" i="5"/>
  <c r="E191" i="5"/>
  <c r="F191" i="5" s="1"/>
  <c r="Z191" i="5" s="1"/>
  <c r="E174" i="5"/>
  <c r="F174" i="5" s="1"/>
  <c r="G174" i="5" s="1"/>
  <c r="AF191" i="5"/>
  <c r="AD191" i="5"/>
  <c r="E190" i="5"/>
  <c r="F190" i="5" s="1"/>
  <c r="Z190" i="5" s="1"/>
  <c r="E168" i="5"/>
  <c r="F168" i="5" s="1"/>
  <c r="AF190" i="5"/>
  <c r="AD190" i="5"/>
  <c r="E167" i="5"/>
  <c r="F167" i="5" s="1"/>
  <c r="E166" i="5"/>
  <c r="F166" i="5" s="1"/>
  <c r="E165" i="5"/>
  <c r="F165" i="5" s="1"/>
  <c r="E164" i="5"/>
  <c r="F164" i="5" s="1"/>
  <c r="G164" i="5" s="1"/>
  <c r="E185" i="5"/>
  <c r="F185" i="5" s="1"/>
  <c r="E163" i="5"/>
  <c r="F163" i="5" s="1"/>
  <c r="AF185" i="5"/>
  <c r="AD185" i="5"/>
  <c r="E184" i="5"/>
  <c r="F184" i="5" s="1"/>
  <c r="E161" i="5"/>
  <c r="F161" i="5" s="1"/>
  <c r="AF184" i="5"/>
  <c r="AD184" i="5"/>
  <c r="E183" i="5"/>
  <c r="F183" i="5" s="1"/>
  <c r="E160" i="5"/>
  <c r="F160" i="5" s="1"/>
  <c r="AF183" i="5"/>
  <c r="AD183" i="5"/>
  <c r="E182" i="5"/>
  <c r="F182" i="5" s="1"/>
  <c r="Z182" i="5" s="1"/>
  <c r="E159" i="5"/>
  <c r="F159" i="5" s="1"/>
  <c r="AF182" i="5"/>
  <c r="AD182" i="5"/>
  <c r="E158" i="5"/>
  <c r="F158" i="5" s="1"/>
  <c r="E157" i="5"/>
  <c r="F157" i="5" s="1"/>
  <c r="E155" i="5"/>
  <c r="F155" i="5" s="1"/>
  <c r="E153" i="5"/>
  <c r="F153" i="5" s="1"/>
  <c r="E152" i="5"/>
  <c r="F152" i="5" s="1"/>
  <c r="G152" i="5" s="1"/>
  <c r="E151" i="5"/>
  <c r="F151" i="5" s="1"/>
  <c r="E150" i="5"/>
  <c r="F150" i="5" s="1"/>
  <c r="E149" i="5"/>
  <c r="F149" i="5" s="1"/>
  <c r="G149" i="5"/>
  <c r="E173" i="5"/>
  <c r="F173" i="5" s="1"/>
  <c r="Z173" i="5" s="1"/>
  <c r="E148" i="5"/>
  <c r="F148" i="5" s="1"/>
  <c r="AF173" i="5"/>
  <c r="AD173" i="5"/>
  <c r="E172" i="5"/>
  <c r="F172" i="5" s="1"/>
  <c r="E147" i="5"/>
  <c r="F147" i="5" s="1"/>
  <c r="AF172" i="5"/>
  <c r="AD172" i="5"/>
  <c r="E171" i="5"/>
  <c r="F171" i="5" s="1"/>
  <c r="E146" i="5"/>
  <c r="F146" i="5" s="1"/>
  <c r="AU146" i="5" s="1"/>
  <c r="AT146" i="5" s="1"/>
  <c r="AS146" i="5" s="1"/>
  <c r="AR146" i="5" s="1"/>
  <c r="AQ146" i="5" s="1"/>
  <c r="AF171" i="5"/>
  <c r="AD171" i="5"/>
  <c r="E170" i="5"/>
  <c r="F170" i="5" s="1"/>
  <c r="Z170" i="5" s="1"/>
  <c r="E145" i="5"/>
  <c r="F145" i="5" s="1"/>
  <c r="AF170" i="5"/>
  <c r="AD170" i="5"/>
  <c r="E169" i="5"/>
  <c r="F169" i="5"/>
  <c r="Z169" i="5" s="1"/>
  <c r="E144" i="5"/>
  <c r="F144" i="5" s="1"/>
  <c r="AF169" i="5"/>
  <c r="AD169" i="5"/>
  <c r="E143" i="5"/>
  <c r="F143" i="5" s="1"/>
  <c r="E142" i="5"/>
  <c r="F142" i="5" s="1"/>
  <c r="E140" i="5"/>
  <c r="F140" i="5" s="1"/>
  <c r="E139" i="5"/>
  <c r="F139" i="5" s="1"/>
  <c r="E138" i="5"/>
  <c r="F138" i="5" s="1"/>
  <c r="Z138" i="5" s="1"/>
  <c r="E137" i="5"/>
  <c r="F137" i="5" s="1"/>
  <c r="G137" i="5" s="1"/>
  <c r="AF137" i="5" s="1"/>
  <c r="E162" i="5"/>
  <c r="F162" i="5" s="1"/>
  <c r="E136" i="5"/>
  <c r="F136" i="5" s="1"/>
  <c r="AF162" i="5"/>
  <c r="AD162" i="5"/>
  <c r="E135" i="5"/>
  <c r="F135" i="5" s="1"/>
  <c r="G135" i="5" s="1"/>
  <c r="E133" i="5"/>
  <c r="F133" i="5" s="1"/>
  <c r="E132" i="5"/>
  <c r="F132" i="5" s="1"/>
  <c r="E131" i="5"/>
  <c r="F131" i="5" s="1"/>
  <c r="E130" i="5"/>
  <c r="F130" i="5" s="1"/>
  <c r="Z130" i="5" s="1"/>
  <c r="E156" i="5"/>
  <c r="F156" i="5" s="1"/>
  <c r="E129" i="5"/>
  <c r="F129" i="5" s="1"/>
  <c r="AF156" i="5"/>
  <c r="AD156" i="5"/>
  <c r="E128" i="5"/>
  <c r="F128" i="5" s="1"/>
  <c r="E154" i="5"/>
  <c r="F154" i="5" s="1"/>
  <c r="Z154" i="5" s="1"/>
  <c r="E127" i="5"/>
  <c r="F127" i="5" s="1"/>
  <c r="AF154" i="5"/>
  <c r="AD154" i="5"/>
  <c r="G113" i="5"/>
  <c r="E141" i="5"/>
  <c r="F141" i="5" s="1"/>
  <c r="G141" i="5" s="1"/>
  <c r="AC141" i="5" s="1"/>
  <c r="G87" i="5"/>
  <c r="AC87" i="5" s="1"/>
  <c r="E134" i="5"/>
  <c r="F134" i="5" s="1"/>
  <c r="E57" i="5"/>
  <c r="F57" i="5" s="1"/>
  <c r="AF134" i="5"/>
  <c r="AD134" i="5"/>
  <c r="E56" i="5"/>
  <c r="F56" i="5" s="1"/>
  <c r="G56" i="5" s="1"/>
  <c r="E55" i="5"/>
  <c r="F55" i="5" s="1"/>
  <c r="Z55" i="5" s="1"/>
  <c r="E54" i="5"/>
  <c r="F54" i="5" s="1"/>
  <c r="Z54" i="5" s="1"/>
  <c r="G27" i="5"/>
  <c r="E126" i="5"/>
  <c r="F126" i="5" s="1"/>
  <c r="E125" i="5"/>
  <c r="F125" i="5"/>
  <c r="AF126" i="5"/>
  <c r="AD126" i="5"/>
  <c r="E123" i="5"/>
  <c r="F123" i="5" s="1"/>
  <c r="Z123" i="5" s="1"/>
  <c r="AF125" i="5"/>
  <c r="AD125" i="5"/>
  <c r="E124" i="5"/>
  <c r="F124" i="5" s="1"/>
  <c r="E121" i="5"/>
  <c r="F121" i="5" s="1"/>
  <c r="G41" i="5"/>
  <c r="AF123" i="5"/>
  <c r="AD123" i="5"/>
  <c r="E122" i="5"/>
  <c r="F122" i="5" s="1"/>
  <c r="G122" i="5"/>
  <c r="AF121" i="5"/>
  <c r="AD121" i="5"/>
  <c r="E120" i="5"/>
  <c r="F120" i="5"/>
  <c r="G32" i="5"/>
  <c r="AF119" i="5"/>
  <c r="AD119" i="5"/>
  <c r="AF114" i="5"/>
  <c r="AD114" i="5"/>
  <c r="Z111" i="5"/>
  <c r="G29" i="5"/>
  <c r="AF110" i="5"/>
  <c r="AD110" i="5"/>
  <c r="AC110" i="5"/>
  <c r="AB110" i="5"/>
  <c r="AF43" i="5"/>
  <c r="E51" i="5"/>
  <c r="F51" i="5" s="1"/>
  <c r="AF107" i="5"/>
  <c r="AD107" i="5"/>
  <c r="AC107" i="5"/>
  <c r="AB107" i="5"/>
  <c r="E49" i="5"/>
  <c r="F49" i="5"/>
  <c r="AF106" i="5"/>
  <c r="AD106" i="5"/>
  <c r="AC106" i="5"/>
  <c r="AB106" i="5"/>
  <c r="E52" i="5"/>
  <c r="F52" i="5" s="1"/>
  <c r="AF105" i="5"/>
  <c r="AD105" i="5"/>
  <c r="AC105" i="5"/>
  <c r="AB105" i="5"/>
  <c r="E53" i="5"/>
  <c r="F53" i="5" s="1"/>
  <c r="AF104" i="5"/>
  <c r="AD104" i="5"/>
  <c r="E45" i="5"/>
  <c r="F45" i="5" s="1"/>
  <c r="AF103" i="5"/>
  <c r="Z103" i="5"/>
  <c r="AD103" i="5"/>
  <c r="E44" i="5"/>
  <c r="F44" i="5" s="1"/>
  <c r="AU102" i="5"/>
  <c r="E48" i="5"/>
  <c r="F48" i="5" s="1"/>
  <c r="AU48" i="5" s="1"/>
  <c r="AT48" i="5" s="1"/>
  <c r="AF101" i="5"/>
  <c r="AD101" i="5"/>
  <c r="E47" i="5"/>
  <c r="F47" i="5" s="1"/>
  <c r="G47" i="5" s="1"/>
  <c r="AC47" i="5" s="1"/>
  <c r="G100" i="5"/>
  <c r="I100" i="5" s="1"/>
  <c r="E46" i="5"/>
  <c r="F46" i="5" s="1"/>
  <c r="Z99" i="5"/>
  <c r="E50" i="5"/>
  <c r="F50" i="5"/>
  <c r="Z50" i="5" s="1"/>
  <c r="Z98" i="5"/>
  <c r="AF90" i="5"/>
  <c r="Z90" i="5"/>
  <c r="AC90" i="5"/>
  <c r="AF88" i="5"/>
  <c r="AD88" i="5"/>
  <c r="E60" i="5"/>
  <c r="F60" i="5" s="1"/>
  <c r="E66" i="5"/>
  <c r="F66" i="5"/>
  <c r="G83" i="5"/>
  <c r="AC83" i="5" s="1"/>
  <c r="AY82" i="5"/>
  <c r="BL81" i="5"/>
  <c r="AY81" i="5"/>
  <c r="AY80" i="5"/>
  <c r="G80" i="5"/>
  <c r="AY79" i="5"/>
  <c r="G79" i="5"/>
  <c r="AY78" i="5"/>
  <c r="E59" i="5"/>
  <c r="F59" i="5" s="1"/>
  <c r="Z78" i="5"/>
  <c r="AC78" i="5"/>
  <c r="AY77" i="5"/>
  <c r="G68" i="5"/>
  <c r="I68" i="5" s="1"/>
  <c r="AY76" i="5"/>
  <c r="AF76" i="5"/>
  <c r="Z76" i="5"/>
  <c r="AC76" i="5"/>
  <c r="AY75" i="5"/>
  <c r="AF75" i="5"/>
  <c r="Z75" i="5"/>
  <c r="AC75" i="5"/>
  <c r="AY74" i="5"/>
  <c r="AF74" i="5"/>
  <c r="Z74" i="5"/>
  <c r="AC74" i="5"/>
  <c r="AY73" i="5"/>
  <c r="E65" i="5"/>
  <c r="F65" i="5" s="1"/>
  <c r="G73" i="5"/>
  <c r="AC73" i="5"/>
  <c r="AF73" i="5"/>
  <c r="Z73" i="5"/>
  <c r="AY72" i="5"/>
  <c r="E58" i="5"/>
  <c r="F58" i="5"/>
  <c r="AY71" i="5"/>
  <c r="AY70" i="5"/>
  <c r="E63" i="5"/>
  <c r="F63" i="5" s="1"/>
  <c r="AF70" i="5"/>
  <c r="Z70" i="5"/>
  <c r="AC70" i="5"/>
  <c r="AY69" i="5"/>
  <c r="E62" i="5"/>
  <c r="F62" i="5" s="1"/>
  <c r="Z69" i="5"/>
  <c r="AY68" i="5"/>
  <c r="Z68" i="5"/>
  <c r="AY67" i="5"/>
  <c r="AY66" i="5"/>
  <c r="AY65" i="5"/>
  <c r="AY64" i="5"/>
  <c r="E64" i="5"/>
  <c r="F64" i="5" s="1"/>
  <c r="E61" i="5"/>
  <c r="F61" i="5" s="1"/>
  <c r="AY63" i="5"/>
  <c r="AY62" i="5"/>
  <c r="BL61" i="5"/>
  <c r="BK61" i="5" s="1"/>
  <c r="AY61" i="5"/>
  <c r="AY60" i="5"/>
  <c r="AY59" i="5"/>
  <c r="AY58" i="5"/>
  <c r="AY57" i="5"/>
  <c r="BL56" i="5"/>
  <c r="AY56" i="5"/>
  <c r="AF56" i="5"/>
  <c r="Z56" i="5"/>
  <c r="AC56" i="5"/>
  <c r="AY55" i="5"/>
  <c r="AY54" i="5"/>
  <c r="AY53" i="5"/>
  <c r="BL52" i="5"/>
  <c r="AY52" i="5"/>
  <c r="AY51" i="5"/>
  <c r="AY50" i="5"/>
  <c r="AY49" i="5"/>
  <c r="AY48" i="5"/>
  <c r="BL47" i="5"/>
  <c r="AY47" i="5"/>
  <c r="AY46" i="5"/>
  <c r="AY45" i="5"/>
  <c r="AY44" i="5"/>
  <c r="AY43" i="5"/>
  <c r="Z43" i="5"/>
  <c r="AC43" i="5"/>
  <c r="AY42" i="5"/>
  <c r="AY41" i="5"/>
  <c r="AY40" i="5"/>
  <c r="Z40" i="5"/>
  <c r="AY39" i="5"/>
  <c r="AY38" i="5"/>
  <c r="Z38" i="5"/>
  <c r="AC38" i="5"/>
  <c r="AY37" i="5"/>
  <c r="AY36" i="5"/>
  <c r="AY35" i="5"/>
  <c r="AU35" i="5"/>
  <c r="AT35" i="5" s="1"/>
  <c r="AY34" i="5"/>
  <c r="AY33" i="5"/>
  <c r="AY32" i="5"/>
  <c r="Z32" i="5"/>
  <c r="AY31" i="5"/>
  <c r="AF31" i="5"/>
  <c r="Z31" i="5"/>
  <c r="AC31" i="5"/>
  <c r="AY30" i="5"/>
  <c r="Z30" i="5"/>
  <c r="AY29" i="5"/>
  <c r="AY28" i="5"/>
  <c r="AY27" i="5"/>
  <c r="Z27" i="5"/>
  <c r="AY26" i="5"/>
  <c r="BL25" i="5"/>
  <c r="AY25" i="5"/>
  <c r="AY24" i="5"/>
  <c r="AF24" i="5"/>
  <c r="Z24" i="5"/>
  <c r="AC24" i="5"/>
  <c r="AY23" i="5"/>
  <c r="BL22" i="5"/>
  <c r="AY22" i="5"/>
  <c r="AY21" i="5"/>
  <c r="AY20" i="5"/>
  <c r="BL19" i="5"/>
  <c r="AY19" i="5"/>
  <c r="AY18" i="5"/>
  <c r="AY17" i="5"/>
  <c r="AB13" i="5"/>
  <c r="AB17" i="5" s="1"/>
  <c r="AY16" i="5"/>
  <c r="AB16" i="5"/>
  <c r="AY15" i="5"/>
  <c r="AY14" i="5"/>
  <c r="AB14" i="5"/>
  <c r="AY13" i="5"/>
  <c r="AY12" i="5"/>
  <c r="AY11" i="5"/>
  <c r="AY10" i="5"/>
  <c r="BL9" i="5"/>
  <c r="AY9" i="5"/>
  <c r="AY8" i="5"/>
  <c r="AY7" i="5"/>
  <c r="AY6" i="5"/>
  <c r="AY5" i="5"/>
  <c r="AY4" i="5"/>
  <c r="AY3" i="5"/>
  <c r="AY2" i="5"/>
  <c r="E53" i="6"/>
  <c r="F53" i="6" s="1"/>
  <c r="AB2" i="6"/>
  <c r="AB15" i="6"/>
  <c r="AD2" i="6"/>
  <c r="AB18" i="6"/>
  <c r="AY2" i="6"/>
  <c r="AY3" i="6"/>
  <c r="AY4" i="6"/>
  <c r="AY5" i="6"/>
  <c r="AY6" i="6"/>
  <c r="AY7" i="6"/>
  <c r="AY8" i="6"/>
  <c r="AY9" i="6"/>
  <c r="AY10" i="6"/>
  <c r="E100" i="6"/>
  <c r="F100" i="6" s="1"/>
  <c r="E102" i="6"/>
  <c r="F102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/>
  <c r="E113" i="6"/>
  <c r="F113" i="6" s="1"/>
  <c r="P113" i="6" s="1"/>
  <c r="E115" i="6"/>
  <c r="F115" i="6" s="1"/>
  <c r="AU115" i="6" s="1"/>
  <c r="AT115" i="6" s="1"/>
  <c r="E116" i="6"/>
  <c r="F116" i="6" s="1"/>
  <c r="E117" i="6"/>
  <c r="F117" i="6" s="1"/>
  <c r="AU117" i="6" s="1"/>
  <c r="AT117" i="6" s="1"/>
  <c r="AS117" i="6" s="1"/>
  <c r="E118" i="6"/>
  <c r="F118" i="6" s="1"/>
  <c r="E120" i="6"/>
  <c r="F120" i="6"/>
  <c r="E122" i="6"/>
  <c r="F122" i="6" s="1"/>
  <c r="E124" i="6"/>
  <c r="F124" i="6" s="1"/>
  <c r="P124" i="6" s="1"/>
  <c r="E127" i="6"/>
  <c r="F127" i="6" s="1"/>
  <c r="E128" i="6"/>
  <c r="F128" i="6" s="1"/>
  <c r="E129" i="6"/>
  <c r="F129" i="6" s="1"/>
  <c r="AU129" i="6" s="1"/>
  <c r="E130" i="6"/>
  <c r="F130" i="6" s="1"/>
  <c r="E131" i="6"/>
  <c r="F131" i="6" s="1"/>
  <c r="AU131" i="6" s="1"/>
  <c r="AT131" i="6" s="1"/>
  <c r="E132" i="6"/>
  <c r="F132" i="6" s="1"/>
  <c r="E133" i="6"/>
  <c r="F133" i="6" s="1"/>
  <c r="E135" i="6"/>
  <c r="F135" i="6" s="1"/>
  <c r="E136" i="6"/>
  <c r="F136" i="6"/>
  <c r="E137" i="6"/>
  <c r="F137" i="6" s="1"/>
  <c r="E138" i="6"/>
  <c r="F138" i="6"/>
  <c r="P138" i="6" s="1"/>
  <c r="E139" i="6"/>
  <c r="F139" i="6"/>
  <c r="E140" i="6"/>
  <c r="F140" i="6" s="1"/>
  <c r="E141" i="6"/>
  <c r="F141" i="6" s="1"/>
  <c r="E142" i="6"/>
  <c r="F142" i="6" s="1"/>
  <c r="E143" i="6"/>
  <c r="F143" i="6"/>
  <c r="AU143" i="6" s="1"/>
  <c r="E144" i="6"/>
  <c r="F144" i="6" s="1"/>
  <c r="AU144" i="6" s="1"/>
  <c r="AT144" i="6" s="1"/>
  <c r="E145" i="6"/>
  <c r="F145" i="6"/>
  <c r="E146" i="6"/>
  <c r="F146" i="6" s="1"/>
  <c r="E147" i="6"/>
  <c r="F147" i="6" s="1"/>
  <c r="E148" i="6"/>
  <c r="F148" i="6" s="1"/>
  <c r="Z148" i="6" s="1"/>
  <c r="E149" i="6"/>
  <c r="F149" i="6" s="1"/>
  <c r="E150" i="6"/>
  <c r="F150" i="6" s="1"/>
  <c r="E151" i="6"/>
  <c r="F151" i="6" s="1"/>
  <c r="Z151" i="6" s="1"/>
  <c r="E152" i="6"/>
  <c r="F152" i="6"/>
  <c r="E153" i="6"/>
  <c r="F153" i="6" s="1"/>
  <c r="E155" i="6"/>
  <c r="F155" i="6"/>
  <c r="E157" i="6"/>
  <c r="F157" i="6" s="1"/>
  <c r="E158" i="6"/>
  <c r="F158" i="6"/>
  <c r="G158" i="6" s="1"/>
  <c r="E159" i="6"/>
  <c r="F159" i="6"/>
  <c r="E160" i="6"/>
  <c r="F160" i="6" s="1"/>
  <c r="E161" i="6"/>
  <c r="F161" i="6" s="1"/>
  <c r="P161" i="6"/>
  <c r="E163" i="6"/>
  <c r="F163" i="6"/>
  <c r="E164" i="6"/>
  <c r="F164" i="6" s="1"/>
  <c r="E165" i="6"/>
  <c r="F165" i="6" s="1"/>
  <c r="E166" i="6"/>
  <c r="F166" i="6" s="1"/>
  <c r="E167" i="6"/>
  <c r="F167" i="6"/>
  <c r="G167" i="6" s="1"/>
  <c r="P167" i="6"/>
  <c r="AC167" i="6" s="1"/>
  <c r="E168" i="6"/>
  <c r="F168" i="6" s="1"/>
  <c r="E174" i="6"/>
  <c r="F174" i="6" s="1"/>
  <c r="E175" i="6"/>
  <c r="F175" i="6" s="1"/>
  <c r="AU175" i="6" s="1"/>
  <c r="E176" i="6"/>
  <c r="F176" i="6" s="1"/>
  <c r="E177" i="6"/>
  <c r="F177" i="6" s="1"/>
  <c r="E178" i="6"/>
  <c r="F178" i="6"/>
  <c r="E179" i="6"/>
  <c r="F179" i="6" s="1"/>
  <c r="P179" i="6" s="1"/>
  <c r="E180" i="6"/>
  <c r="F180" i="6" s="1"/>
  <c r="G180" i="6" s="1"/>
  <c r="P180" i="6"/>
  <c r="E181" i="6"/>
  <c r="F181" i="6"/>
  <c r="G181" i="6" s="1"/>
  <c r="P181" i="6"/>
  <c r="E186" i="6"/>
  <c r="F186" i="6" s="1"/>
  <c r="P186" i="6"/>
  <c r="E187" i="6"/>
  <c r="F187" i="6" s="1"/>
  <c r="E188" i="6"/>
  <c r="F188" i="6"/>
  <c r="E189" i="6"/>
  <c r="F189" i="6" s="1"/>
  <c r="E194" i="6"/>
  <c r="F194" i="6"/>
  <c r="P194" i="6" s="1"/>
  <c r="E204" i="6"/>
  <c r="F204" i="6" s="1"/>
  <c r="E205" i="6"/>
  <c r="F205" i="6"/>
  <c r="E206" i="6"/>
  <c r="F206" i="6"/>
  <c r="E207" i="6"/>
  <c r="F207" i="6"/>
  <c r="Z207" i="6" s="1"/>
  <c r="E208" i="6"/>
  <c r="F208" i="6" s="1"/>
  <c r="E209" i="6"/>
  <c r="F209" i="6"/>
  <c r="E210" i="6"/>
  <c r="F210" i="6" s="1"/>
  <c r="P210" i="6" s="1"/>
  <c r="E211" i="6"/>
  <c r="F211" i="6" s="1"/>
  <c r="E212" i="6"/>
  <c r="F212" i="6" s="1"/>
  <c r="E213" i="6"/>
  <c r="F213" i="6" s="1"/>
  <c r="P213" i="6" s="1"/>
  <c r="E214" i="6"/>
  <c r="F214" i="6"/>
  <c r="E215" i="6"/>
  <c r="F215" i="6"/>
  <c r="P215" i="6" s="1"/>
  <c r="E216" i="6"/>
  <c r="F216" i="6" s="1"/>
  <c r="E217" i="6"/>
  <c r="F217" i="6" s="1"/>
  <c r="E218" i="6"/>
  <c r="F218" i="6" s="1"/>
  <c r="G218" i="6"/>
  <c r="K218" i="6" s="1"/>
  <c r="E219" i="6"/>
  <c r="F219" i="6" s="1"/>
  <c r="E220" i="6"/>
  <c r="F220" i="6"/>
  <c r="E221" i="6"/>
  <c r="F221" i="6" s="1"/>
  <c r="G221" i="6" s="1"/>
  <c r="K221" i="6" s="1"/>
  <c r="E222" i="6"/>
  <c r="F222" i="6" s="1"/>
  <c r="P222" i="6" s="1"/>
  <c r="E223" i="6"/>
  <c r="F223" i="6" s="1"/>
  <c r="E224" i="6"/>
  <c r="F224" i="6" s="1"/>
  <c r="P224" i="6" s="1"/>
  <c r="E225" i="6"/>
  <c r="F225" i="6" s="1"/>
  <c r="E226" i="6"/>
  <c r="F226" i="6"/>
  <c r="G226" i="6" s="1"/>
  <c r="K226" i="6" s="1"/>
  <c r="E227" i="6"/>
  <c r="F227" i="6" s="1"/>
  <c r="P227" i="6" s="1"/>
  <c r="E228" i="6"/>
  <c r="F228" i="6" s="1"/>
  <c r="P228" i="6" s="1"/>
  <c r="E229" i="6"/>
  <c r="F229" i="6" s="1"/>
  <c r="E230" i="6"/>
  <c r="F230" i="6" s="1"/>
  <c r="E231" i="6"/>
  <c r="F231" i="6" s="1"/>
  <c r="E232" i="6"/>
  <c r="F232" i="6"/>
  <c r="E233" i="6"/>
  <c r="F233" i="6" s="1"/>
  <c r="P233" i="6" s="1"/>
  <c r="E234" i="6"/>
  <c r="F234" i="6" s="1"/>
  <c r="E235" i="6"/>
  <c r="F235" i="6"/>
  <c r="E236" i="6"/>
  <c r="F236" i="6" s="1"/>
  <c r="E237" i="6"/>
  <c r="F237" i="6" s="1"/>
  <c r="E238" i="6"/>
  <c r="F238" i="6" s="1"/>
  <c r="E239" i="6"/>
  <c r="F239" i="6"/>
  <c r="G239" i="6" s="1"/>
  <c r="E240" i="6"/>
  <c r="F240" i="6" s="1"/>
  <c r="Z240" i="6" s="1"/>
  <c r="E241" i="6"/>
  <c r="F241" i="6" s="1"/>
  <c r="E242" i="6"/>
  <c r="F242" i="6"/>
  <c r="G242" i="6"/>
  <c r="K242" i="6" s="1"/>
  <c r="E243" i="6"/>
  <c r="F243" i="6" s="1"/>
  <c r="E244" i="6"/>
  <c r="F244" i="6" s="1"/>
  <c r="E245" i="6"/>
  <c r="F245" i="6" s="1"/>
  <c r="AU245" i="6" s="1"/>
  <c r="AT245" i="6" s="1"/>
  <c r="AS245" i="6" s="1"/>
  <c r="AR245" i="6" s="1"/>
  <c r="AQ245" i="6" s="1"/>
  <c r="AP245" i="6" s="1"/>
  <c r="AO245" i="6" s="1"/>
  <c r="AN245" i="6" s="1"/>
  <c r="AM245" i="6" s="1"/>
  <c r="AL245" i="6" s="1"/>
  <c r="E246" i="6"/>
  <c r="F246" i="6" s="1"/>
  <c r="E247" i="6"/>
  <c r="F247" i="6" s="1"/>
  <c r="Z247" i="6" s="1"/>
  <c r="E248" i="6"/>
  <c r="F248" i="6" s="1"/>
  <c r="E249" i="6"/>
  <c r="F249" i="6" s="1"/>
  <c r="E250" i="6"/>
  <c r="F250" i="6"/>
  <c r="G250" i="6" s="1"/>
  <c r="E251" i="6"/>
  <c r="F251" i="6" s="1"/>
  <c r="P251" i="6" s="1"/>
  <c r="E252" i="6"/>
  <c r="F252" i="6" s="1"/>
  <c r="E253" i="6"/>
  <c r="F253" i="6"/>
  <c r="E254" i="6"/>
  <c r="F254" i="6" s="1"/>
  <c r="E255" i="6"/>
  <c r="F255" i="6" s="1"/>
  <c r="E256" i="6"/>
  <c r="F256" i="6" s="1"/>
  <c r="E257" i="6"/>
  <c r="F257" i="6" s="1"/>
  <c r="AU257" i="6" s="1"/>
  <c r="AT257" i="6" s="1"/>
  <c r="E258" i="6"/>
  <c r="F258" i="6" s="1"/>
  <c r="E259" i="6"/>
  <c r="F259" i="6" s="1"/>
  <c r="E261" i="6"/>
  <c r="F261" i="6" s="1"/>
  <c r="Z261" i="6" s="1"/>
  <c r="E262" i="6"/>
  <c r="F262" i="6" s="1"/>
  <c r="E263" i="6"/>
  <c r="F263" i="6" s="1"/>
  <c r="G263" i="6" s="1"/>
  <c r="E264" i="6"/>
  <c r="F264" i="6" s="1"/>
  <c r="E265" i="6"/>
  <c r="F265" i="6" s="1"/>
  <c r="AU265" i="6" s="1"/>
  <c r="E267" i="6"/>
  <c r="F267" i="6" s="1"/>
  <c r="P267" i="6" s="1"/>
  <c r="E101" i="6"/>
  <c r="F101" i="6" s="1"/>
  <c r="E103" i="6"/>
  <c r="F103" i="6" s="1"/>
  <c r="E104" i="6"/>
  <c r="F104" i="6"/>
  <c r="E114" i="6"/>
  <c r="F114" i="6" s="1"/>
  <c r="P114" i="6" s="1"/>
  <c r="E119" i="6"/>
  <c r="F119" i="6" s="1"/>
  <c r="AU119" i="6" s="1"/>
  <c r="E121" i="6"/>
  <c r="F121" i="6" s="1"/>
  <c r="E123" i="6"/>
  <c r="F123" i="6" s="1"/>
  <c r="E125" i="6"/>
  <c r="F125" i="6" s="1"/>
  <c r="E126" i="6"/>
  <c r="F126" i="6" s="1"/>
  <c r="E134" i="6"/>
  <c r="F134" i="6" s="1"/>
  <c r="E154" i="6"/>
  <c r="F154" i="6"/>
  <c r="E156" i="6"/>
  <c r="F156" i="6" s="1"/>
  <c r="E162" i="6"/>
  <c r="F162" i="6" s="1"/>
  <c r="E169" i="6"/>
  <c r="F169" i="6" s="1"/>
  <c r="E170" i="6"/>
  <c r="F170" i="6" s="1"/>
  <c r="E171" i="6"/>
  <c r="F171" i="6" s="1"/>
  <c r="E172" i="6"/>
  <c r="F172" i="6" s="1"/>
  <c r="E173" i="6"/>
  <c r="F173" i="6" s="1"/>
  <c r="AU173" i="6" s="1"/>
  <c r="E182" i="6"/>
  <c r="F182" i="6" s="1"/>
  <c r="AU182" i="6" s="1"/>
  <c r="AT182" i="6" s="1"/>
  <c r="E183" i="6"/>
  <c r="F183" i="6" s="1"/>
  <c r="Z183" i="6" s="1"/>
  <c r="E184" i="6"/>
  <c r="F184" i="6" s="1"/>
  <c r="E185" i="6"/>
  <c r="F185" i="6" s="1"/>
  <c r="E190" i="6"/>
  <c r="F190" i="6" s="1"/>
  <c r="E191" i="6"/>
  <c r="F191" i="6" s="1"/>
  <c r="E192" i="6"/>
  <c r="F192" i="6" s="1"/>
  <c r="E193" i="6"/>
  <c r="F193" i="6" s="1"/>
  <c r="E195" i="6"/>
  <c r="F195" i="6" s="1"/>
  <c r="E196" i="6"/>
  <c r="F196" i="6" s="1"/>
  <c r="P196" i="6" s="1"/>
  <c r="E197" i="6"/>
  <c r="F197" i="6" s="1"/>
  <c r="E198" i="6"/>
  <c r="F198" i="6" s="1"/>
  <c r="AU198" i="6" s="1"/>
  <c r="P198" i="6"/>
  <c r="E199" i="6"/>
  <c r="F199" i="6" s="1"/>
  <c r="E200" i="6"/>
  <c r="F200" i="6" s="1"/>
  <c r="P200" i="6" s="1"/>
  <c r="E201" i="6"/>
  <c r="F201" i="6" s="1"/>
  <c r="E202" i="6"/>
  <c r="F202" i="6" s="1"/>
  <c r="P202" i="6" s="1"/>
  <c r="E203" i="6"/>
  <c r="F203" i="6" s="1"/>
  <c r="P203" i="6" s="1"/>
  <c r="E260" i="6"/>
  <c r="F260" i="6"/>
  <c r="E21" i="6"/>
  <c r="F21" i="6" s="1"/>
  <c r="E22" i="6"/>
  <c r="F22" i="6" s="1"/>
  <c r="E23" i="6"/>
  <c r="F23" i="6" s="1"/>
  <c r="E24" i="6"/>
  <c r="F24" i="6" s="1"/>
  <c r="Z24" i="6" s="1"/>
  <c r="E25" i="6"/>
  <c r="F25" i="6" s="1"/>
  <c r="E26" i="6"/>
  <c r="F26" i="6" s="1"/>
  <c r="Z26" i="6"/>
  <c r="E27" i="6"/>
  <c r="F27" i="6" s="1"/>
  <c r="E28" i="6"/>
  <c r="F28" i="6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AU36" i="6" s="1"/>
  <c r="AT36" i="6" s="1"/>
  <c r="E37" i="6"/>
  <c r="F37" i="6"/>
  <c r="Z37" i="6" s="1"/>
  <c r="E38" i="6"/>
  <c r="F38" i="6" s="1"/>
  <c r="E39" i="6"/>
  <c r="F39" i="6" s="1"/>
  <c r="E40" i="6"/>
  <c r="F40" i="6" s="1"/>
  <c r="Z40" i="6"/>
  <c r="E41" i="6"/>
  <c r="F41" i="6" s="1"/>
  <c r="E42" i="6"/>
  <c r="F42" i="6" s="1"/>
  <c r="E43" i="6"/>
  <c r="F43" i="6" s="1"/>
  <c r="P43" i="6" s="1"/>
  <c r="E44" i="6"/>
  <c r="F44" i="6" s="1"/>
  <c r="G44" i="6" s="1"/>
  <c r="E45" i="6"/>
  <c r="F45" i="6" s="1"/>
  <c r="G45" i="6" s="1"/>
  <c r="E46" i="6"/>
  <c r="F46" i="6" s="1"/>
  <c r="E47" i="6"/>
  <c r="F47" i="6" s="1"/>
  <c r="E48" i="6"/>
  <c r="F48" i="6" s="1"/>
  <c r="Z48" i="6" s="1"/>
  <c r="E49" i="6"/>
  <c r="F49" i="6" s="1"/>
  <c r="AU49" i="6" s="1"/>
  <c r="E50" i="6"/>
  <c r="F50" i="6" s="1"/>
  <c r="E51" i="6"/>
  <c r="F51" i="6" s="1"/>
  <c r="E52" i="6"/>
  <c r="F52" i="6" s="1"/>
  <c r="Z52" i="6" s="1"/>
  <c r="E54" i="6"/>
  <c r="F54" i="6" s="1"/>
  <c r="Z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AU60" i="6" s="1"/>
  <c r="AT60" i="6" s="1"/>
  <c r="E61" i="6"/>
  <c r="F61" i="6" s="1"/>
  <c r="E62" i="6"/>
  <c r="F62" i="6" s="1"/>
  <c r="E63" i="6"/>
  <c r="F63" i="6"/>
  <c r="E64" i="6"/>
  <c r="F64" i="6" s="1"/>
  <c r="E65" i="6"/>
  <c r="F65" i="6"/>
  <c r="E66" i="6"/>
  <c r="F66" i="6" s="1"/>
  <c r="E67" i="6"/>
  <c r="F67" i="6" s="1"/>
  <c r="E68" i="6"/>
  <c r="F68" i="6" s="1"/>
  <c r="E69" i="6"/>
  <c r="F69" i="6" s="1"/>
  <c r="P69" i="6"/>
  <c r="E70" i="6"/>
  <c r="F70" i="6" s="1"/>
  <c r="P70" i="6" s="1"/>
  <c r="E71" i="6"/>
  <c r="F71" i="6" s="1"/>
  <c r="Z71" i="6"/>
  <c r="E72" i="6"/>
  <c r="F72" i="6" s="1"/>
  <c r="P72" i="6" s="1"/>
  <c r="E73" i="6"/>
  <c r="F73" i="6" s="1"/>
  <c r="G73" i="6" s="1"/>
  <c r="E74" i="6"/>
  <c r="F74" i="6" s="1"/>
  <c r="P74" i="6" s="1"/>
  <c r="E75" i="6"/>
  <c r="F75" i="6" s="1"/>
  <c r="E76" i="6"/>
  <c r="F76" i="6" s="1"/>
  <c r="E77" i="6"/>
  <c r="F77" i="6" s="1"/>
  <c r="E78" i="6"/>
  <c r="F78" i="6" s="1"/>
  <c r="P78" i="6" s="1"/>
  <c r="E79" i="6"/>
  <c r="F79" i="6" s="1"/>
  <c r="E80" i="6"/>
  <c r="F80" i="6" s="1"/>
  <c r="P80" i="6"/>
  <c r="E81" i="6"/>
  <c r="F81" i="6" s="1"/>
  <c r="E82" i="6"/>
  <c r="F82" i="6" s="1"/>
  <c r="P82" i="6" s="1"/>
  <c r="E83" i="6"/>
  <c r="F83" i="6" s="1"/>
  <c r="E84" i="6"/>
  <c r="F84" i="6" s="1"/>
  <c r="E85" i="6"/>
  <c r="F85" i="6" s="1"/>
  <c r="E86" i="6"/>
  <c r="F86" i="6"/>
  <c r="E87" i="6"/>
  <c r="F87" i="6" s="1"/>
  <c r="Z87" i="6" s="1"/>
  <c r="E88" i="6"/>
  <c r="F88" i="6" s="1"/>
  <c r="P88" i="6" s="1"/>
  <c r="E89" i="6"/>
  <c r="F89" i="6" s="1"/>
  <c r="Z89" i="6" s="1"/>
  <c r="E90" i="6"/>
  <c r="F90" i="6" s="1"/>
  <c r="E91" i="6"/>
  <c r="F91" i="6" s="1"/>
  <c r="E92" i="6"/>
  <c r="F92" i="6"/>
  <c r="Z92" i="6" s="1"/>
  <c r="E93" i="6"/>
  <c r="F93" i="6" s="1"/>
  <c r="E94" i="6"/>
  <c r="F94" i="6" s="1"/>
  <c r="P94" i="6" s="1"/>
  <c r="E95" i="6"/>
  <c r="F95" i="6" s="1"/>
  <c r="E96" i="6"/>
  <c r="F96" i="6" s="1"/>
  <c r="E97" i="6"/>
  <c r="F97" i="6" s="1"/>
  <c r="AU97" i="6" s="1"/>
  <c r="AT97" i="6" s="1"/>
  <c r="E98" i="6"/>
  <c r="F98" i="6"/>
  <c r="AU98" i="6" s="1"/>
  <c r="Z98" i="6"/>
  <c r="E99" i="6"/>
  <c r="F99" i="6" s="1"/>
  <c r="AU100" i="6"/>
  <c r="Z109" i="6"/>
  <c r="AU110" i="6"/>
  <c r="AU112" i="6"/>
  <c r="AT112" i="6" s="1"/>
  <c r="Z112" i="6"/>
  <c r="AU114" i="6"/>
  <c r="Z114" i="6"/>
  <c r="Z115" i="6"/>
  <c r="Z117" i="6"/>
  <c r="AU120" i="6"/>
  <c r="AU128" i="6"/>
  <c r="Z129" i="6"/>
  <c r="AU130" i="6"/>
  <c r="AT130" i="6" s="1"/>
  <c r="Z131" i="6"/>
  <c r="AU139" i="6"/>
  <c r="AT139" i="6"/>
  <c r="AS139" i="6" s="1"/>
  <c r="AR139" i="6" s="1"/>
  <c r="AQ139" i="6" s="1"/>
  <c r="AP139" i="6" s="1"/>
  <c r="AO139" i="6" s="1"/>
  <c r="AN139" i="6" s="1"/>
  <c r="AM139" i="6" s="1"/>
  <c r="AL139" i="6" s="1"/>
  <c r="Z139" i="6"/>
  <c r="AT143" i="6"/>
  <c r="Z143" i="6"/>
  <c r="Z144" i="6"/>
  <c r="AU145" i="6"/>
  <c r="Z145" i="6"/>
  <c r="AU148" i="6"/>
  <c r="AU151" i="6"/>
  <c r="AT151" i="6" s="1"/>
  <c r="AU152" i="6"/>
  <c r="Z152" i="6"/>
  <c r="AU158" i="6"/>
  <c r="AT158" i="6" s="1"/>
  <c r="Z158" i="6"/>
  <c r="AU159" i="6"/>
  <c r="AU163" i="6"/>
  <c r="AT163" i="6" s="1"/>
  <c r="AS163" i="6" s="1"/>
  <c r="Z163" i="6"/>
  <c r="AU167" i="6"/>
  <c r="AT167" i="6" s="1"/>
  <c r="Z167" i="6"/>
  <c r="Z175" i="6"/>
  <c r="Z177" i="6"/>
  <c r="AU180" i="6"/>
  <c r="Z180" i="6"/>
  <c r="AU181" i="6"/>
  <c r="Z184" i="6"/>
  <c r="AU186" i="6"/>
  <c r="AT186" i="6" s="1"/>
  <c r="Z186" i="6"/>
  <c r="AU188" i="6"/>
  <c r="Z188" i="6"/>
  <c r="AU189" i="6"/>
  <c r="Z189" i="6"/>
  <c r="AU190" i="6"/>
  <c r="AU196" i="6"/>
  <c r="Z196" i="6"/>
  <c r="AU197" i="6"/>
  <c r="Z198" i="6"/>
  <c r="AU200" i="6"/>
  <c r="Z200" i="6"/>
  <c r="AU202" i="6"/>
  <c r="Z202" i="6"/>
  <c r="AU203" i="6"/>
  <c r="Z203" i="6"/>
  <c r="AU204" i="6"/>
  <c r="Z204" i="6"/>
  <c r="AU206" i="6"/>
  <c r="Z206" i="6"/>
  <c r="AU207" i="6"/>
  <c r="AU209" i="6"/>
  <c r="AT209" i="6"/>
  <c r="AS209" i="6" s="1"/>
  <c r="AR209" i="6" s="1"/>
  <c r="AQ209" i="6" s="1"/>
  <c r="Z209" i="6"/>
  <c r="AU211" i="6"/>
  <c r="Z211" i="6"/>
  <c r="AU212" i="6"/>
  <c r="AT212" i="6" s="1"/>
  <c r="Z212" i="6"/>
  <c r="AU213" i="6"/>
  <c r="AT213" i="6"/>
  <c r="Z213" i="6"/>
  <c r="AU215" i="6"/>
  <c r="AT215" i="6" s="1"/>
  <c r="Z215" i="6"/>
  <c r="AU218" i="6"/>
  <c r="Z218" i="6"/>
  <c r="AU219" i="6"/>
  <c r="AU220" i="6"/>
  <c r="Z220" i="6"/>
  <c r="AU222" i="6"/>
  <c r="AT222" i="6" s="1"/>
  <c r="AS222" i="6" s="1"/>
  <c r="AR222" i="6" s="1"/>
  <c r="AQ222" i="6" s="1"/>
  <c r="AP222" i="6" s="1"/>
  <c r="AO222" i="6" s="1"/>
  <c r="AN222" i="6" s="1"/>
  <c r="AM222" i="6" s="1"/>
  <c r="AL222" i="6" s="1"/>
  <c r="AJ222" i="6" s="1"/>
  <c r="Z222" i="6"/>
  <c r="AU224" i="6"/>
  <c r="AT224" i="6" s="1"/>
  <c r="AU226" i="6"/>
  <c r="AT226" i="6" s="1"/>
  <c r="AS226" i="6" s="1"/>
  <c r="AR226" i="6" s="1"/>
  <c r="AQ226" i="6" s="1"/>
  <c r="AP226" i="6" s="1"/>
  <c r="AO226" i="6" s="1"/>
  <c r="AN226" i="6" s="1"/>
  <c r="AM226" i="6" s="1"/>
  <c r="AL226" i="6" s="1"/>
  <c r="Z226" i="6"/>
  <c r="AU228" i="6"/>
  <c r="Z228" i="6"/>
  <c r="AU229" i="6"/>
  <c r="Z232" i="6"/>
  <c r="AU233" i="6"/>
  <c r="Z233" i="6"/>
  <c r="AU234" i="6"/>
  <c r="AT234" i="6" s="1"/>
  <c r="Z234" i="6"/>
  <c r="Z238" i="6"/>
  <c r="AU239" i="6"/>
  <c r="Z239" i="6"/>
  <c r="AU240" i="6"/>
  <c r="AU242" i="6"/>
  <c r="AT242" i="6" s="1"/>
  <c r="Z242" i="6"/>
  <c r="AU243" i="6"/>
  <c r="Z243" i="6"/>
  <c r="AU244" i="6"/>
  <c r="AU247" i="6"/>
  <c r="Z248" i="6"/>
  <c r="AU249" i="6"/>
  <c r="Z249" i="6"/>
  <c r="Z250" i="6"/>
  <c r="AU252" i="6"/>
  <c r="AT252" i="6" s="1"/>
  <c r="Z252" i="6"/>
  <c r="AU254" i="6"/>
  <c r="Z254" i="6"/>
  <c r="AU255" i="6"/>
  <c r="Z255" i="6"/>
  <c r="AU256" i="6"/>
  <c r="Z256" i="6"/>
  <c r="Z257" i="6"/>
  <c r="AU259" i="6"/>
  <c r="Z259" i="6"/>
  <c r="AU261" i="6"/>
  <c r="AU263" i="6"/>
  <c r="Z263" i="6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BL11" i="6"/>
  <c r="BK11" i="6"/>
  <c r="AY11" i="6"/>
  <c r="BL12" i="6"/>
  <c r="AY12" i="6"/>
  <c r="AB13" i="6"/>
  <c r="BL13" i="6"/>
  <c r="AY13" i="6"/>
  <c r="BL14" i="6"/>
  <c r="BK14" i="6"/>
  <c r="AY14" i="6"/>
  <c r="BL15" i="6"/>
  <c r="AY15" i="6"/>
  <c r="AB16" i="6"/>
  <c r="BL16" i="6"/>
  <c r="AY16" i="6"/>
  <c r="C17" i="6"/>
  <c r="AB17" i="6"/>
  <c r="BL17" i="6"/>
  <c r="BK17" i="6"/>
  <c r="AY17" i="6"/>
  <c r="BL18" i="6"/>
  <c r="AY18" i="6"/>
  <c r="BL19" i="6"/>
  <c r="AY19" i="6"/>
  <c r="BL20" i="6"/>
  <c r="BK20" i="6"/>
  <c r="AY20" i="6"/>
  <c r="Q79" i="6"/>
  <c r="BL21" i="6"/>
  <c r="AY21" i="6"/>
  <c r="B73" i="6"/>
  <c r="Q73" i="6"/>
  <c r="BL22" i="6"/>
  <c r="AY22" i="6"/>
  <c r="B64" i="6"/>
  <c r="Q64" i="6"/>
  <c r="BL23" i="6"/>
  <c r="AY23" i="6"/>
  <c r="B61" i="6"/>
  <c r="Q61" i="6"/>
  <c r="BL24" i="6"/>
  <c r="BK24" i="6"/>
  <c r="AY24" i="6"/>
  <c r="Q80" i="6"/>
  <c r="BL25" i="6"/>
  <c r="BK25" i="6"/>
  <c r="AY25" i="6"/>
  <c r="B71" i="6"/>
  <c r="Q71" i="6"/>
  <c r="BL26" i="6"/>
  <c r="BK26" i="6"/>
  <c r="BJ26" i="6"/>
  <c r="AY26" i="6"/>
  <c r="Q83" i="6"/>
  <c r="BL27" i="6"/>
  <c r="AY27" i="6"/>
  <c r="B72" i="6"/>
  <c r="Q72" i="6"/>
  <c r="BL28" i="6"/>
  <c r="BK28" i="6"/>
  <c r="AY28" i="6"/>
  <c r="B62" i="6"/>
  <c r="Q62" i="6"/>
  <c r="BL29" i="6"/>
  <c r="AY29" i="6"/>
  <c r="B63" i="6"/>
  <c r="Q63" i="6"/>
  <c r="BL30" i="6"/>
  <c r="AY30" i="6"/>
  <c r="Q84" i="6"/>
  <c r="BL31" i="6"/>
  <c r="BK31" i="6"/>
  <c r="BJ31" i="6"/>
  <c r="BI31" i="6"/>
  <c r="AY31" i="6"/>
  <c r="B58" i="6"/>
  <c r="Q58" i="6"/>
  <c r="BL32" i="6"/>
  <c r="AY32" i="6"/>
  <c r="B65" i="6"/>
  <c r="Q65" i="6"/>
  <c r="BL33" i="6"/>
  <c r="AY33" i="6"/>
  <c r="Q74" i="6"/>
  <c r="BL34" i="6"/>
  <c r="AY34" i="6"/>
  <c r="B120" i="6"/>
  <c r="Q120" i="6"/>
  <c r="BL35" i="6"/>
  <c r="BK35" i="6"/>
  <c r="AY35" i="6"/>
  <c r="B68" i="6"/>
  <c r="Q68" i="6"/>
  <c r="BL36" i="6"/>
  <c r="BK36" i="6"/>
  <c r="AY36" i="6"/>
  <c r="B59" i="6"/>
  <c r="Q59" i="6"/>
  <c r="BL37" i="6"/>
  <c r="BK37" i="6"/>
  <c r="AY37" i="6"/>
  <c r="B69" i="6"/>
  <c r="Q69" i="6"/>
  <c r="BL38" i="6"/>
  <c r="BK38" i="6"/>
  <c r="AY38" i="6"/>
  <c r="Q81" i="6"/>
  <c r="BL39" i="6"/>
  <c r="AY39" i="6"/>
  <c r="B70" i="6"/>
  <c r="Q70" i="6"/>
  <c r="BL40" i="6"/>
  <c r="AY40" i="6"/>
  <c r="Q85" i="6"/>
  <c r="BL41" i="6"/>
  <c r="BK41" i="6"/>
  <c r="AY41" i="6"/>
  <c r="B66" i="6"/>
  <c r="Q66" i="6"/>
  <c r="BL42" i="6"/>
  <c r="BK42" i="6"/>
  <c r="AY42" i="6"/>
  <c r="B60" i="6"/>
  <c r="Q60" i="6"/>
  <c r="BL43" i="6"/>
  <c r="AY43" i="6"/>
  <c r="B67" i="6"/>
  <c r="Q67" i="6"/>
  <c r="BL44" i="6"/>
  <c r="BK44" i="6"/>
  <c r="AY44" i="6"/>
  <c r="Q82" i="6"/>
  <c r="BL45" i="6"/>
  <c r="AY45" i="6"/>
  <c r="Q97" i="6"/>
  <c r="BL46" i="6"/>
  <c r="AY46" i="6"/>
  <c r="Q100" i="6"/>
  <c r="BL47" i="6"/>
  <c r="AY47" i="6"/>
  <c r="Q108" i="6"/>
  <c r="BL48" i="6"/>
  <c r="BK48" i="6"/>
  <c r="AY48" i="6"/>
  <c r="Q99" i="6"/>
  <c r="BL49" i="6"/>
  <c r="AY49" i="6"/>
  <c r="Q98" i="6"/>
  <c r="BL50" i="6"/>
  <c r="BK50" i="6"/>
  <c r="AY50" i="6"/>
  <c r="Q102" i="6"/>
  <c r="BL51" i="6"/>
  <c r="AY51" i="6"/>
  <c r="Q94" i="6"/>
  <c r="BL52" i="6"/>
  <c r="BK52" i="6"/>
  <c r="AY52" i="6"/>
  <c r="Q141" i="6"/>
  <c r="AD53" i="6"/>
  <c r="AF53" i="6"/>
  <c r="BL53" i="6"/>
  <c r="BK53" i="6"/>
  <c r="AY53" i="6"/>
  <c r="B109" i="6"/>
  <c r="Q109" i="6"/>
  <c r="BL54" i="6"/>
  <c r="AY54" i="6"/>
  <c r="B122" i="6"/>
  <c r="Q122" i="6"/>
  <c r="BL55" i="6"/>
  <c r="BI55" i="6"/>
  <c r="BK55" i="6"/>
  <c r="BJ55" i="6"/>
  <c r="AY55" i="6"/>
  <c r="B124" i="6"/>
  <c r="Q124" i="6"/>
  <c r="BL56" i="6"/>
  <c r="BK56" i="6"/>
  <c r="AY56" i="6"/>
  <c r="Q43" i="6"/>
  <c r="BL57" i="6"/>
  <c r="AY57" i="6"/>
  <c r="Q35" i="6"/>
  <c r="BL58" i="6"/>
  <c r="AY58" i="6"/>
  <c r="Q29" i="6"/>
  <c r="BL59" i="6"/>
  <c r="AY59" i="6"/>
  <c r="Q33" i="6"/>
  <c r="BL60" i="6"/>
  <c r="BK60" i="6"/>
  <c r="AY60" i="6"/>
  <c r="Q21" i="6"/>
  <c r="BL61" i="6"/>
  <c r="AY61" i="6"/>
  <c r="Q39" i="6"/>
  <c r="BL62" i="6"/>
  <c r="AY62" i="6"/>
  <c r="Q30" i="6"/>
  <c r="BL63" i="6"/>
  <c r="AY63" i="6"/>
  <c r="Q36" i="6"/>
  <c r="BL64" i="6"/>
  <c r="BK64" i="6"/>
  <c r="AY64" i="6"/>
  <c r="Q28" i="6"/>
  <c r="BL65" i="6"/>
  <c r="AY65" i="6"/>
  <c r="Q37" i="6"/>
  <c r="BL66" i="6"/>
  <c r="AY66" i="6"/>
  <c r="Q26" i="6"/>
  <c r="BL67" i="6"/>
  <c r="AY67" i="6"/>
  <c r="Q32" i="6"/>
  <c r="BL68" i="6"/>
  <c r="BK68" i="6"/>
  <c r="AY68" i="6"/>
  <c r="Q25" i="6"/>
  <c r="BL69" i="6"/>
  <c r="AY69" i="6"/>
  <c r="Q24" i="6"/>
  <c r="BL70" i="6"/>
  <c r="AY70" i="6"/>
  <c r="Q23" i="6"/>
  <c r="BL71" i="6"/>
  <c r="AY71" i="6"/>
  <c r="Q42" i="6"/>
  <c r="BL72" i="6"/>
  <c r="BK72" i="6"/>
  <c r="AY72" i="6"/>
  <c r="Q41" i="6"/>
  <c r="BL73" i="6"/>
  <c r="AY73" i="6"/>
  <c r="Q22" i="6"/>
  <c r="BL74" i="6"/>
  <c r="AY74" i="6"/>
  <c r="Q31" i="6"/>
  <c r="BL75" i="6"/>
  <c r="AY75" i="6"/>
  <c r="Q40" i="6"/>
  <c r="BL76" i="6"/>
  <c r="BK76" i="6"/>
  <c r="AY76" i="6"/>
  <c r="Q34" i="6"/>
  <c r="BL77" i="6"/>
  <c r="AY77" i="6"/>
  <c r="Q38" i="6"/>
  <c r="BL78" i="6"/>
  <c r="AY78" i="6"/>
  <c r="Q27" i="6"/>
  <c r="BL79" i="6"/>
  <c r="AY79" i="6"/>
  <c r="Q44" i="6"/>
  <c r="BL80" i="6"/>
  <c r="AY80" i="6"/>
  <c r="Q45" i="6"/>
  <c r="BL81" i="6"/>
  <c r="AY81" i="6"/>
  <c r="Q46" i="6"/>
  <c r="BL82" i="6"/>
  <c r="AY82" i="6"/>
  <c r="Q47" i="6"/>
  <c r="Q48" i="6"/>
  <c r="Q49" i="6"/>
  <c r="Q50" i="6"/>
  <c r="Q51" i="6"/>
  <c r="Q52" i="6"/>
  <c r="AD88" i="6"/>
  <c r="AF88" i="6"/>
  <c r="Q53" i="6"/>
  <c r="Q54" i="6"/>
  <c r="Q55" i="6"/>
  <c r="Q56" i="6"/>
  <c r="B57" i="6"/>
  <c r="Q57" i="6"/>
  <c r="Q75" i="6"/>
  <c r="Q76" i="6"/>
  <c r="Q77" i="6"/>
  <c r="Q78" i="6"/>
  <c r="Q86" i="6"/>
  <c r="Q87" i="6"/>
  <c r="Q88" i="6"/>
  <c r="Q89" i="6"/>
  <c r="AD101" i="6"/>
  <c r="AF101" i="6"/>
  <c r="Q90" i="6"/>
  <c r="Q91" i="6"/>
  <c r="AD103" i="6"/>
  <c r="AF103" i="6"/>
  <c r="Q92" i="6"/>
  <c r="AD104" i="6"/>
  <c r="AF104" i="6"/>
  <c r="Q93" i="6"/>
  <c r="Q95" i="6"/>
  <c r="Q96" i="6"/>
  <c r="Q101" i="6"/>
  <c r="Q103" i="6"/>
  <c r="Q104" i="6"/>
  <c r="Q105" i="6"/>
  <c r="Q106" i="6"/>
  <c r="Q107" i="6"/>
  <c r="Q110" i="6"/>
  <c r="AD114" i="6"/>
  <c r="AF114" i="6"/>
  <c r="Q111" i="6"/>
  <c r="Q112" i="6"/>
  <c r="B113" i="6"/>
  <c r="Q113" i="6"/>
  <c r="U114" i="6"/>
  <c r="Q114" i="6"/>
  <c r="Q115" i="6"/>
  <c r="AD119" i="6"/>
  <c r="AF119" i="6"/>
  <c r="Q116" i="6"/>
  <c r="Q117" i="6"/>
  <c r="AD121" i="6"/>
  <c r="AF121" i="6"/>
  <c r="Q118" i="6"/>
  <c r="Q119" i="6"/>
  <c r="AD123" i="6"/>
  <c r="AF123" i="6"/>
  <c r="Q121" i="6"/>
  <c r="Q123" i="6"/>
  <c r="AD125" i="6"/>
  <c r="AF125" i="6"/>
  <c r="Q125" i="6"/>
  <c r="AD126" i="6"/>
  <c r="AF126" i="6"/>
  <c r="Q126" i="6"/>
  <c r="B127" i="6"/>
  <c r="Q127" i="6"/>
  <c r="B128" i="6"/>
  <c r="Q128" i="6"/>
  <c r="B129" i="6"/>
  <c r="Q129" i="6"/>
  <c r="Q130" i="6"/>
  <c r="B131" i="6"/>
  <c r="Q131" i="6"/>
  <c r="B132" i="6"/>
  <c r="Q132" i="6"/>
  <c r="B133" i="6"/>
  <c r="Q133" i="6"/>
  <c r="AD134" i="6"/>
  <c r="AF134" i="6"/>
  <c r="Q134" i="6"/>
  <c r="B135" i="6"/>
  <c r="Q135" i="6"/>
  <c r="B136" i="6"/>
  <c r="Q136" i="6"/>
  <c r="Q137" i="6"/>
  <c r="B138" i="6"/>
  <c r="Q138" i="6"/>
  <c r="Q139" i="6"/>
  <c r="Q140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AD154" i="6"/>
  <c r="AF154" i="6"/>
  <c r="Q155" i="6"/>
  <c r="Q156" i="6"/>
  <c r="AD156" i="6"/>
  <c r="AF156" i="6"/>
  <c r="B157" i="6"/>
  <c r="Q157" i="6"/>
  <c r="B158" i="6"/>
  <c r="J158" i="6"/>
  <c r="Q158" i="6"/>
  <c r="Q159" i="6"/>
  <c r="Q160" i="6"/>
  <c r="Q161" i="6"/>
  <c r="Q162" i="6"/>
  <c r="AD162" i="6"/>
  <c r="AF162" i="6"/>
  <c r="Q163" i="6"/>
  <c r="Q164" i="6"/>
  <c r="Q165" i="6"/>
  <c r="Q166" i="6"/>
  <c r="K167" i="6"/>
  <c r="Q167" i="6"/>
  <c r="AF167" i="6"/>
  <c r="Q168" i="6"/>
  <c r="Q169" i="6"/>
  <c r="AD169" i="6"/>
  <c r="AF169" i="6"/>
  <c r="Q170" i="6"/>
  <c r="AD170" i="6"/>
  <c r="AF170" i="6"/>
  <c r="Q171" i="6"/>
  <c r="AD171" i="6"/>
  <c r="AF171" i="6"/>
  <c r="Q172" i="6"/>
  <c r="AD172" i="6"/>
  <c r="AF172" i="6"/>
  <c r="Q173" i="6"/>
  <c r="AD173" i="6"/>
  <c r="AF173" i="6"/>
  <c r="Q174" i="6"/>
  <c r="Q175" i="6"/>
  <c r="Q176" i="6"/>
  <c r="Q177" i="6"/>
  <c r="Q178" i="6"/>
  <c r="Q179" i="6"/>
  <c r="K180" i="6"/>
  <c r="Q180" i="6"/>
  <c r="AC180" i="6"/>
  <c r="AF180" i="6"/>
  <c r="K181" i="6"/>
  <c r="Q181" i="6"/>
  <c r="AC181" i="6"/>
  <c r="Q182" i="6"/>
  <c r="AD182" i="6"/>
  <c r="AF182" i="6"/>
  <c r="Q183" i="6"/>
  <c r="AD183" i="6"/>
  <c r="AF183" i="6"/>
  <c r="Q184" i="6"/>
  <c r="AD184" i="6"/>
  <c r="AF184" i="6"/>
  <c r="Q185" i="6"/>
  <c r="AD185" i="6"/>
  <c r="AF185" i="6"/>
  <c r="Q186" i="6"/>
  <c r="Q187" i="6"/>
  <c r="Q188" i="6"/>
  <c r="Q189" i="6"/>
  <c r="Q190" i="6"/>
  <c r="AD190" i="6"/>
  <c r="AF190" i="6"/>
  <c r="Q191" i="6"/>
  <c r="AD191" i="6"/>
  <c r="AF191" i="6"/>
  <c r="Q192" i="6"/>
  <c r="AD192" i="6"/>
  <c r="AF192" i="6"/>
  <c r="Q193" i="6"/>
  <c r="AD193" i="6"/>
  <c r="AF193" i="6"/>
  <c r="Q194" i="6"/>
  <c r="Q195" i="6"/>
  <c r="AD195" i="6"/>
  <c r="AF195" i="6"/>
  <c r="Q196" i="6"/>
  <c r="AD196" i="6"/>
  <c r="AF196" i="6"/>
  <c r="Q197" i="6"/>
  <c r="AD197" i="6"/>
  <c r="AF197" i="6"/>
  <c r="Q198" i="6"/>
  <c r="AD198" i="6"/>
  <c r="AF198" i="6"/>
  <c r="Q199" i="6"/>
  <c r="AD199" i="6"/>
  <c r="AF199" i="6"/>
  <c r="Q200" i="6"/>
  <c r="AD200" i="6"/>
  <c r="AF200" i="6"/>
  <c r="Q201" i="6"/>
  <c r="AD201" i="6"/>
  <c r="AF201" i="6"/>
  <c r="Q202" i="6"/>
  <c r="AD202" i="6"/>
  <c r="AF202" i="6"/>
  <c r="Q203" i="6"/>
  <c r="AD203" i="6"/>
  <c r="AF203" i="6"/>
  <c r="Q204" i="6"/>
  <c r="Q205" i="6"/>
  <c r="Q206" i="6"/>
  <c r="Q207" i="6"/>
  <c r="Q208" i="6"/>
  <c r="B209" i="6"/>
  <c r="Q209" i="6"/>
  <c r="Q210" i="6"/>
  <c r="B211" i="6"/>
  <c r="Q211" i="6"/>
  <c r="Q212" i="6"/>
  <c r="Q213" i="6"/>
  <c r="B214" i="6"/>
  <c r="Q214" i="6"/>
  <c r="Q215" i="6"/>
  <c r="B216" i="6"/>
  <c r="Q216" i="6"/>
  <c r="Q217" i="6"/>
  <c r="Q218" i="6"/>
  <c r="B219" i="6"/>
  <c r="Q219" i="6"/>
  <c r="Q220" i="6"/>
  <c r="Q221" i="6"/>
  <c r="B222" i="6"/>
  <c r="Q222" i="6"/>
  <c r="Q223" i="6"/>
  <c r="B227" i="6"/>
  <c r="Q227" i="6"/>
  <c r="Q228" i="6"/>
  <c r="B229" i="6"/>
  <c r="Q229" i="6"/>
  <c r="B230" i="6"/>
  <c r="Q230" i="6"/>
  <c r="Q231" i="6"/>
  <c r="Q233" i="6"/>
  <c r="B234" i="6"/>
  <c r="Q234" i="6"/>
  <c r="Q235" i="6"/>
  <c r="Q236" i="6"/>
  <c r="Q237" i="6"/>
  <c r="Q238" i="6"/>
  <c r="L239" i="6"/>
  <c r="Q239" i="6"/>
  <c r="Q246" i="6"/>
  <c r="Q247" i="6"/>
  <c r="K250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K263" i="6"/>
  <c r="Q263" i="6"/>
  <c r="Q264" i="6"/>
  <c r="Q265" i="6"/>
  <c r="Q267" i="6"/>
  <c r="Q224" i="6"/>
  <c r="Q225" i="6"/>
  <c r="Q226" i="6"/>
  <c r="Q232" i="6"/>
  <c r="Q240" i="6"/>
  <c r="Q241" i="6"/>
  <c r="AD260" i="6"/>
  <c r="AF260" i="6"/>
  <c r="Q242" i="6"/>
  <c r="Q244" i="6"/>
  <c r="Q243" i="6"/>
  <c r="Q245" i="6"/>
  <c r="Q248" i="6"/>
  <c r="Q249" i="6"/>
  <c r="E21" i="2"/>
  <c r="D11" i="4" s="1"/>
  <c r="E22" i="2"/>
  <c r="D12" i="4" s="1"/>
  <c r="E23" i="2"/>
  <c r="D13" i="4"/>
  <c r="E24" i="2"/>
  <c r="D14" i="4"/>
  <c r="E25" i="2"/>
  <c r="D15" i="4" s="1"/>
  <c r="E26" i="2"/>
  <c r="F26" i="2" s="1"/>
  <c r="G26" i="2" s="1"/>
  <c r="I26" i="2" s="1"/>
  <c r="D16" i="4"/>
  <c r="E28" i="2"/>
  <c r="D17" i="4" s="1"/>
  <c r="E29" i="2"/>
  <c r="D18" i="4" s="1"/>
  <c r="E31" i="2"/>
  <c r="E32" i="2"/>
  <c r="D20" i="4" s="1"/>
  <c r="E33" i="2"/>
  <c r="D21" i="4" s="1"/>
  <c r="E34" i="2"/>
  <c r="D22" i="4" s="1"/>
  <c r="E35" i="2"/>
  <c r="D23" i="4" s="1"/>
  <c r="E36" i="2"/>
  <c r="E25" i="3"/>
  <c r="D24" i="4"/>
  <c r="E37" i="2"/>
  <c r="D25" i="4"/>
  <c r="E38" i="2"/>
  <c r="E39" i="2"/>
  <c r="D27" i="4"/>
  <c r="E40" i="2"/>
  <c r="D28" i="4"/>
  <c r="E41" i="2"/>
  <c r="D29" i="4"/>
  <c r="E42" i="2"/>
  <c r="F42" i="2" s="1"/>
  <c r="G42" i="2" s="1"/>
  <c r="I42" i="2" s="1"/>
  <c r="E43" i="2"/>
  <c r="D31" i="4" s="1"/>
  <c r="E54" i="2"/>
  <c r="D32" i="4" s="1"/>
  <c r="E55" i="2"/>
  <c r="E44" i="3" s="1"/>
  <c r="E56" i="2"/>
  <c r="D34" i="4" s="1"/>
  <c r="E74" i="2"/>
  <c r="E46" i="3" s="1"/>
  <c r="E76" i="2"/>
  <c r="D36" i="4"/>
  <c r="E77" i="2"/>
  <c r="E78" i="2"/>
  <c r="D38" i="4"/>
  <c r="E91" i="2"/>
  <c r="E92" i="2"/>
  <c r="D40" i="4"/>
  <c r="E93" i="2"/>
  <c r="D41" i="4" s="1"/>
  <c r="E27" i="2"/>
  <c r="D42" i="4" s="1"/>
  <c r="E111" i="2"/>
  <c r="D43" i="4" s="1"/>
  <c r="E115" i="2"/>
  <c r="F115" i="2" s="1"/>
  <c r="G115" i="2" s="1"/>
  <c r="K115" i="2" s="1"/>
  <c r="D44" i="4"/>
  <c r="E116" i="2"/>
  <c r="D45" i="4"/>
  <c r="E117" i="2"/>
  <c r="D46" i="4"/>
  <c r="E118" i="2"/>
  <c r="B11" i="3"/>
  <c r="E11" i="3"/>
  <c r="B12" i="3"/>
  <c r="B13" i="3"/>
  <c r="E13" i="3"/>
  <c r="B14" i="3"/>
  <c r="E14" i="3"/>
  <c r="B15" i="3"/>
  <c r="B16" i="3"/>
  <c r="E16" i="3"/>
  <c r="B17" i="3"/>
  <c r="B18" i="3"/>
  <c r="E18" i="3"/>
  <c r="B19" i="3"/>
  <c r="E30" i="2"/>
  <c r="E19" i="3" s="1"/>
  <c r="B20" i="3"/>
  <c r="B21" i="3"/>
  <c r="E21" i="3"/>
  <c r="B22" i="3"/>
  <c r="B23" i="3"/>
  <c r="B24" i="3"/>
  <c r="E24" i="3"/>
  <c r="B25" i="3"/>
  <c r="B26" i="3"/>
  <c r="E26" i="3"/>
  <c r="B27" i="3"/>
  <c r="B28" i="3"/>
  <c r="E28" i="3"/>
  <c r="B29" i="3"/>
  <c r="E29" i="3"/>
  <c r="B30" i="3"/>
  <c r="E30" i="3"/>
  <c r="B31" i="3"/>
  <c r="B32" i="3"/>
  <c r="B33" i="3"/>
  <c r="E44" i="2"/>
  <c r="E33" i="3" s="1"/>
  <c r="B34" i="3"/>
  <c r="E45" i="2"/>
  <c r="E34" i="3"/>
  <c r="B35" i="3"/>
  <c r="E46" i="2"/>
  <c r="E35" i="3" s="1"/>
  <c r="B36" i="3"/>
  <c r="E47" i="2"/>
  <c r="E36" i="3"/>
  <c r="B37" i="3"/>
  <c r="E48" i="2"/>
  <c r="E37" i="3"/>
  <c r="B38" i="3"/>
  <c r="E49" i="2"/>
  <c r="E38" i="3"/>
  <c r="B39" i="3"/>
  <c r="E50" i="2"/>
  <c r="E39" i="3" s="1"/>
  <c r="B40" i="3"/>
  <c r="E51" i="2"/>
  <c r="E40" i="3" s="1"/>
  <c r="B41" i="3"/>
  <c r="E52" i="2"/>
  <c r="E41" i="3" s="1"/>
  <c r="B42" i="3"/>
  <c r="E53" i="2"/>
  <c r="E42" i="3" s="1"/>
  <c r="B43" i="3"/>
  <c r="E43" i="3"/>
  <c r="B44" i="3"/>
  <c r="B45" i="3"/>
  <c r="E45" i="3"/>
  <c r="B46" i="3"/>
  <c r="B47" i="3"/>
  <c r="E47" i="3"/>
  <c r="B48" i="3"/>
  <c r="B49" i="3"/>
  <c r="E49" i="3"/>
  <c r="B50" i="3"/>
  <c r="E79" i="2"/>
  <c r="E50" i="3" s="1"/>
  <c r="B51" i="3"/>
  <c r="E80" i="2"/>
  <c r="E51" i="3"/>
  <c r="B52" i="3"/>
  <c r="E81" i="2"/>
  <c r="E52" i="3"/>
  <c r="B53" i="3"/>
  <c r="E82" i="2"/>
  <c r="E53" i="3" s="1"/>
  <c r="B54" i="3"/>
  <c r="E83" i="2"/>
  <c r="E54" i="3" s="1"/>
  <c r="B55" i="3"/>
  <c r="E84" i="2"/>
  <c r="B56" i="3"/>
  <c r="E85" i="2"/>
  <c r="F85" i="2" s="1"/>
  <c r="G85" i="2" s="1"/>
  <c r="I85" i="2" s="1"/>
  <c r="E56" i="3"/>
  <c r="B57" i="3"/>
  <c r="E86" i="2"/>
  <c r="E57" i="3" s="1"/>
  <c r="B58" i="3"/>
  <c r="E87" i="2"/>
  <c r="E58" i="3" s="1"/>
  <c r="B59" i="3"/>
  <c r="E89" i="2"/>
  <c r="F89" i="2" s="1"/>
  <c r="G89" i="2" s="1"/>
  <c r="J89" i="2" s="1"/>
  <c r="E59" i="3"/>
  <c r="B60" i="3"/>
  <c r="B61" i="3"/>
  <c r="E61" i="3"/>
  <c r="B62" i="3"/>
  <c r="E62" i="3"/>
  <c r="B63" i="3"/>
  <c r="E94" i="2"/>
  <c r="F94" i="2" s="1"/>
  <c r="G94" i="2" s="1"/>
  <c r="I94" i="2"/>
  <c r="B64" i="3"/>
  <c r="E95" i="2"/>
  <c r="E64" i="3" s="1"/>
  <c r="B65" i="3"/>
  <c r="E97" i="2"/>
  <c r="B66" i="3"/>
  <c r="E98" i="2"/>
  <c r="E66" i="3" s="1"/>
  <c r="B67" i="3"/>
  <c r="E99" i="2"/>
  <c r="E67" i="3" s="1"/>
  <c r="B68" i="3"/>
  <c r="E100" i="2"/>
  <c r="E68" i="3" s="1"/>
  <c r="B69" i="3"/>
  <c r="E101" i="2"/>
  <c r="E69" i="3"/>
  <c r="B70" i="3"/>
  <c r="E102" i="2"/>
  <c r="E70" i="3"/>
  <c r="B71" i="3"/>
  <c r="E103" i="2"/>
  <c r="F103" i="2" s="1"/>
  <c r="B72" i="3"/>
  <c r="E104" i="2"/>
  <c r="E72" i="3" s="1"/>
  <c r="B73" i="3"/>
  <c r="E105" i="2"/>
  <c r="B74" i="3"/>
  <c r="E106" i="2"/>
  <c r="B75" i="3"/>
  <c r="E107" i="2"/>
  <c r="E75" i="3"/>
  <c r="B76" i="3"/>
  <c r="E108" i="2"/>
  <c r="E76" i="3" s="1"/>
  <c r="B77" i="3"/>
  <c r="E130" i="2"/>
  <c r="E77" i="3"/>
  <c r="B78" i="3"/>
  <c r="E137" i="2"/>
  <c r="E78" i="3"/>
  <c r="B79" i="3"/>
  <c r="E140" i="2"/>
  <c r="F140" i="2"/>
  <c r="G140" i="2" s="1"/>
  <c r="K140" i="2" s="1"/>
  <c r="B80" i="3"/>
  <c r="E141" i="2"/>
  <c r="E80" i="3" s="1"/>
  <c r="B81" i="3"/>
  <c r="E144" i="2"/>
  <c r="F144" i="2" s="1"/>
  <c r="G144" i="2" s="1"/>
  <c r="K144" i="2" s="1"/>
  <c r="E81" i="3"/>
  <c r="B82" i="3"/>
  <c r="E145" i="2"/>
  <c r="E82" i="3" s="1"/>
  <c r="B83" i="3"/>
  <c r="E146" i="2"/>
  <c r="B84" i="3"/>
  <c r="E147" i="2"/>
  <c r="B85" i="3"/>
  <c r="E148" i="2"/>
  <c r="E85" i="3" s="1"/>
  <c r="B86" i="3"/>
  <c r="E149" i="2"/>
  <c r="E86" i="3"/>
  <c r="B87" i="3"/>
  <c r="E150" i="2"/>
  <c r="F150" i="2" s="1"/>
  <c r="G150" i="2" s="1"/>
  <c r="K150" i="2" s="1"/>
  <c r="B88" i="3"/>
  <c r="E151" i="2"/>
  <c r="E88" i="3" s="1"/>
  <c r="B89" i="3"/>
  <c r="E152" i="2"/>
  <c r="E89" i="3"/>
  <c r="B90" i="3"/>
  <c r="E153" i="2"/>
  <c r="E90" i="3"/>
  <c r="B91" i="3"/>
  <c r="E155" i="2"/>
  <c r="E91" i="3"/>
  <c r="B92" i="3"/>
  <c r="E159" i="2"/>
  <c r="E92" i="3" s="1"/>
  <c r="B93" i="3"/>
  <c r="E161" i="2"/>
  <c r="B94" i="3"/>
  <c r="E163" i="2"/>
  <c r="E94" i="3" s="1"/>
  <c r="B95" i="3"/>
  <c r="E165" i="2"/>
  <c r="E96" i="3" s="1"/>
  <c r="B96" i="3"/>
  <c r="B97" i="3"/>
  <c r="E167" i="2"/>
  <c r="E98" i="3"/>
  <c r="E97" i="3"/>
  <c r="B98" i="3"/>
  <c r="B99" i="3"/>
  <c r="E174" i="2"/>
  <c r="E99" i="3"/>
  <c r="B100" i="3"/>
  <c r="E175" i="2"/>
  <c r="E101" i="3"/>
  <c r="E100" i="3"/>
  <c r="B101" i="3"/>
  <c r="B102" i="3"/>
  <c r="E177" i="2"/>
  <c r="E102" i="3"/>
  <c r="B103" i="3"/>
  <c r="E178" i="2"/>
  <c r="E103" i="3"/>
  <c r="B104" i="3"/>
  <c r="E179" i="2"/>
  <c r="F179" i="2" s="1"/>
  <c r="G179" i="2" s="1"/>
  <c r="K179" i="2"/>
  <c r="B105" i="3"/>
  <c r="E180" i="2"/>
  <c r="E105" i="3" s="1"/>
  <c r="B106" i="3"/>
  <c r="E181" i="2"/>
  <c r="E106" i="3" s="1"/>
  <c r="B107" i="3"/>
  <c r="E186" i="2"/>
  <c r="E107" i="3" s="1"/>
  <c r="B108" i="3"/>
  <c r="E187" i="2"/>
  <c r="B109" i="3"/>
  <c r="E188" i="2"/>
  <c r="E109" i="3"/>
  <c r="B110" i="3"/>
  <c r="E189" i="2"/>
  <c r="E110" i="3" s="1"/>
  <c r="B111" i="3"/>
  <c r="E111" i="3"/>
  <c r="B112" i="3"/>
  <c r="E112" i="3"/>
  <c r="B113" i="3"/>
  <c r="E113" i="3"/>
  <c r="B114" i="3"/>
  <c r="E114" i="3"/>
  <c r="B115" i="3"/>
  <c r="E115" i="3"/>
  <c r="B116" i="3"/>
  <c r="E116" i="3"/>
  <c r="B117" i="3"/>
  <c r="E117" i="3"/>
  <c r="B118" i="3"/>
  <c r="E118" i="3"/>
  <c r="B119" i="3"/>
  <c r="E119" i="3"/>
  <c r="B120" i="3"/>
  <c r="E120" i="3"/>
  <c r="B121" i="3"/>
  <c r="E121" i="3"/>
  <c r="B122" i="3"/>
  <c r="E122" i="3"/>
  <c r="B123" i="3"/>
  <c r="E123" i="3"/>
  <c r="B124" i="3"/>
  <c r="E124" i="3"/>
  <c r="B125" i="3"/>
  <c r="E125" i="3"/>
  <c r="B126" i="3"/>
  <c r="E126" i="3"/>
  <c r="B127" i="3"/>
  <c r="E127" i="3"/>
  <c r="B128" i="3"/>
  <c r="E128" i="3"/>
  <c r="B129" i="3"/>
  <c r="E129" i="3"/>
  <c r="B130" i="3"/>
  <c r="E130" i="3"/>
  <c r="B131" i="3"/>
  <c r="E131" i="3"/>
  <c r="B132" i="3"/>
  <c r="E58" i="2"/>
  <c r="E132" i="3" s="1"/>
  <c r="B133" i="3"/>
  <c r="E59" i="2"/>
  <c r="F59" i="2" s="1"/>
  <c r="G59" i="2" s="1"/>
  <c r="I59" i="2" s="1"/>
  <c r="E133" i="3"/>
  <c r="B134" i="3"/>
  <c r="E60" i="2"/>
  <c r="E134" i="3" s="1"/>
  <c r="B135" i="3"/>
  <c r="E61" i="2"/>
  <c r="F61" i="2"/>
  <c r="G61" i="2" s="1"/>
  <c r="I61" i="2" s="1"/>
  <c r="B136" i="3"/>
  <c r="E62" i="2"/>
  <c r="E136" i="3" s="1"/>
  <c r="B137" i="3"/>
  <c r="E63" i="2"/>
  <c r="E137" i="3" s="1"/>
  <c r="B138" i="3"/>
  <c r="E64" i="2"/>
  <c r="E138" i="3"/>
  <c r="B139" i="3"/>
  <c r="E65" i="2"/>
  <c r="F65" i="2" s="1"/>
  <c r="G65" i="2" s="1"/>
  <c r="I65" i="2" s="1"/>
  <c r="E139" i="3"/>
  <c r="B140" i="3"/>
  <c r="E66" i="2"/>
  <c r="B141" i="3"/>
  <c r="E67" i="2"/>
  <c r="B142" i="3"/>
  <c r="E68" i="2"/>
  <c r="E142" i="3" s="1"/>
  <c r="B143" i="3"/>
  <c r="E69" i="2"/>
  <c r="E143" i="3" s="1"/>
  <c r="B144" i="3"/>
  <c r="E70" i="2"/>
  <c r="E144" i="3" s="1"/>
  <c r="B145" i="3"/>
  <c r="E71" i="2"/>
  <c r="E145" i="3" s="1"/>
  <c r="B146" i="3"/>
  <c r="E72" i="2"/>
  <c r="E146" i="3" s="1"/>
  <c r="B147" i="3"/>
  <c r="E73" i="2"/>
  <c r="E147" i="3" s="1"/>
  <c r="B148" i="3"/>
  <c r="E109" i="2"/>
  <c r="E148" i="3" s="1"/>
  <c r="B149" i="3"/>
  <c r="E120" i="2"/>
  <c r="B150" i="3"/>
  <c r="E122" i="2"/>
  <c r="E150" i="3" s="1"/>
  <c r="B151" i="3"/>
  <c r="E124" i="2"/>
  <c r="F124" i="2"/>
  <c r="G124" i="2" s="1"/>
  <c r="I124" i="2" s="1"/>
  <c r="B152" i="3"/>
  <c r="E57" i="2"/>
  <c r="E152" i="3" s="1"/>
  <c r="B153" i="3"/>
  <c r="E113" i="2"/>
  <c r="E153" i="3"/>
  <c r="B154" i="3"/>
  <c r="E127" i="2"/>
  <c r="E154" i="3" s="1"/>
  <c r="B155" i="3"/>
  <c r="E128" i="2"/>
  <c r="F128" i="2" s="1"/>
  <c r="G128" i="2" s="1"/>
  <c r="J128" i="2" s="1"/>
  <c r="E155" i="3"/>
  <c r="B156" i="3"/>
  <c r="E129" i="2"/>
  <c r="E156" i="3"/>
  <c r="B157" i="3"/>
  <c r="E131" i="2"/>
  <c r="E157" i="3" s="1"/>
  <c r="B158" i="3"/>
  <c r="E132" i="2"/>
  <c r="B159" i="3"/>
  <c r="E133" i="2"/>
  <c r="F133" i="2" s="1"/>
  <c r="G133" i="2" s="1"/>
  <c r="K133" i="2" s="1"/>
  <c r="B160" i="3"/>
  <c r="E135" i="2"/>
  <c r="B161" i="3"/>
  <c r="E136" i="2"/>
  <c r="B162" i="3"/>
  <c r="E138" i="2"/>
  <c r="E162" i="3" s="1"/>
  <c r="B163" i="3"/>
  <c r="E157" i="2"/>
  <c r="E163" i="3"/>
  <c r="B164" i="3"/>
  <c r="E158" i="2"/>
  <c r="E164" i="3" s="1"/>
  <c r="B165" i="3"/>
  <c r="E165" i="3"/>
  <c r="B166" i="3"/>
  <c r="E166" i="3"/>
  <c r="B167" i="3"/>
  <c r="E167" i="3"/>
  <c r="B168" i="3"/>
  <c r="E168" i="3"/>
  <c r="B169" i="3"/>
  <c r="E169" i="3"/>
  <c r="B170" i="3"/>
  <c r="E170" i="3"/>
  <c r="B171" i="3"/>
  <c r="E171" i="3"/>
  <c r="B172" i="3"/>
  <c r="E172" i="3"/>
  <c r="B173" i="3"/>
  <c r="E173" i="3"/>
  <c r="B174" i="3"/>
  <c r="E174" i="3"/>
  <c r="F11" i="5"/>
  <c r="G11" i="5"/>
  <c r="E14" i="5"/>
  <c r="E15" i="5" s="1"/>
  <c r="C17" i="5"/>
  <c r="Q21" i="5"/>
  <c r="Q22" i="5"/>
  <c r="I23" i="5"/>
  <c r="Q23" i="5"/>
  <c r="I24" i="5"/>
  <c r="Q24" i="5"/>
  <c r="Q25" i="5"/>
  <c r="Q26" i="5"/>
  <c r="Q27" i="5"/>
  <c r="Q28" i="5"/>
  <c r="Q29" i="5"/>
  <c r="Q30" i="5"/>
  <c r="I31" i="5"/>
  <c r="Q31" i="5"/>
  <c r="Q32" i="5"/>
  <c r="Q33" i="5"/>
  <c r="Q34" i="5"/>
  <c r="Q35" i="5"/>
  <c r="Q36" i="5"/>
  <c r="Q37" i="5"/>
  <c r="I38" i="5"/>
  <c r="Q38" i="5"/>
  <c r="Q39" i="5"/>
  <c r="Q40" i="5"/>
  <c r="Q41" i="5"/>
  <c r="Q42" i="5"/>
  <c r="I43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J56" i="5"/>
  <c r="Q56" i="5"/>
  <c r="B57" i="5"/>
  <c r="Q57" i="5"/>
  <c r="B58" i="5"/>
  <c r="Q58" i="5"/>
  <c r="B59" i="5"/>
  <c r="Q59" i="5"/>
  <c r="B60" i="5"/>
  <c r="Q60" i="5"/>
  <c r="B61" i="5"/>
  <c r="Q61" i="5"/>
  <c r="B62" i="5"/>
  <c r="Q62" i="5"/>
  <c r="B63" i="5"/>
  <c r="Q63" i="5"/>
  <c r="B64" i="5"/>
  <c r="Q64" i="5"/>
  <c r="B65" i="5"/>
  <c r="Q65" i="5"/>
  <c r="B66" i="5"/>
  <c r="Q66" i="5"/>
  <c r="B67" i="5"/>
  <c r="Q67" i="5"/>
  <c r="B68" i="5"/>
  <c r="Q68" i="5"/>
  <c r="B69" i="5"/>
  <c r="Q69" i="5"/>
  <c r="B70" i="5"/>
  <c r="I70" i="5"/>
  <c r="Q70" i="5"/>
  <c r="B71" i="5"/>
  <c r="Q71" i="5"/>
  <c r="B72" i="5"/>
  <c r="Q72" i="5"/>
  <c r="B73" i="5"/>
  <c r="I73" i="5"/>
  <c r="Q73" i="5"/>
  <c r="Q74" i="5"/>
  <c r="Q75" i="5"/>
  <c r="J76" i="5"/>
  <c r="Q76" i="5"/>
  <c r="Q77" i="5"/>
  <c r="J78" i="5"/>
  <c r="Q78" i="5"/>
  <c r="Q79" i="5"/>
  <c r="Q80" i="5"/>
  <c r="Q81" i="5"/>
  <c r="Q82" i="5"/>
  <c r="Q83" i="5"/>
  <c r="Q84" i="5"/>
  <c r="Q85" i="5"/>
  <c r="Q86" i="5"/>
  <c r="J87" i="5"/>
  <c r="Q87" i="5"/>
  <c r="Q88" i="5"/>
  <c r="Q89" i="5"/>
  <c r="J90" i="5"/>
  <c r="Q90" i="5"/>
  <c r="Q91" i="5"/>
  <c r="Q92" i="5"/>
  <c r="Q93" i="5"/>
  <c r="Q94" i="5"/>
  <c r="Q95" i="5"/>
  <c r="Q96" i="5"/>
  <c r="Q97" i="5"/>
  <c r="I98" i="5"/>
  <c r="Q98" i="5"/>
  <c r="Q99" i="5"/>
  <c r="Q100" i="5"/>
  <c r="Q101" i="5"/>
  <c r="Q102" i="5"/>
  <c r="Q103" i="5"/>
  <c r="Q104" i="5"/>
  <c r="Q105" i="5"/>
  <c r="Q106" i="5"/>
  <c r="Q107" i="5"/>
  <c r="Q108" i="5"/>
  <c r="B109" i="5"/>
  <c r="Q109" i="5"/>
  <c r="Q110" i="5"/>
  <c r="Q111" i="5"/>
  <c r="Q112" i="5"/>
  <c r="B113" i="5"/>
  <c r="Q113" i="5"/>
  <c r="Q114" i="5"/>
  <c r="Q115" i="5"/>
  <c r="Q116" i="5"/>
  <c r="Q117" i="5"/>
  <c r="Q118" i="5"/>
  <c r="Q119" i="5"/>
  <c r="B120" i="5"/>
  <c r="Q120" i="5"/>
  <c r="Q121" i="5"/>
  <c r="B122" i="5"/>
  <c r="Q122" i="5"/>
  <c r="Q123" i="5"/>
  <c r="B124" i="5"/>
  <c r="Q124" i="5"/>
  <c r="Q125" i="5"/>
  <c r="Q126" i="5"/>
  <c r="B127" i="5"/>
  <c r="Q127" i="5"/>
  <c r="B128" i="5"/>
  <c r="Q128" i="5"/>
  <c r="B129" i="5"/>
  <c r="Q129" i="5"/>
  <c r="Q130" i="5"/>
  <c r="B131" i="5"/>
  <c r="Q131" i="5"/>
  <c r="B132" i="5"/>
  <c r="Q132" i="5"/>
  <c r="B133" i="5"/>
  <c r="Q133" i="5"/>
  <c r="Q134" i="5"/>
  <c r="B135" i="5"/>
  <c r="Q135" i="5"/>
  <c r="B136" i="5"/>
  <c r="Q136" i="5"/>
  <c r="K137" i="5"/>
  <c r="Q137" i="5"/>
  <c r="B138" i="5"/>
  <c r="Q138" i="5"/>
  <c r="Q139" i="5"/>
  <c r="Q140" i="5"/>
  <c r="Q142" i="5"/>
  <c r="I141" i="5"/>
  <c r="Q141" i="5"/>
  <c r="Q143" i="5"/>
  <c r="Q144" i="5"/>
  <c r="Q145" i="5"/>
  <c r="Q146" i="5"/>
  <c r="Q147" i="5"/>
  <c r="Q148" i="5"/>
  <c r="K149" i="5"/>
  <c r="Q149" i="5"/>
  <c r="Q150" i="5"/>
  <c r="Q151" i="5"/>
  <c r="Q152" i="5"/>
  <c r="Q153" i="5"/>
  <c r="Q154" i="5"/>
  <c r="Q155" i="5"/>
  <c r="Q156" i="5"/>
  <c r="B157" i="5"/>
  <c r="Q157" i="5"/>
  <c r="B158" i="5"/>
  <c r="Q158" i="5"/>
  <c r="Q159" i="5"/>
  <c r="Q160" i="5"/>
  <c r="Q161" i="5"/>
  <c r="Q162" i="5"/>
  <c r="Q163" i="5"/>
  <c r="K164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K204" i="5"/>
  <c r="Q204" i="5"/>
  <c r="Q205" i="5"/>
  <c r="K206" i="5"/>
  <c r="Q206" i="5"/>
  <c r="Q207" i="5"/>
  <c r="Q208" i="5"/>
  <c r="B209" i="5"/>
  <c r="Q209" i="5"/>
  <c r="Q210" i="5"/>
  <c r="B211" i="5"/>
  <c r="Q211" i="5"/>
  <c r="Q212" i="5"/>
  <c r="Q213" i="5"/>
  <c r="B214" i="5"/>
  <c r="Q214" i="5"/>
  <c r="Q215" i="5"/>
  <c r="B216" i="5"/>
  <c r="Q216" i="5"/>
  <c r="Q217" i="5"/>
  <c r="Q218" i="5"/>
  <c r="B219" i="5"/>
  <c r="Q219" i="5"/>
  <c r="Q220" i="5"/>
  <c r="Q221" i="5"/>
  <c r="B222" i="5"/>
  <c r="Q222" i="5"/>
  <c r="Q223" i="5"/>
  <c r="B224" i="5"/>
  <c r="Q224" i="5"/>
  <c r="Q225" i="5"/>
  <c r="B226" i="5"/>
  <c r="K226" i="5"/>
  <c r="Q226" i="5"/>
  <c r="B227" i="5"/>
  <c r="Q227" i="5"/>
  <c r="Q228" i="5"/>
  <c r="Q229" i="5"/>
  <c r="B230" i="5"/>
  <c r="Q230" i="5"/>
  <c r="Q231" i="5"/>
  <c r="Q232" i="5"/>
  <c r="Q233" i="5"/>
  <c r="Q234" i="5"/>
  <c r="K235" i="5"/>
  <c r="Q235" i="5"/>
  <c r="Q236" i="5"/>
  <c r="Q237" i="5"/>
  <c r="Q238" i="5"/>
  <c r="Q239" i="5"/>
  <c r="Q240" i="5"/>
  <c r="C9" i="2"/>
  <c r="D9" i="2"/>
  <c r="E90" i="2"/>
  <c r="F90" i="2"/>
  <c r="G90" i="2" s="1"/>
  <c r="J90" i="2" s="1"/>
  <c r="F92" i="2"/>
  <c r="G92" i="2" s="1"/>
  <c r="K92" i="2" s="1"/>
  <c r="F93" i="2"/>
  <c r="G93" i="2" s="1"/>
  <c r="K93" i="2" s="1"/>
  <c r="F95" i="2"/>
  <c r="G95" i="2"/>
  <c r="K95" i="2" s="1"/>
  <c r="E96" i="2"/>
  <c r="F96" i="2"/>
  <c r="G96" i="2"/>
  <c r="K96" i="2" s="1"/>
  <c r="F107" i="2"/>
  <c r="G107" i="2" s="1"/>
  <c r="K107" i="2" s="1"/>
  <c r="E110" i="2"/>
  <c r="F110" i="2"/>
  <c r="G110" i="2" s="1"/>
  <c r="K110" i="2" s="1"/>
  <c r="E112" i="2"/>
  <c r="F112" i="2"/>
  <c r="G112" i="2" s="1"/>
  <c r="L112" i="2" s="1"/>
  <c r="F113" i="2"/>
  <c r="G113" i="2"/>
  <c r="E114" i="2"/>
  <c r="F114" i="2" s="1"/>
  <c r="G114" i="2" s="1"/>
  <c r="K114" i="2" s="1"/>
  <c r="F116" i="2"/>
  <c r="G116" i="2" s="1"/>
  <c r="K116" i="2" s="1"/>
  <c r="F117" i="2"/>
  <c r="G117" i="2" s="1"/>
  <c r="K117" i="2" s="1"/>
  <c r="F127" i="2"/>
  <c r="G127" i="2" s="1"/>
  <c r="J127" i="2" s="1"/>
  <c r="F129" i="2"/>
  <c r="G129" i="2" s="1"/>
  <c r="K129" i="2" s="1"/>
  <c r="F130" i="2"/>
  <c r="G130" i="2" s="1"/>
  <c r="K130" i="2" s="1"/>
  <c r="F131" i="2"/>
  <c r="G131" i="2" s="1"/>
  <c r="F137" i="2"/>
  <c r="G137" i="2"/>
  <c r="K137" i="2" s="1"/>
  <c r="F138" i="2"/>
  <c r="G138" i="2" s="1"/>
  <c r="K138" i="2" s="1"/>
  <c r="E139" i="2"/>
  <c r="F139" i="2" s="1"/>
  <c r="G139" i="2" s="1"/>
  <c r="K139" i="2" s="1"/>
  <c r="E142" i="2"/>
  <c r="F142" i="2" s="1"/>
  <c r="G142" i="2" s="1"/>
  <c r="K142" i="2" s="1"/>
  <c r="E143" i="2"/>
  <c r="F143" i="2" s="1"/>
  <c r="G143" i="2" s="1"/>
  <c r="K143" i="2" s="1"/>
  <c r="F145" i="2"/>
  <c r="G145" i="2" s="1"/>
  <c r="F149" i="2"/>
  <c r="G149" i="2"/>
  <c r="K149" i="2" s="1"/>
  <c r="F152" i="2"/>
  <c r="G152" i="2" s="1"/>
  <c r="K152" i="2" s="1"/>
  <c r="F153" i="2"/>
  <c r="G153" i="2" s="1"/>
  <c r="K153" i="2" s="1"/>
  <c r="F155" i="2"/>
  <c r="G155" i="2" s="1"/>
  <c r="K155" i="2" s="1"/>
  <c r="F157" i="2"/>
  <c r="G157" i="2"/>
  <c r="J157" i="2" s="1"/>
  <c r="F159" i="2"/>
  <c r="G159" i="2" s="1"/>
  <c r="E160" i="2"/>
  <c r="F160" i="2" s="1"/>
  <c r="G160" i="2" s="1"/>
  <c r="K160" i="2" s="1"/>
  <c r="E164" i="2"/>
  <c r="F164" i="2"/>
  <c r="G164" i="2" s="1"/>
  <c r="K164" i="2" s="1"/>
  <c r="E166" i="2"/>
  <c r="F166" i="2" s="1"/>
  <c r="G166" i="2" s="1"/>
  <c r="K166" i="2" s="1"/>
  <c r="F167" i="2"/>
  <c r="G167" i="2" s="1"/>
  <c r="K167" i="2" s="1"/>
  <c r="E168" i="2"/>
  <c r="F168" i="2" s="1"/>
  <c r="G168" i="2" s="1"/>
  <c r="K168" i="2" s="1"/>
  <c r="F174" i="2"/>
  <c r="G174" i="2" s="1"/>
  <c r="K174" i="2" s="1"/>
  <c r="F175" i="2"/>
  <c r="G175" i="2" s="1"/>
  <c r="K175" i="2" s="1"/>
  <c r="E176" i="2"/>
  <c r="F176" i="2" s="1"/>
  <c r="G176" i="2" s="1"/>
  <c r="K176" i="2" s="1"/>
  <c r="F177" i="2"/>
  <c r="G177" i="2" s="1"/>
  <c r="K177" i="2" s="1"/>
  <c r="F178" i="2"/>
  <c r="G178" i="2" s="1"/>
  <c r="K178" i="2" s="1"/>
  <c r="F180" i="2"/>
  <c r="G180" i="2"/>
  <c r="K180" i="2" s="1"/>
  <c r="F186" i="2"/>
  <c r="G186" i="2" s="1"/>
  <c r="K186" i="2" s="1"/>
  <c r="F188" i="2"/>
  <c r="G188" i="2" s="1"/>
  <c r="K188" i="2" s="1"/>
  <c r="F189" i="2"/>
  <c r="G189" i="2" s="1"/>
  <c r="E194" i="2"/>
  <c r="F194" i="2" s="1"/>
  <c r="G194" i="2" s="1"/>
  <c r="K194" i="2" s="1"/>
  <c r="E204" i="2"/>
  <c r="F204" i="2"/>
  <c r="G204" i="2" s="1"/>
  <c r="K204" i="2" s="1"/>
  <c r="E205" i="2"/>
  <c r="F205" i="2"/>
  <c r="G205" i="2"/>
  <c r="K205" i="2" s="1"/>
  <c r="E206" i="2"/>
  <c r="F206" i="2" s="1"/>
  <c r="G206" i="2" s="1"/>
  <c r="K206" i="2" s="1"/>
  <c r="E207" i="2"/>
  <c r="F207" i="2"/>
  <c r="G207" i="2" s="1"/>
  <c r="K207" i="2" s="1"/>
  <c r="E208" i="2"/>
  <c r="F208" i="2"/>
  <c r="G208" i="2" s="1"/>
  <c r="K208" i="2" s="1"/>
  <c r="E209" i="2"/>
  <c r="F209" i="2" s="1"/>
  <c r="G209" i="2" s="1"/>
  <c r="K209" i="2" s="1"/>
  <c r="E210" i="2"/>
  <c r="F210" i="2"/>
  <c r="G210" i="2" s="1"/>
  <c r="K210" i="2" s="1"/>
  <c r="E211" i="2"/>
  <c r="F211" i="2"/>
  <c r="G211" i="2"/>
  <c r="K211" i="2" s="1"/>
  <c r="E212" i="2"/>
  <c r="F212" i="2" s="1"/>
  <c r="G212" i="2" s="1"/>
  <c r="K212" i="2" s="1"/>
  <c r="E213" i="2"/>
  <c r="F213" i="2" s="1"/>
  <c r="G213" i="2" s="1"/>
  <c r="K213" i="2" s="1"/>
  <c r="E214" i="2"/>
  <c r="F214" i="2"/>
  <c r="G214" i="2"/>
  <c r="K214" i="2" s="1"/>
  <c r="E215" i="2"/>
  <c r="F215" i="2" s="1"/>
  <c r="G215" i="2" s="1"/>
  <c r="K215" i="2" s="1"/>
  <c r="E216" i="2"/>
  <c r="F216" i="2"/>
  <c r="G216" i="2" s="1"/>
  <c r="K216" i="2" s="1"/>
  <c r="E217" i="2"/>
  <c r="F217" i="2"/>
  <c r="G217" i="2"/>
  <c r="K217" i="2" s="1"/>
  <c r="E218" i="2"/>
  <c r="F218" i="2" s="1"/>
  <c r="G218" i="2" s="1"/>
  <c r="K218" i="2" s="1"/>
  <c r="E219" i="2"/>
  <c r="F219" i="2" s="1"/>
  <c r="G219" i="2" s="1"/>
  <c r="K219" i="2" s="1"/>
  <c r="E220" i="2"/>
  <c r="F220" i="2" s="1"/>
  <c r="G220" i="2" s="1"/>
  <c r="K220" i="2" s="1"/>
  <c r="E221" i="2"/>
  <c r="F221" i="2"/>
  <c r="G221" i="2" s="1"/>
  <c r="K221" i="2" s="1"/>
  <c r="E222" i="2"/>
  <c r="F222" i="2" s="1"/>
  <c r="G222" i="2" s="1"/>
  <c r="K222" i="2" s="1"/>
  <c r="E223" i="2"/>
  <c r="F223" i="2" s="1"/>
  <c r="G223" i="2" s="1"/>
  <c r="K223" i="2" s="1"/>
  <c r="E227" i="2"/>
  <c r="F227" i="2"/>
  <c r="G227" i="2" s="1"/>
  <c r="K227" i="2" s="1"/>
  <c r="E228" i="2"/>
  <c r="F228" i="2" s="1"/>
  <c r="G228" i="2" s="1"/>
  <c r="K228" i="2" s="1"/>
  <c r="E229" i="2"/>
  <c r="F229" i="2"/>
  <c r="G229" i="2" s="1"/>
  <c r="K229" i="2" s="1"/>
  <c r="E230" i="2"/>
  <c r="F230" i="2"/>
  <c r="G230" i="2" s="1"/>
  <c r="K230" i="2" s="1"/>
  <c r="E231" i="2"/>
  <c r="F231" i="2" s="1"/>
  <c r="G231" i="2" s="1"/>
  <c r="K231" i="2" s="1"/>
  <c r="E233" i="2"/>
  <c r="F233" i="2" s="1"/>
  <c r="G233" i="2" s="1"/>
  <c r="K233" i="2" s="1"/>
  <c r="E234" i="2"/>
  <c r="F234" i="2"/>
  <c r="G234" i="2" s="1"/>
  <c r="K234" i="2" s="1"/>
  <c r="E235" i="2"/>
  <c r="F235" i="2"/>
  <c r="G235" i="2" s="1"/>
  <c r="K235" i="2" s="1"/>
  <c r="E236" i="2"/>
  <c r="F236" i="2"/>
  <c r="G236" i="2"/>
  <c r="K236" i="2" s="1"/>
  <c r="E237" i="2"/>
  <c r="F237" i="2" s="1"/>
  <c r="G237" i="2" s="1"/>
  <c r="K237" i="2" s="1"/>
  <c r="E238" i="2"/>
  <c r="F238" i="2" s="1"/>
  <c r="G238" i="2" s="1"/>
  <c r="K238" i="2" s="1"/>
  <c r="E239" i="2"/>
  <c r="F239" i="2" s="1"/>
  <c r="G239" i="2" s="1"/>
  <c r="L239" i="2" s="1"/>
  <c r="E246" i="2"/>
  <c r="F246" i="2"/>
  <c r="G246" i="2" s="1"/>
  <c r="K246" i="2" s="1"/>
  <c r="E247" i="2"/>
  <c r="F247" i="2"/>
  <c r="G247" i="2" s="1"/>
  <c r="K247" i="2" s="1"/>
  <c r="E250" i="2"/>
  <c r="F250" i="2" s="1"/>
  <c r="G250" i="2" s="1"/>
  <c r="K250" i="2" s="1"/>
  <c r="E252" i="2"/>
  <c r="F252" i="2"/>
  <c r="G252" i="2"/>
  <c r="K252" i="2" s="1"/>
  <c r="E254" i="2"/>
  <c r="F254" i="2"/>
  <c r="G254" i="2" s="1"/>
  <c r="K254" i="2" s="1"/>
  <c r="E256" i="2"/>
  <c r="F256" i="2" s="1"/>
  <c r="G256" i="2" s="1"/>
  <c r="K256" i="2" s="1"/>
  <c r="E258" i="2"/>
  <c r="F258" i="2" s="1"/>
  <c r="G258" i="2" s="1"/>
  <c r="K258" i="2" s="1"/>
  <c r="E260" i="2"/>
  <c r="F260" i="2" s="1"/>
  <c r="G260" i="2" s="1"/>
  <c r="K260" i="2"/>
  <c r="E262" i="2"/>
  <c r="F262" i="2" s="1"/>
  <c r="G262" i="2" s="1"/>
  <c r="K262" i="2" s="1"/>
  <c r="E264" i="2"/>
  <c r="F264" i="2" s="1"/>
  <c r="G264" i="2" s="1"/>
  <c r="K264" i="2" s="1"/>
  <c r="E266" i="2"/>
  <c r="F266" i="2" s="1"/>
  <c r="G266" i="2" s="1"/>
  <c r="N266" i="2" s="1"/>
  <c r="E268" i="2"/>
  <c r="F268" i="2" s="1"/>
  <c r="G268" i="2" s="1"/>
  <c r="K268" i="2" s="1"/>
  <c r="E272" i="2"/>
  <c r="F272" i="2" s="1"/>
  <c r="G272" i="2" s="1"/>
  <c r="K272" i="2" s="1"/>
  <c r="E274" i="2"/>
  <c r="F274" i="2" s="1"/>
  <c r="G274" i="2" s="1"/>
  <c r="L274" i="2" s="1"/>
  <c r="E276" i="2"/>
  <c r="F276" i="2" s="1"/>
  <c r="G276" i="2"/>
  <c r="K276" i="2" s="1"/>
  <c r="E278" i="2"/>
  <c r="F278" i="2" s="1"/>
  <c r="G278" i="2" s="1"/>
  <c r="K278" i="2" s="1"/>
  <c r="E280" i="2"/>
  <c r="F280" i="2" s="1"/>
  <c r="G280" i="2"/>
  <c r="K280" i="2" s="1"/>
  <c r="E283" i="2"/>
  <c r="F283" i="2" s="1"/>
  <c r="G283" i="2" s="1"/>
  <c r="L283" i="2" s="1"/>
  <c r="E224" i="2"/>
  <c r="F224" i="2" s="1"/>
  <c r="G224" i="2" s="1"/>
  <c r="K224" i="2" s="1"/>
  <c r="E225" i="2"/>
  <c r="F225" i="2" s="1"/>
  <c r="G225" i="2" s="1"/>
  <c r="K225" i="2" s="1"/>
  <c r="E226" i="2"/>
  <c r="F226" i="2" s="1"/>
  <c r="G226" i="2"/>
  <c r="K226" i="2" s="1"/>
  <c r="E232" i="2"/>
  <c r="F232" i="2" s="1"/>
  <c r="G232" i="2" s="1"/>
  <c r="K232" i="2"/>
  <c r="E240" i="2"/>
  <c r="F240" i="2" s="1"/>
  <c r="G240" i="2" s="1"/>
  <c r="K240" i="2" s="1"/>
  <c r="E241" i="2"/>
  <c r="F241" i="2" s="1"/>
  <c r="G241" i="2" s="1"/>
  <c r="K241" i="2" s="1"/>
  <c r="E242" i="2"/>
  <c r="F242" i="2" s="1"/>
  <c r="G242" i="2" s="1"/>
  <c r="K242" i="2" s="1"/>
  <c r="E244" i="2"/>
  <c r="F244" i="2" s="1"/>
  <c r="G244" i="2" s="1"/>
  <c r="K244" i="2" s="1"/>
  <c r="E243" i="2"/>
  <c r="F243" i="2" s="1"/>
  <c r="G243" i="2" s="1"/>
  <c r="K243" i="2" s="1"/>
  <c r="E245" i="2"/>
  <c r="F245" i="2" s="1"/>
  <c r="G245" i="2" s="1"/>
  <c r="K245" i="2" s="1"/>
  <c r="E248" i="2"/>
  <c r="F248" i="2" s="1"/>
  <c r="G248" i="2" s="1"/>
  <c r="K248" i="2" s="1"/>
  <c r="E249" i="2"/>
  <c r="F249" i="2" s="1"/>
  <c r="G249" i="2" s="1"/>
  <c r="K249" i="2" s="1"/>
  <c r="E88" i="2"/>
  <c r="F88" i="2" s="1"/>
  <c r="F101" i="2"/>
  <c r="F104" i="2"/>
  <c r="E119" i="2"/>
  <c r="F119" i="2" s="1"/>
  <c r="E121" i="2"/>
  <c r="F121" i="2" s="1"/>
  <c r="E123" i="2"/>
  <c r="F123" i="2" s="1"/>
  <c r="E125" i="2"/>
  <c r="F125" i="2"/>
  <c r="E126" i="2"/>
  <c r="F126" i="2" s="1"/>
  <c r="E134" i="2"/>
  <c r="F134" i="2"/>
  <c r="E154" i="2"/>
  <c r="F154" i="2" s="1"/>
  <c r="E156" i="2"/>
  <c r="F156" i="2"/>
  <c r="E162" i="2"/>
  <c r="F162" i="2" s="1"/>
  <c r="E169" i="2"/>
  <c r="F169" i="2" s="1"/>
  <c r="E170" i="2"/>
  <c r="F170" i="2" s="1"/>
  <c r="E171" i="2"/>
  <c r="F171" i="2" s="1"/>
  <c r="E172" i="2"/>
  <c r="F172" i="2" s="1"/>
  <c r="E173" i="2"/>
  <c r="F173" i="2"/>
  <c r="E182" i="2"/>
  <c r="F182" i="2" s="1"/>
  <c r="E183" i="2"/>
  <c r="F183" i="2" s="1"/>
  <c r="E184" i="2"/>
  <c r="F184" i="2" s="1"/>
  <c r="E185" i="2"/>
  <c r="F185" i="2"/>
  <c r="E190" i="2"/>
  <c r="F190" i="2" s="1"/>
  <c r="E191" i="2"/>
  <c r="F191" i="2"/>
  <c r="E192" i="2"/>
  <c r="F192" i="2" s="1"/>
  <c r="E193" i="2"/>
  <c r="F193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70" i="2"/>
  <c r="F270" i="2" s="1"/>
  <c r="U270" i="2" s="1"/>
  <c r="F73" i="2"/>
  <c r="G73" i="2" s="1"/>
  <c r="I73" i="2" s="1"/>
  <c r="F64" i="2"/>
  <c r="G64" i="2" s="1"/>
  <c r="I64" i="2" s="1"/>
  <c r="F80" i="2"/>
  <c r="G80" i="2" s="1"/>
  <c r="I80" i="2" s="1"/>
  <c r="F71" i="2"/>
  <c r="G71" i="2"/>
  <c r="I71" i="2" s="1"/>
  <c r="F83" i="2"/>
  <c r="G83" i="2" s="1"/>
  <c r="I83" i="2" s="1"/>
  <c r="F62" i="2"/>
  <c r="G62" i="2" s="1"/>
  <c r="I62" i="2" s="1"/>
  <c r="F63" i="2"/>
  <c r="G63" i="2" s="1"/>
  <c r="I63" i="2" s="1"/>
  <c r="F58" i="2"/>
  <c r="G58" i="2" s="1"/>
  <c r="I58" i="2" s="1"/>
  <c r="F74" i="2"/>
  <c r="G74" i="2" s="1"/>
  <c r="I74" i="2" s="1"/>
  <c r="F68" i="2"/>
  <c r="G68" i="2" s="1"/>
  <c r="I68" i="2" s="1"/>
  <c r="F81" i="2"/>
  <c r="F70" i="2"/>
  <c r="F60" i="2"/>
  <c r="G60" i="2" s="1"/>
  <c r="I60" i="2" s="1"/>
  <c r="F82" i="2"/>
  <c r="G82" i="2" s="1"/>
  <c r="I82" i="2" s="1"/>
  <c r="F100" i="2"/>
  <c r="F98" i="2"/>
  <c r="G98" i="2" s="1"/>
  <c r="I98" i="2" s="1"/>
  <c r="F102" i="2"/>
  <c r="G102" i="2"/>
  <c r="I102" i="2" s="1"/>
  <c r="F141" i="2"/>
  <c r="G141" i="2" s="1"/>
  <c r="I141" i="2" s="1"/>
  <c r="F109" i="2"/>
  <c r="F122" i="2"/>
  <c r="G122" i="2" s="1"/>
  <c r="I122" i="2" s="1"/>
  <c r="F35" i="2"/>
  <c r="F29" i="2"/>
  <c r="F33" i="2"/>
  <c r="G33" i="2" s="1"/>
  <c r="I33" i="2" s="1"/>
  <c r="F39" i="2"/>
  <c r="G39" i="2" s="1"/>
  <c r="I39" i="2" s="1"/>
  <c r="F30" i="2"/>
  <c r="F36" i="2"/>
  <c r="G36" i="2" s="1"/>
  <c r="I36" i="2" s="1"/>
  <c r="F28" i="2"/>
  <c r="F37" i="2"/>
  <c r="G37" i="2" s="1"/>
  <c r="I37" i="2" s="1"/>
  <c r="F32" i="2"/>
  <c r="G32" i="2" s="1"/>
  <c r="I32" i="2"/>
  <c r="F24" i="2"/>
  <c r="G24" i="2" s="1"/>
  <c r="I24" i="2" s="1"/>
  <c r="F23" i="2"/>
  <c r="F41" i="2"/>
  <c r="F40" i="2"/>
  <c r="G40" i="2" s="1"/>
  <c r="I40" i="2" s="1"/>
  <c r="F27" i="2"/>
  <c r="G27" i="2" s="1"/>
  <c r="I27" i="2" s="1"/>
  <c r="F44" i="2"/>
  <c r="G44" i="2" s="1"/>
  <c r="F45" i="2"/>
  <c r="G45" i="2" s="1"/>
  <c r="F46" i="2"/>
  <c r="G46" i="2" s="1"/>
  <c r="F47" i="2"/>
  <c r="G47" i="2"/>
  <c r="F48" i="2"/>
  <c r="G48" i="2" s="1"/>
  <c r="F49" i="2"/>
  <c r="G49" i="2"/>
  <c r="F50" i="2"/>
  <c r="G50" i="2" s="1"/>
  <c r="F51" i="2"/>
  <c r="G51" i="2" s="1"/>
  <c r="F53" i="2"/>
  <c r="G53" i="2" s="1"/>
  <c r="F54" i="2"/>
  <c r="G54" i="2" s="1"/>
  <c r="K54" i="2" s="1"/>
  <c r="F55" i="2"/>
  <c r="G55" i="2" s="1"/>
  <c r="K55" i="2" s="1"/>
  <c r="E75" i="2"/>
  <c r="F75" i="2" s="1"/>
  <c r="G75" i="2" s="1"/>
  <c r="J75" i="2" s="1"/>
  <c r="F76" i="2"/>
  <c r="G76" i="2" s="1"/>
  <c r="K76" i="2" s="1"/>
  <c r="F77" i="2"/>
  <c r="F78" i="2"/>
  <c r="F86" i="2"/>
  <c r="F87" i="2"/>
  <c r="G87" i="2" s="1"/>
  <c r="J87" i="2" s="1"/>
  <c r="F16" i="2"/>
  <c r="F17" i="2" s="1"/>
  <c r="C17" i="2"/>
  <c r="Q79" i="2"/>
  <c r="B73" i="2"/>
  <c r="Q73" i="2"/>
  <c r="B64" i="2"/>
  <c r="Q64" i="2"/>
  <c r="B61" i="2"/>
  <c r="Q61" i="2"/>
  <c r="Q80" i="2"/>
  <c r="B71" i="2"/>
  <c r="Q71" i="2"/>
  <c r="Q83" i="2"/>
  <c r="B72" i="2"/>
  <c r="Q72" i="2"/>
  <c r="B62" i="2"/>
  <c r="Q62" i="2"/>
  <c r="B63" i="2"/>
  <c r="Q63" i="2"/>
  <c r="Q84" i="2"/>
  <c r="B58" i="2"/>
  <c r="Q58" i="2"/>
  <c r="B65" i="2"/>
  <c r="Q65" i="2"/>
  <c r="Q74" i="2"/>
  <c r="B120" i="2"/>
  <c r="Q120" i="2"/>
  <c r="B68" i="2"/>
  <c r="Q68" i="2"/>
  <c r="B59" i="2"/>
  <c r="Q59" i="2"/>
  <c r="B69" i="2"/>
  <c r="Q69" i="2"/>
  <c r="G81" i="2"/>
  <c r="I81" i="2" s="1"/>
  <c r="Q81" i="2"/>
  <c r="B70" i="2"/>
  <c r="G70" i="2"/>
  <c r="I70" i="2"/>
  <c r="Q70" i="2"/>
  <c r="Q85" i="2"/>
  <c r="B66" i="2"/>
  <c r="Q66" i="2"/>
  <c r="B60" i="2"/>
  <c r="Q60" i="2"/>
  <c r="B67" i="2"/>
  <c r="Q67" i="2"/>
  <c r="Q82" i="2"/>
  <c r="Q97" i="2"/>
  <c r="G100" i="2"/>
  <c r="I100" i="2" s="1"/>
  <c r="Q100" i="2"/>
  <c r="Q108" i="2"/>
  <c r="Q99" i="2"/>
  <c r="Q98" i="2"/>
  <c r="Q102" i="2"/>
  <c r="Q94" i="2"/>
  <c r="Q141" i="2"/>
  <c r="B109" i="2"/>
  <c r="G109" i="2"/>
  <c r="I109" i="2"/>
  <c r="Q109" i="2"/>
  <c r="B122" i="2"/>
  <c r="Q122" i="2"/>
  <c r="B124" i="2"/>
  <c r="Q124" i="2"/>
  <c r="Q43" i="2"/>
  <c r="G35" i="2"/>
  <c r="I35" i="2"/>
  <c r="Q35" i="2"/>
  <c r="G29" i="2"/>
  <c r="I29" i="2"/>
  <c r="Q29" i="2"/>
  <c r="Q33" i="2"/>
  <c r="Q21" i="2"/>
  <c r="Q39" i="2"/>
  <c r="G30" i="2"/>
  <c r="I30" i="2"/>
  <c r="Q30" i="2"/>
  <c r="Q36" i="2"/>
  <c r="G28" i="2"/>
  <c r="I28" i="2" s="1"/>
  <c r="Q28" i="2"/>
  <c r="Q37" i="2"/>
  <c r="Q26" i="2"/>
  <c r="Q32" i="2"/>
  <c r="Q25" i="2"/>
  <c r="Q24" i="2"/>
  <c r="G23" i="2"/>
  <c r="I23" i="2" s="1"/>
  <c r="Q23" i="2"/>
  <c r="Q42" i="2"/>
  <c r="G41" i="2"/>
  <c r="I41" i="2" s="1"/>
  <c r="Q41" i="2"/>
  <c r="Q22" i="2"/>
  <c r="Q31" i="2"/>
  <c r="Q40" i="2"/>
  <c r="Q34" i="2"/>
  <c r="Q38" i="2"/>
  <c r="Q27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B57" i="2"/>
  <c r="Q57" i="2"/>
  <c r="Q75" i="2"/>
  <c r="Q76" i="2"/>
  <c r="G77" i="2"/>
  <c r="K77" i="2" s="1"/>
  <c r="Q77" i="2"/>
  <c r="G78" i="2"/>
  <c r="K78" i="2" s="1"/>
  <c r="Q78" i="2"/>
  <c r="G86" i="2"/>
  <c r="J86" i="2" s="1"/>
  <c r="Q86" i="2"/>
  <c r="Q87" i="2"/>
  <c r="Q88" i="2"/>
  <c r="Q89" i="2"/>
  <c r="Q90" i="2"/>
  <c r="Q91" i="2"/>
  <c r="Q92" i="2"/>
  <c r="Q93" i="2"/>
  <c r="Q95" i="2"/>
  <c r="Q96" i="2"/>
  <c r="Q101" i="2"/>
  <c r="Q103" i="2"/>
  <c r="Q104" i="2"/>
  <c r="Q105" i="2"/>
  <c r="Q106" i="2"/>
  <c r="Q107" i="2"/>
  <c r="Q110" i="2"/>
  <c r="Q111" i="2"/>
  <c r="Q112" i="2"/>
  <c r="B113" i="2"/>
  <c r="J113" i="2"/>
  <c r="Q113" i="2"/>
  <c r="Q114" i="2"/>
  <c r="Q115" i="2"/>
  <c r="Q116" i="2"/>
  <c r="Q117" i="2"/>
  <c r="Q118" i="2"/>
  <c r="Q119" i="2"/>
  <c r="Q121" i="2"/>
  <c r="Q123" i="2"/>
  <c r="Q125" i="2"/>
  <c r="Q126" i="2"/>
  <c r="B127" i="2"/>
  <c r="Q127" i="2"/>
  <c r="B128" i="2"/>
  <c r="Q128" i="2"/>
  <c r="B129" i="2"/>
  <c r="Q129" i="2"/>
  <c r="Q130" i="2"/>
  <c r="B131" i="2"/>
  <c r="K131" i="2"/>
  <c r="Q131" i="2"/>
  <c r="B132" i="2"/>
  <c r="Q132" i="2"/>
  <c r="B133" i="2"/>
  <c r="Q133" i="2"/>
  <c r="Q134" i="2"/>
  <c r="B135" i="2"/>
  <c r="Q135" i="2"/>
  <c r="B136" i="2"/>
  <c r="Q136" i="2"/>
  <c r="Q137" i="2"/>
  <c r="B138" i="2"/>
  <c r="Q138" i="2"/>
  <c r="Q139" i="2"/>
  <c r="Q140" i="2"/>
  <c r="Q142" i="2"/>
  <c r="Q143" i="2"/>
  <c r="Q144" i="2"/>
  <c r="K145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B157" i="2"/>
  <c r="Q157" i="2"/>
  <c r="B158" i="2"/>
  <c r="Q158" i="2"/>
  <c r="K159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K189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B209" i="2"/>
  <c r="Q209" i="2"/>
  <c r="Q210" i="2"/>
  <c r="B211" i="2"/>
  <c r="Q211" i="2"/>
  <c r="Q212" i="2"/>
  <c r="Q213" i="2"/>
  <c r="B214" i="2"/>
  <c r="Q214" i="2"/>
  <c r="Q215" i="2"/>
  <c r="B216" i="2"/>
  <c r="Q216" i="2"/>
  <c r="Q217" i="2"/>
  <c r="Q218" i="2"/>
  <c r="B219" i="2"/>
  <c r="Q219" i="2"/>
  <c r="Q220" i="2"/>
  <c r="Q221" i="2"/>
  <c r="B222" i="2"/>
  <c r="Q222" i="2"/>
  <c r="Q223" i="2"/>
  <c r="B227" i="2"/>
  <c r="Q227" i="2"/>
  <c r="Q228" i="2"/>
  <c r="B229" i="2"/>
  <c r="Q229" i="2"/>
  <c r="B230" i="2"/>
  <c r="Q230" i="2"/>
  <c r="Q231" i="2"/>
  <c r="Q233" i="2"/>
  <c r="B234" i="2"/>
  <c r="Q234" i="2"/>
  <c r="Q235" i="2"/>
  <c r="Q236" i="2"/>
  <c r="Q237" i="2"/>
  <c r="Q238" i="2"/>
  <c r="Q239" i="2"/>
  <c r="Q246" i="2"/>
  <c r="Q247" i="2"/>
  <c r="Q250" i="2"/>
  <c r="Q252" i="2"/>
  <c r="Q254" i="2"/>
  <c r="Q256" i="2"/>
  <c r="Q258" i="2"/>
  <c r="Q260" i="2"/>
  <c r="Q262" i="2"/>
  <c r="Q264" i="2"/>
  <c r="Q266" i="2"/>
  <c r="Q268" i="2"/>
  <c r="Q270" i="2"/>
  <c r="Q272" i="2"/>
  <c r="Q274" i="2"/>
  <c r="Q276" i="2"/>
  <c r="Q278" i="2"/>
  <c r="Q280" i="2"/>
  <c r="Q283" i="2"/>
  <c r="Q224" i="2"/>
  <c r="Q225" i="2"/>
  <c r="Q226" i="2"/>
  <c r="Q232" i="2"/>
  <c r="Q240" i="2"/>
  <c r="Q241" i="2"/>
  <c r="Q242" i="2"/>
  <c r="Q244" i="2"/>
  <c r="Q243" i="2"/>
  <c r="Q245" i="2"/>
  <c r="Q248" i="2"/>
  <c r="Q249" i="2"/>
  <c r="G272" i="6"/>
  <c r="AC272" i="6" s="1"/>
  <c r="AU272" i="6"/>
  <c r="P272" i="6"/>
  <c r="Z272" i="6"/>
  <c r="G269" i="6"/>
  <c r="AU269" i="6"/>
  <c r="P269" i="6"/>
  <c r="Z269" i="6"/>
  <c r="G268" i="6"/>
  <c r="AU268" i="6"/>
  <c r="K270" i="6"/>
  <c r="Z270" i="6"/>
  <c r="F165" i="2"/>
  <c r="G165" i="2" s="1"/>
  <c r="K165" i="2" s="1"/>
  <c r="E159" i="3"/>
  <c r="E151" i="3"/>
  <c r="E135" i="3"/>
  <c r="E104" i="3"/>
  <c r="E95" i="3"/>
  <c r="E87" i="3"/>
  <c r="E79" i="3"/>
  <c r="E71" i="3"/>
  <c r="E63" i="3"/>
  <c r="BI61" i="6"/>
  <c r="BH61" i="6"/>
  <c r="BG61" i="6"/>
  <c r="BF61" i="6"/>
  <c r="BE61" i="6"/>
  <c r="BD61" i="6"/>
  <c r="BC61" i="6"/>
  <c r="BH31" i="6"/>
  <c r="BG31" i="6"/>
  <c r="BK19" i="6"/>
  <c r="BJ19" i="6"/>
  <c r="BK77" i="6"/>
  <c r="BJ77" i="6"/>
  <c r="BI77" i="6"/>
  <c r="BH77" i="6"/>
  <c r="BG77" i="6"/>
  <c r="BF77" i="6"/>
  <c r="BE77" i="6"/>
  <c r="BD77" i="6"/>
  <c r="BC77" i="6"/>
  <c r="BK73" i="6"/>
  <c r="BJ73" i="6"/>
  <c r="BI73" i="6"/>
  <c r="BH73" i="6"/>
  <c r="BG73" i="6"/>
  <c r="BF73" i="6"/>
  <c r="BE73" i="6"/>
  <c r="BD73" i="6"/>
  <c r="BC73" i="6"/>
  <c r="BK69" i="6"/>
  <c r="BJ69" i="6"/>
  <c r="BI69" i="6"/>
  <c r="BH69" i="6"/>
  <c r="BG69" i="6"/>
  <c r="BF69" i="6"/>
  <c r="BE69" i="6"/>
  <c r="BD69" i="6"/>
  <c r="BC69" i="6"/>
  <c r="BK65" i="6"/>
  <c r="BJ65" i="6"/>
  <c r="BI65" i="6"/>
  <c r="BH65" i="6"/>
  <c r="BG65" i="6"/>
  <c r="BF65" i="6"/>
  <c r="BE65" i="6"/>
  <c r="BD65" i="6"/>
  <c r="BC65" i="6"/>
  <c r="BK61" i="6"/>
  <c r="BJ61" i="6"/>
  <c r="BK57" i="6"/>
  <c r="BJ57" i="6"/>
  <c r="BI57" i="6"/>
  <c r="BH57" i="6"/>
  <c r="BG57" i="6"/>
  <c r="BF57" i="6"/>
  <c r="BE57" i="6"/>
  <c r="BD57" i="6"/>
  <c r="BC57" i="6"/>
  <c r="BK45" i="6"/>
  <c r="BJ45" i="6"/>
  <c r="BI45" i="6"/>
  <c r="BH45" i="6"/>
  <c r="BG45" i="6"/>
  <c r="BF45" i="6"/>
  <c r="BE45" i="6"/>
  <c r="BD45" i="6"/>
  <c r="BC45" i="6"/>
  <c r="BI40" i="6"/>
  <c r="BH40" i="6"/>
  <c r="BG40" i="6"/>
  <c r="BF40" i="6"/>
  <c r="BE40" i="6"/>
  <c r="BD40" i="6"/>
  <c r="BC40" i="6"/>
  <c r="BK39" i="6"/>
  <c r="BJ39" i="6"/>
  <c r="BI39" i="6"/>
  <c r="BH39" i="6"/>
  <c r="BG39" i="6"/>
  <c r="BF39" i="6"/>
  <c r="BE39" i="6"/>
  <c r="BD39" i="6"/>
  <c r="BC39" i="6"/>
  <c r="BK33" i="6"/>
  <c r="BJ33" i="6"/>
  <c r="BI33" i="6"/>
  <c r="BH33" i="6"/>
  <c r="BG33" i="6"/>
  <c r="BF33" i="6"/>
  <c r="BE33" i="6"/>
  <c r="BD33" i="6"/>
  <c r="BC33" i="6"/>
  <c r="BK27" i="6"/>
  <c r="BJ27" i="6"/>
  <c r="BI25" i="6"/>
  <c r="BH25" i="6"/>
  <c r="BG25" i="6"/>
  <c r="BF25" i="6"/>
  <c r="BE25" i="6"/>
  <c r="BD25" i="6"/>
  <c r="BC25" i="6"/>
  <c r="AT265" i="6"/>
  <c r="AS265" i="6"/>
  <c r="AR265" i="6" s="1"/>
  <c r="AQ265" i="6" s="1"/>
  <c r="AP265" i="6" s="1"/>
  <c r="AO265" i="6" s="1"/>
  <c r="AN265" i="6" s="1"/>
  <c r="AM265" i="6" s="1"/>
  <c r="AL265" i="6" s="1"/>
  <c r="BI50" i="6"/>
  <c r="BH50" i="6"/>
  <c r="BG50" i="6"/>
  <c r="BF50" i="6"/>
  <c r="BE50" i="6"/>
  <c r="BD50" i="6"/>
  <c r="BC50" i="6"/>
  <c r="BK49" i="6"/>
  <c r="BJ49" i="6"/>
  <c r="BI49" i="6"/>
  <c r="BH49" i="6"/>
  <c r="BG49" i="6"/>
  <c r="BF49" i="6"/>
  <c r="BE49" i="6"/>
  <c r="BD49" i="6"/>
  <c r="BC49" i="6"/>
  <c r="BK40" i="6"/>
  <c r="BJ40" i="6"/>
  <c r="BJ34" i="6"/>
  <c r="BI34" i="6"/>
  <c r="BH34" i="6"/>
  <c r="BG34" i="6"/>
  <c r="BF34" i="6"/>
  <c r="BE34" i="6"/>
  <c r="BD34" i="6"/>
  <c r="BC34" i="6"/>
  <c r="BJ25" i="6"/>
  <c r="BK81" i="6"/>
  <c r="BJ81" i="6"/>
  <c r="BI81" i="6"/>
  <c r="BH81" i="6"/>
  <c r="BG81" i="6"/>
  <c r="BF81" i="6"/>
  <c r="BE81" i="6"/>
  <c r="BD81" i="6"/>
  <c r="BC81" i="6"/>
  <c r="BK78" i="6"/>
  <c r="BJ78" i="6"/>
  <c r="BI78" i="6"/>
  <c r="BH78" i="6"/>
  <c r="BG78" i="6"/>
  <c r="BF78" i="6"/>
  <c r="BE78" i="6"/>
  <c r="BD78" i="6"/>
  <c r="BC78" i="6"/>
  <c r="BK74" i="6"/>
  <c r="BJ74" i="6"/>
  <c r="BI74" i="6"/>
  <c r="BH74" i="6"/>
  <c r="BG74" i="6"/>
  <c r="BF74" i="6"/>
  <c r="BE74" i="6"/>
  <c r="BD74" i="6"/>
  <c r="BC74" i="6"/>
  <c r="BK70" i="6"/>
  <c r="BJ70" i="6"/>
  <c r="BI70" i="6"/>
  <c r="BH70" i="6"/>
  <c r="BG70" i="6"/>
  <c r="BF70" i="6"/>
  <c r="BE70" i="6"/>
  <c r="BD70" i="6"/>
  <c r="BC70" i="6"/>
  <c r="BK66" i="6"/>
  <c r="BJ66" i="6"/>
  <c r="BI66" i="6"/>
  <c r="BH66" i="6"/>
  <c r="BG66" i="6"/>
  <c r="BF66" i="6"/>
  <c r="BE66" i="6"/>
  <c r="BD66" i="6"/>
  <c r="BC66" i="6"/>
  <c r="BK62" i="6"/>
  <c r="BJ62" i="6"/>
  <c r="BI62" i="6"/>
  <c r="BH62" i="6"/>
  <c r="BG62" i="6"/>
  <c r="BF62" i="6"/>
  <c r="BK58" i="6"/>
  <c r="BJ58" i="6"/>
  <c r="BI58" i="6"/>
  <c r="BH58" i="6"/>
  <c r="BG58" i="6"/>
  <c r="BF58" i="6"/>
  <c r="BE58" i="6"/>
  <c r="BD58" i="6"/>
  <c r="BC58" i="6"/>
  <c r="BJ53" i="6"/>
  <c r="BI53" i="6"/>
  <c r="BH53" i="6"/>
  <c r="BG53" i="6"/>
  <c r="BF53" i="6"/>
  <c r="BE53" i="6"/>
  <c r="BD53" i="6"/>
  <c r="BC53" i="6"/>
  <c r="BJ50" i="6"/>
  <c r="BK46" i="6"/>
  <c r="BJ46" i="6"/>
  <c r="BI46" i="6"/>
  <c r="BH46" i="6"/>
  <c r="BG46" i="6"/>
  <c r="BF46" i="6"/>
  <c r="BE46" i="6"/>
  <c r="BD46" i="6"/>
  <c r="BC46" i="6"/>
  <c r="BJ41" i="6"/>
  <c r="BI41" i="6"/>
  <c r="BH41" i="6"/>
  <c r="BG41" i="6"/>
  <c r="BF41" i="6"/>
  <c r="BE41" i="6"/>
  <c r="BD41" i="6"/>
  <c r="BC41" i="6"/>
  <c r="BJ35" i="6"/>
  <c r="BI35" i="6"/>
  <c r="BH35" i="6"/>
  <c r="BG35" i="6"/>
  <c r="BF35" i="6"/>
  <c r="BE35" i="6"/>
  <c r="BD35" i="6"/>
  <c r="BC35" i="6"/>
  <c r="BK34" i="6"/>
  <c r="BK29" i="6"/>
  <c r="BJ29" i="6"/>
  <c r="BI29" i="6"/>
  <c r="BH29" i="6"/>
  <c r="BG29" i="6"/>
  <c r="BF29" i="6"/>
  <c r="BE29" i="6"/>
  <c r="BD29" i="6"/>
  <c r="BC29" i="6"/>
  <c r="BK21" i="6"/>
  <c r="BJ21" i="6"/>
  <c r="BI21" i="6"/>
  <c r="BH21" i="6"/>
  <c r="BG21" i="6"/>
  <c r="BF21" i="6"/>
  <c r="BE21" i="6"/>
  <c r="BD21" i="6"/>
  <c r="BC21" i="6"/>
  <c r="AT254" i="6"/>
  <c r="AS254" i="6"/>
  <c r="AR254" i="6" s="1"/>
  <c r="AQ254" i="6" s="1"/>
  <c r="AP254" i="6" s="1"/>
  <c r="AO254" i="6" s="1"/>
  <c r="AN254" i="6" s="1"/>
  <c r="AM254" i="6" s="1"/>
  <c r="AL254" i="6" s="1"/>
  <c r="BJ79" i="6"/>
  <c r="BI79" i="6"/>
  <c r="BH79" i="6"/>
  <c r="BG79" i="6"/>
  <c r="BF79" i="6"/>
  <c r="BE79" i="6"/>
  <c r="BD79" i="6"/>
  <c r="BC79" i="6"/>
  <c r="BJ67" i="6"/>
  <c r="BI67" i="6"/>
  <c r="BH67" i="6"/>
  <c r="BG67" i="6"/>
  <c r="BF67" i="6"/>
  <c r="BE67" i="6"/>
  <c r="BD67" i="6"/>
  <c r="BC67" i="6"/>
  <c r="BJ24" i="6"/>
  <c r="BI24" i="6"/>
  <c r="BH24" i="6"/>
  <c r="BG24" i="6"/>
  <c r="BF24" i="6"/>
  <c r="BE24" i="6"/>
  <c r="BD24" i="6"/>
  <c r="BC24" i="6"/>
  <c r="BJ11" i="6"/>
  <c r="BI11" i="6"/>
  <c r="BH11" i="6"/>
  <c r="BG11" i="6"/>
  <c r="BF11" i="6"/>
  <c r="BE11" i="6"/>
  <c r="BD11" i="6"/>
  <c r="BC11" i="6"/>
  <c r="BK79" i="6"/>
  <c r="BK75" i="6"/>
  <c r="BJ75" i="6"/>
  <c r="BI75" i="6"/>
  <c r="BH75" i="6"/>
  <c r="BG75" i="6"/>
  <c r="BF75" i="6"/>
  <c r="BE75" i="6"/>
  <c r="BD75" i="6"/>
  <c r="BC75" i="6"/>
  <c r="BI72" i="6"/>
  <c r="BH72" i="6"/>
  <c r="BG72" i="6"/>
  <c r="BF72" i="6"/>
  <c r="BE72" i="6"/>
  <c r="BD72" i="6"/>
  <c r="BC72" i="6"/>
  <c r="BK71" i="6"/>
  <c r="BJ71" i="6"/>
  <c r="BI71" i="6"/>
  <c r="BH71" i="6"/>
  <c r="BG71" i="6"/>
  <c r="BF71" i="6"/>
  <c r="BE71" i="6"/>
  <c r="BD71" i="6"/>
  <c r="BC71" i="6"/>
  <c r="BK67" i="6"/>
  <c r="BK63" i="6"/>
  <c r="BJ63" i="6"/>
  <c r="BI63" i="6"/>
  <c r="BH63" i="6"/>
  <c r="BG63" i="6"/>
  <c r="BF63" i="6"/>
  <c r="BE63" i="6"/>
  <c r="BD63" i="6"/>
  <c r="BC63" i="6"/>
  <c r="BE62" i="6"/>
  <c r="BD62" i="6"/>
  <c r="BC62" i="6"/>
  <c r="BK59" i="6"/>
  <c r="BJ59" i="6"/>
  <c r="BI59" i="6"/>
  <c r="BH59" i="6"/>
  <c r="BG59" i="6"/>
  <c r="BF59" i="6"/>
  <c r="BE59" i="6"/>
  <c r="BD59" i="6"/>
  <c r="BC59" i="6"/>
  <c r="BI56" i="6"/>
  <c r="BH56" i="6"/>
  <c r="BG56" i="6"/>
  <c r="BF56" i="6"/>
  <c r="BE56" i="6"/>
  <c r="BD56" i="6"/>
  <c r="BC56" i="6"/>
  <c r="BK54" i="6"/>
  <c r="BJ54" i="6"/>
  <c r="BI54" i="6"/>
  <c r="BH54" i="6"/>
  <c r="BG54" i="6"/>
  <c r="BF54" i="6"/>
  <c r="BE54" i="6"/>
  <c r="BD54" i="6"/>
  <c r="BC54" i="6"/>
  <c r="BK47" i="6"/>
  <c r="BJ47" i="6"/>
  <c r="BI47" i="6"/>
  <c r="BH47" i="6"/>
  <c r="BG47" i="6"/>
  <c r="BF47" i="6"/>
  <c r="BE47" i="6"/>
  <c r="BD47" i="6"/>
  <c r="BC47" i="6"/>
  <c r="BF31" i="6"/>
  <c r="BJ28" i="6"/>
  <c r="BI28" i="6"/>
  <c r="BH28" i="6"/>
  <c r="BG28" i="6"/>
  <c r="BF28" i="6"/>
  <c r="BE28" i="6"/>
  <c r="BD28" i="6"/>
  <c r="BC28" i="6"/>
  <c r="BK13" i="6"/>
  <c r="BJ13" i="6"/>
  <c r="BI13" i="6"/>
  <c r="BH13" i="6"/>
  <c r="BG13" i="6"/>
  <c r="BF13" i="6"/>
  <c r="BE13" i="6"/>
  <c r="BD13" i="6"/>
  <c r="BC13" i="6"/>
  <c r="BK12" i="6"/>
  <c r="BJ12" i="6"/>
  <c r="BI12" i="6"/>
  <c r="BH12" i="6"/>
  <c r="BG12" i="6"/>
  <c r="BF12" i="6"/>
  <c r="BE12" i="6"/>
  <c r="BD12" i="6"/>
  <c r="BC12" i="6"/>
  <c r="AT259" i="6"/>
  <c r="AS259" i="6" s="1"/>
  <c r="AR259" i="6" s="1"/>
  <c r="AQ259" i="6" s="1"/>
  <c r="AP259" i="6" s="1"/>
  <c r="AO259" i="6" s="1"/>
  <c r="AN259" i="6" s="1"/>
  <c r="AM259" i="6" s="1"/>
  <c r="AL259" i="6" s="1"/>
  <c r="AT255" i="6"/>
  <c r="AS255" i="6"/>
  <c r="AR255" i="6"/>
  <c r="AQ255" i="6" s="1"/>
  <c r="AP255" i="6" s="1"/>
  <c r="AO255" i="6" s="1"/>
  <c r="AN255" i="6" s="1"/>
  <c r="AM255" i="6"/>
  <c r="AL255" i="6" s="1"/>
  <c r="BJ76" i="6"/>
  <c r="BI76" i="6"/>
  <c r="BH76" i="6"/>
  <c r="BG76" i="6"/>
  <c r="BF76" i="6"/>
  <c r="BE76" i="6"/>
  <c r="BD76" i="6"/>
  <c r="BC76" i="6"/>
  <c r="BJ72" i="6"/>
  <c r="BJ68" i="6"/>
  <c r="BI68" i="6"/>
  <c r="BH68" i="6"/>
  <c r="BG68" i="6"/>
  <c r="BF68" i="6"/>
  <c r="BE68" i="6"/>
  <c r="BD68" i="6"/>
  <c r="BC68" i="6"/>
  <c r="BJ64" i="6"/>
  <c r="BI64" i="6"/>
  <c r="BH64" i="6"/>
  <c r="BG64" i="6"/>
  <c r="BF64" i="6"/>
  <c r="BE64" i="6"/>
  <c r="BD64" i="6"/>
  <c r="BC64" i="6"/>
  <c r="BJ60" i="6"/>
  <c r="BI60" i="6"/>
  <c r="BH60" i="6"/>
  <c r="BG60" i="6"/>
  <c r="BF60" i="6"/>
  <c r="BE60" i="6"/>
  <c r="BD60" i="6"/>
  <c r="BC60" i="6"/>
  <c r="BJ56" i="6"/>
  <c r="BJ48" i="6"/>
  <c r="BI48" i="6"/>
  <c r="BH48" i="6"/>
  <c r="BG48" i="6"/>
  <c r="BF48" i="6"/>
  <c r="BE48" i="6"/>
  <c r="BD48" i="6"/>
  <c r="BC48" i="6"/>
  <c r="BJ44" i="6"/>
  <c r="BI44" i="6"/>
  <c r="BH44" i="6"/>
  <c r="BG44" i="6"/>
  <c r="BF44" i="6"/>
  <c r="BE44" i="6"/>
  <c r="BD44" i="6"/>
  <c r="BC44" i="6"/>
  <c r="BJ38" i="6"/>
  <c r="BI38" i="6"/>
  <c r="BH38" i="6"/>
  <c r="BG38" i="6"/>
  <c r="BF38" i="6"/>
  <c r="BE38" i="6"/>
  <c r="BD38" i="6"/>
  <c r="BC38" i="6"/>
  <c r="BJ30" i="6"/>
  <c r="BI30" i="6"/>
  <c r="BH30" i="6"/>
  <c r="BG30" i="6"/>
  <c r="BF30" i="6"/>
  <c r="BE30" i="6"/>
  <c r="BD30" i="6"/>
  <c r="BC30" i="6"/>
  <c r="BK23" i="6"/>
  <c r="BJ23" i="6"/>
  <c r="BI23" i="6"/>
  <c r="BH23" i="6"/>
  <c r="BG23" i="6"/>
  <c r="BF23" i="6"/>
  <c r="BE23" i="6"/>
  <c r="BD23" i="6"/>
  <c r="BC23" i="6"/>
  <c r="BK32" i="6"/>
  <c r="BJ32" i="6"/>
  <c r="BI32" i="6"/>
  <c r="BH32" i="6"/>
  <c r="BG32" i="6"/>
  <c r="BF32" i="6"/>
  <c r="BE32" i="6"/>
  <c r="BD32" i="6"/>
  <c r="BC32" i="6"/>
  <c r="BE31" i="6"/>
  <c r="BD31" i="6"/>
  <c r="BC31" i="6"/>
  <c r="BK30" i="6"/>
  <c r="BI27" i="6"/>
  <c r="BH27" i="6"/>
  <c r="BG27" i="6"/>
  <c r="BF27" i="6"/>
  <c r="BE27" i="6"/>
  <c r="BD27" i="6"/>
  <c r="BC27" i="6"/>
  <c r="BI26" i="6"/>
  <c r="BH26" i="6"/>
  <c r="BG26" i="6"/>
  <c r="BF26" i="6"/>
  <c r="BE26" i="6"/>
  <c r="BD26" i="6"/>
  <c r="BC26" i="6"/>
  <c r="BI19" i="6"/>
  <c r="BH19" i="6"/>
  <c r="BG19" i="6"/>
  <c r="BF19" i="6"/>
  <c r="BE19" i="6"/>
  <c r="BD19" i="6"/>
  <c r="BC19" i="6"/>
  <c r="AT190" i="6"/>
  <c r="BJ17" i="6"/>
  <c r="BI17" i="6"/>
  <c r="BH17" i="6"/>
  <c r="BG17" i="6"/>
  <c r="BF17" i="6"/>
  <c r="BE17" i="6"/>
  <c r="BD17" i="6"/>
  <c r="BC17" i="6"/>
  <c r="BJ14" i="6"/>
  <c r="BI14" i="6"/>
  <c r="BH14" i="6"/>
  <c r="BG14" i="6"/>
  <c r="BF14" i="6"/>
  <c r="BE14" i="6"/>
  <c r="BD14" i="6"/>
  <c r="BC14" i="6"/>
  <c r="AT249" i="6"/>
  <c r="AS249" i="6" s="1"/>
  <c r="AR249" i="6" s="1"/>
  <c r="AQ249" i="6" s="1"/>
  <c r="AP249" i="6" s="1"/>
  <c r="AO249" i="6" s="1"/>
  <c r="AN249" i="6" s="1"/>
  <c r="AM249" i="6" s="1"/>
  <c r="AL249" i="6" s="1"/>
  <c r="AT243" i="6"/>
  <c r="AS242" i="6"/>
  <c r="AR242" i="6" s="1"/>
  <c r="AQ242" i="6" s="1"/>
  <c r="AP242" i="6" s="1"/>
  <c r="AO242" i="6" s="1"/>
  <c r="AN242" i="6" s="1"/>
  <c r="AM242" i="6" s="1"/>
  <c r="AL242" i="6" s="1"/>
  <c r="AT228" i="6"/>
  <c r="AS228" i="6" s="1"/>
  <c r="AT220" i="6"/>
  <c r="AS220" i="6"/>
  <c r="AR220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I218" i="6" s="1"/>
  <c r="AS215" i="6"/>
  <c r="AR215" i="6" s="1"/>
  <c r="AQ215" i="6" s="1"/>
  <c r="AP215" i="6" s="1"/>
  <c r="AO215" i="6" s="1"/>
  <c r="AN215" i="6" s="1"/>
  <c r="AM215" i="6" s="1"/>
  <c r="AL215" i="6" s="1"/>
  <c r="AK215" i="6" s="1"/>
  <c r="AT206" i="6"/>
  <c r="AS206" i="6" s="1"/>
  <c r="AR206" i="6" s="1"/>
  <c r="AQ206" i="6" s="1"/>
  <c r="AP206" i="6" s="1"/>
  <c r="AO206" i="6" s="1"/>
  <c r="AN206" i="6" s="1"/>
  <c r="AM206" i="6" s="1"/>
  <c r="AL206" i="6"/>
  <c r="AJ206" i="6" s="1"/>
  <c r="AT196" i="6"/>
  <c r="AT188" i="6"/>
  <c r="AS188" i="6"/>
  <c r="AR188" i="6" s="1"/>
  <c r="AQ188" i="6" s="1"/>
  <c r="AP188" i="6" s="1"/>
  <c r="AO188" i="6" s="1"/>
  <c r="AN188" i="6" s="1"/>
  <c r="AM188" i="6" s="1"/>
  <c r="AL188" i="6" s="1"/>
  <c r="BK18" i="6"/>
  <c r="BJ18" i="6"/>
  <c r="BI18" i="6"/>
  <c r="BH18" i="6"/>
  <c r="BG18" i="6"/>
  <c r="BF18" i="6"/>
  <c r="BE18" i="6"/>
  <c r="BD18" i="6"/>
  <c r="BC18" i="6"/>
  <c r="BK16" i="6"/>
  <c r="BJ16" i="6"/>
  <c r="BI16" i="6"/>
  <c r="BH16" i="6"/>
  <c r="BG16" i="6"/>
  <c r="BF16" i="6"/>
  <c r="BE16" i="6"/>
  <c r="BD16" i="6"/>
  <c r="BC16" i="6"/>
  <c r="BK15" i="6"/>
  <c r="BJ15" i="6"/>
  <c r="BI15" i="6"/>
  <c r="BH15" i="6"/>
  <c r="BG15" i="6"/>
  <c r="BF15" i="6"/>
  <c r="BE15" i="6"/>
  <c r="BD15" i="6"/>
  <c r="BC15" i="6"/>
  <c r="AT204" i="6"/>
  <c r="AS204" i="6" s="1"/>
  <c r="AR204" i="6" s="1"/>
  <c r="AQ204" i="6" s="1"/>
  <c r="AP204" i="6" s="1"/>
  <c r="AO204" i="6" s="1"/>
  <c r="AN204" i="6" s="1"/>
  <c r="AM204" i="6" s="1"/>
  <c r="AL204" i="6" s="1"/>
  <c r="AJ204" i="6" s="1"/>
  <c r="AT203" i="6"/>
  <c r="AS203" i="6" s="1"/>
  <c r="AR203" i="6" s="1"/>
  <c r="AQ203" i="6" s="1"/>
  <c r="AP203" i="6" s="1"/>
  <c r="AO203" i="6" s="1"/>
  <c r="AN203" i="6" s="1"/>
  <c r="AM203" i="6" s="1"/>
  <c r="AL203" i="6" s="1"/>
  <c r="AT175" i="6"/>
  <c r="AS175" i="6" s="1"/>
  <c r="AR175" i="6" s="1"/>
  <c r="AQ175" i="6" s="1"/>
  <c r="AP175" i="6" s="1"/>
  <c r="AO175" i="6" s="1"/>
  <c r="AN175" i="6" s="1"/>
  <c r="AM175" i="6" s="1"/>
  <c r="AL175" i="6" s="1"/>
  <c r="AP209" i="6"/>
  <c r="AO209" i="6" s="1"/>
  <c r="AN209" i="6" s="1"/>
  <c r="AM209" i="6" s="1"/>
  <c r="AL209" i="6" s="1"/>
  <c r="AK209" i="6" s="1"/>
  <c r="AT202" i="6"/>
  <c r="AS202" i="6" s="1"/>
  <c r="AR202" i="6" s="1"/>
  <c r="AQ202" i="6" s="1"/>
  <c r="AP202" i="6" s="1"/>
  <c r="AO202" i="6" s="1"/>
  <c r="AN202" i="6" s="1"/>
  <c r="AM202" i="6" s="1"/>
  <c r="AL202" i="6" s="1"/>
  <c r="AT114" i="6"/>
  <c r="AS114" i="6" s="1"/>
  <c r="AR114" i="6" s="1"/>
  <c r="AQ114" i="6" s="1"/>
  <c r="AP114" i="6" s="1"/>
  <c r="AO114" i="6" s="1"/>
  <c r="AN114" i="6" s="1"/>
  <c r="AM114" i="6" s="1"/>
  <c r="AL114" i="6" s="1"/>
  <c r="AS97" i="6"/>
  <c r="AR97" i="6" s="1"/>
  <c r="AQ97" i="6" s="1"/>
  <c r="AP97" i="6" s="1"/>
  <c r="AO97" i="6" s="1"/>
  <c r="AN97" i="6" s="1"/>
  <c r="AM97" i="6" s="1"/>
  <c r="AL97" i="6" s="1"/>
  <c r="AT120" i="6"/>
  <c r="AS120" i="6" s="1"/>
  <c r="AR120" i="6" s="1"/>
  <c r="AQ120" i="6" s="1"/>
  <c r="AP120" i="6" s="1"/>
  <c r="AO120" i="6" s="1"/>
  <c r="AN120" i="6" s="1"/>
  <c r="AM120" i="6" s="1"/>
  <c r="AL120" i="6" s="1"/>
  <c r="AI120" i="6" s="1"/>
  <c r="P66" i="6"/>
  <c r="G66" i="6"/>
  <c r="AR163" i="6"/>
  <c r="AQ163" i="6" s="1"/>
  <c r="AP163" i="6" s="1"/>
  <c r="AO163" i="6" s="1"/>
  <c r="AN163" i="6" s="1"/>
  <c r="AM163" i="6" s="1"/>
  <c r="AL163" i="6" s="1"/>
  <c r="AJ163" i="6" s="1"/>
  <c r="P76" i="6"/>
  <c r="G76" i="6"/>
  <c r="AU76" i="6"/>
  <c r="Z76" i="6"/>
  <c r="P63" i="6"/>
  <c r="AS167" i="6"/>
  <c r="AR167" i="6" s="1"/>
  <c r="AQ167" i="6" s="1"/>
  <c r="AP167" i="6" s="1"/>
  <c r="AO167" i="6" s="1"/>
  <c r="AN167" i="6" s="1"/>
  <c r="AM167" i="6" s="1"/>
  <c r="AL167" i="6" s="1"/>
  <c r="P96" i="6"/>
  <c r="Z96" i="6"/>
  <c r="G96" i="6"/>
  <c r="AU96" i="6"/>
  <c r="AT96" i="6" s="1"/>
  <c r="AS96" i="6" s="1"/>
  <c r="AR96" i="6" s="1"/>
  <c r="AQ96" i="6" s="1"/>
  <c r="AP96" i="6" s="1"/>
  <c r="AO96" i="6" s="1"/>
  <c r="AN96" i="6" s="1"/>
  <c r="AM96" i="6" s="1"/>
  <c r="AL96" i="6" s="1"/>
  <c r="P90" i="6"/>
  <c r="G90" i="6"/>
  <c r="AU90" i="6"/>
  <c r="Z90" i="6"/>
  <c r="Z84" i="6"/>
  <c r="P31" i="6"/>
  <c r="Z31" i="6"/>
  <c r="AU31" i="6"/>
  <c r="G31" i="6"/>
  <c r="AU42" i="6"/>
  <c r="P42" i="6"/>
  <c r="P97" i="6"/>
  <c r="Z97" i="6"/>
  <c r="G97" i="6"/>
  <c r="P93" i="6"/>
  <c r="G93" i="6"/>
  <c r="AC93" i="6" s="1"/>
  <c r="AU93" i="6"/>
  <c r="AT93" i="6" s="1"/>
  <c r="AS93" i="6" s="1"/>
  <c r="AR93" i="6" s="1"/>
  <c r="AQ93" i="6" s="1"/>
  <c r="AP93" i="6" s="1"/>
  <c r="AO93" i="6" s="1"/>
  <c r="AN93" i="6" s="1"/>
  <c r="AM93" i="6" s="1"/>
  <c r="AL93" i="6" s="1"/>
  <c r="AJ93" i="6" s="1"/>
  <c r="G83" i="6"/>
  <c r="Z81" i="6"/>
  <c r="P50" i="6"/>
  <c r="P41" i="6"/>
  <c r="Z41" i="6"/>
  <c r="G41" i="6"/>
  <c r="AU41" i="6"/>
  <c r="AU34" i="6"/>
  <c r="P34" i="6"/>
  <c r="Z34" i="6"/>
  <c r="G34" i="6"/>
  <c r="P87" i="6"/>
  <c r="G87" i="6"/>
  <c r="AU87" i="6"/>
  <c r="Z75" i="6"/>
  <c r="G75" i="6"/>
  <c r="J75" i="6" s="1"/>
  <c r="P62" i="6"/>
  <c r="AU62" i="6"/>
  <c r="Z62" i="6"/>
  <c r="G62" i="6"/>
  <c r="G105" i="6"/>
  <c r="P98" i="6"/>
  <c r="AF98" i="6" s="1"/>
  <c r="G98" i="6"/>
  <c r="AU95" i="6"/>
  <c r="Z95" i="6"/>
  <c r="G91" i="6"/>
  <c r="P85" i="6"/>
  <c r="Z85" i="6"/>
  <c r="G85" i="6"/>
  <c r="AU85" i="6"/>
  <c r="AT85" i="6" s="1"/>
  <c r="AS85" i="6" s="1"/>
  <c r="AU79" i="6"/>
  <c r="AT79" i="6" s="1"/>
  <c r="AS79" i="6" s="1"/>
  <c r="AR79" i="6" s="1"/>
  <c r="AQ79" i="6" s="1"/>
  <c r="AP79" i="6" s="1"/>
  <c r="AO79" i="6" s="1"/>
  <c r="P73" i="6"/>
  <c r="AU73" i="6"/>
  <c r="Z73" i="6"/>
  <c r="P99" i="6"/>
  <c r="G99" i="6"/>
  <c r="P77" i="6"/>
  <c r="Z77" i="6"/>
  <c r="G77" i="6"/>
  <c r="AU77" i="6"/>
  <c r="P54" i="6"/>
  <c r="AU54" i="6"/>
  <c r="G54" i="6"/>
  <c r="AF54" i="6" s="1"/>
  <c r="AT49" i="6"/>
  <c r="AS49" i="6" s="1"/>
  <c r="AR49" i="6" s="1"/>
  <c r="AQ49" i="6" s="1"/>
  <c r="AP49" i="6" s="1"/>
  <c r="AO49" i="6" s="1"/>
  <c r="AN49" i="6" s="1"/>
  <c r="AM49" i="6" s="1"/>
  <c r="AL49" i="6" s="1"/>
  <c r="AI49" i="6" s="1"/>
  <c r="P39" i="6"/>
  <c r="Z39" i="6"/>
  <c r="AU39" i="6"/>
  <c r="G39" i="6"/>
  <c r="Z93" i="6"/>
  <c r="P71" i="6"/>
  <c r="G71" i="6"/>
  <c r="AU71" i="6"/>
  <c r="P64" i="6"/>
  <c r="AU64" i="6"/>
  <c r="Z64" i="6"/>
  <c r="G64" i="6"/>
  <c r="I64" i="6" s="1"/>
  <c r="P32" i="6"/>
  <c r="G32" i="6"/>
  <c r="AU32" i="6"/>
  <c r="Z32" i="6"/>
  <c r="Z67" i="6"/>
  <c r="P56" i="6"/>
  <c r="Z56" i="6"/>
  <c r="P48" i="6"/>
  <c r="AC48" i="6" s="1"/>
  <c r="G48" i="6"/>
  <c r="P46" i="6"/>
  <c r="Z46" i="6"/>
  <c r="G46" i="6"/>
  <c r="AU46" i="6"/>
  <c r="Z33" i="6"/>
  <c r="G33" i="6"/>
  <c r="G26" i="6"/>
  <c r="P24" i="6"/>
  <c r="G24" i="6"/>
  <c r="AU24" i="6"/>
  <c r="P21" i="6"/>
  <c r="Z21" i="6"/>
  <c r="G21" i="6"/>
  <c r="AU21" i="6"/>
  <c r="G255" i="6"/>
  <c r="P255" i="6"/>
  <c r="G247" i="6"/>
  <c r="P247" i="6"/>
  <c r="P115" i="6"/>
  <c r="G115" i="6"/>
  <c r="AU94" i="6"/>
  <c r="AU88" i="6"/>
  <c r="AU80" i="6"/>
  <c r="AU72" i="6"/>
  <c r="AU69" i="6"/>
  <c r="AT69" i="6" s="1"/>
  <c r="AU59" i="6"/>
  <c r="P29" i="6"/>
  <c r="AC29" i="6" s="1"/>
  <c r="Z29" i="6"/>
  <c r="G29" i="6"/>
  <c r="AU29" i="6"/>
  <c r="Z78" i="6"/>
  <c r="Z70" i="6"/>
  <c r="G61" i="6"/>
  <c r="Z49" i="6"/>
  <c r="P45" i="6"/>
  <c r="AU45" i="6"/>
  <c r="G130" i="6"/>
  <c r="AU82" i="6"/>
  <c r="AU74" i="6"/>
  <c r="G69" i="6"/>
  <c r="AU67" i="6"/>
  <c r="Z45" i="6"/>
  <c r="P25" i="6"/>
  <c r="P22" i="6"/>
  <c r="Z22" i="6"/>
  <c r="G22" i="6"/>
  <c r="AC22" i="6" s="1"/>
  <c r="AU22" i="6"/>
  <c r="P57" i="6"/>
  <c r="G57" i="6"/>
  <c r="P55" i="6"/>
  <c r="Z55" i="6"/>
  <c r="G55" i="6"/>
  <c r="AU55" i="6"/>
  <c r="AT55" i="6" s="1"/>
  <c r="AS55" i="6" s="1"/>
  <c r="AR55" i="6" s="1"/>
  <c r="AQ55" i="6" s="1"/>
  <c r="AP55" i="6" s="1"/>
  <c r="AO55" i="6" s="1"/>
  <c r="AN55" i="6" s="1"/>
  <c r="AM55" i="6" s="1"/>
  <c r="AL55" i="6" s="1"/>
  <c r="P49" i="6"/>
  <c r="G49" i="6"/>
  <c r="AS36" i="6"/>
  <c r="AR36" i="6"/>
  <c r="AQ36" i="6" s="1"/>
  <c r="AP36" i="6" s="1"/>
  <c r="AO36" i="6" s="1"/>
  <c r="AN36" i="6"/>
  <c r="AM36" i="6" s="1"/>
  <c r="AL36" i="6" s="1"/>
  <c r="P30" i="6"/>
  <c r="Z30" i="6"/>
  <c r="G30" i="6"/>
  <c r="AU30" i="6"/>
  <c r="AT30" i="6" s="1"/>
  <c r="AS30" i="6" s="1"/>
  <c r="AR30" i="6" s="1"/>
  <c r="AQ30" i="6" s="1"/>
  <c r="AP30" i="6" s="1"/>
  <c r="AO30" i="6" s="1"/>
  <c r="AN30" i="6" s="1"/>
  <c r="AM30" i="6" s="1"/>
  <c r="AL30" i="6" s="1"/>
  <c r="P26" i="6"/>
  <c r="AU26" i="6"/>
  <c r="G235" i="6"/>
  <c r="G135" i="6"/>
  <c r="P135" i="6"/>
  <c r="P37" i="6"/>
  <c r="G37" i="6"/>
  <c r="AC37" i="6" s="1"/>
  <c r="AU37" i="6"/>
  <c r="P36" i="6"/>
  <c r="Z36" i="6"/>
  <c r="G234" i="6"/>
  <c r="P234" i="6"/>
  <c r="P230" i="6"/>
  <c r="G230" i="6"/>
  <c r="Z82" i="6"/>
  <c r="P40" i="6"/>
  <c r="G40" i="6"/>
  <c r="AU40" i="6"/>
  <c r="P38" i="6"/>
  <c r="P28" i="6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P23" i="6"/>
  <c r="P53" i="6"/>
  <c r="U53" i="6"/>
  <c r="Z53" i="6"/>
  <c r="G254" i="6"/>
  <c r="P254" i="6"/>
  <c r="P238" i="6"/>
  <c r="G228" i="6"/>
  <c r="AF228" i="6" s="1"/>
  <c r="G224" i="6"/>
  <c r="G129" i="6"/>
  <c r="P129" i="6"/>
  <c r="BL4" i="6"/>
  <c r="P106" i="6"/>
  <c r="AU43" i="6"/>
  <c r="AU27" i="6"/>
  <c r="G245" i="6"/>
  <c r="P245" i="6"/>
  <c r="AF245" i="6" s="1"/>
  <c r="G237" i="6"/>
  <c r="P237" i="6"/>
  <c r="G233" i="6"/>
  <c r="P220" i="6"/>
  <c r="G220" i="6"/>
  <c r="P212" i="6"/>
  <c r="G212" i="6"/>
  <c r="AF212" i="6" s="1"/>
  <c r="P204" i="6"/>
  <c r="G204" i="6"/>
  <c r="G179" i="6"/>
  <c r="G157" i="6"/>
  <c r="J157" i="6" s="1"/>
  <c r="P147" i="6"/>
  <c r="G147" i="6"/>
  <c r="P139" i="6"/>
  <c r="G139" i="6"/>
  <c r="G133" i="6"/>
  <c r="G120" i="6"/>
  <c r="I120" i="6" s="1"/>
  <c r="G113" i="6"/>
  <c r="G109" i="6"/>
  <c r="G102" i="6"/>
  <c r="P102" i="6"/>
  <c r="P263" i="6"/>
  <c r="G261" i="6"/>
  <c r="P261" i="6"/>
  <c r="G252" i="6"/>
  <c r="P252" i="6"/>
  <c r="P244" i="6"/>
  <c r="G236" i="6"/>
  <c r="P236" i="6"/>
  <c r="G227" i="6"/>
  <c r="AF227" i="6" s="1"/>
  <c r="P219" i="6"/>
  <c r="P211" i="6"/>
  <c r="G211" i="6"/>
  <c r="P165" i="6"/>
  <c r="G165" i="6"/>
  <c r="P155" i="6"/>
  <c r="G155" i="6"/>
  <c r="P258" i="6"/>
  <c r="P226" i="6"/>
  <c r="BK19" i="5"/>
  <c r="AC68" i="5"/>
  <c r="AF68" i="5"/>
  <c r="G259" i="6"/>
  <c r="P259" i="6"/>
  <c r="G251" i="6"/>
  <c r="G243" i="6"/>
  <c r="P243" i="6"/>
  <c r="AF243" i="6" s="1"/>
  <c r="G215" i="6"/>
  <c r="G186" i="6"/>
  <c r="G174" i="6"/>
  <c r="G160" i="6"/>
  <c r="G137" i="6"/>
  <c r="P137" i="6"/>
  <c r="G118" i="6"/>
  <c r="K118" i="6" s="1"/>
  <c r="G112" i="6"/>
  <c r="L112" i="6" s="1"/>
  <c r="P112" i="6"/>
  <c r="G100" i="6"/>
  <c r="P127" i="6"/>
  <c r="Z43" i="6"/>
  <c r="G232" i="6"/>
  <c r="G189" i="6"/>
  <c r="K189" i="6" s="1"/>
  <c r="P189" i="6"/>
  <c r="AF189" i="6" s="1"/>
  <c r="G164" i="6"/>
  <c r="AC164" i="6" s="1"/>
  <c r="P164" i="6"/>
  <c r="P153" i="6"/>
  <c r="G145" i="6"/>
  <c r="K145" i="6" s="1"/>
  <c r="P145" i="6"/>
  <c r="AF145" i="6" s="1"/>
  <c r="P107" i="6"/>
  <c r="G107" i="6"/>
  <c r="P250" i="6"/>
  <c r="AC250" i="6" s="1"/>
  <c r="P218" i="6"/>
  <c r="G257" i="6"/>
  <c r="P257" i="6"/>
  <c r="G249" i="6"/>
  <c r="P249" i="6"/>
  <c r="P136" i="6"/>
  <c r="G124" i="6"/>
  <c r="P117" i="6"/>
  <c r="G117" i="6"/>
  <c r="AF117" i="6" s="1"/>
  <c r="G265" i="6"/>
  <c r="P265" i="6"/>
  <c r="G256" i="6"/>
  <c r="P256" i="6"/>
  <c r="P248" i="6"/>
  <c r="G240" i="6"/>
  <c r="P240" i="6"/>
  <c r="G217" i="6"/>
  <c r="K217" i="6" s="1"/>
  <c r="P217" i="6"/>
  <c r="G209" i="6"/>
  <c r="P209" i="6"/>
  <c r="AF209" i="6" s="1"/>
  <c r="P188" i="6"/>
  <c r="G188" i="6"/>
  <c r="P176" i="6"/>
  <c r="G176" i="6"/>
  <c r="P163" i="6"/>
  <c r="G163" i="6"/>
  <c r="P152" i="6"/>
  <c r="G152" i="6"/>
  <c r="P144" i="6"/>
  <c r="G144" i="6"/>
  <c r="P116" i="6"/>
  <c r="G116" i="6"/>
  <c r="BL8" i="6"/>
  <c r="BL6" i="6"/>
  <c r="BL5" i="6"/>
  <c r="BL3" i="6"/>
  <c r="BL10" i="6"/>
  <c r="P242" i="6"/>
  <c r="AF242" i="6" s="1"/>
  <c r="P178" i="6"/>
  <c r="P146" i="6"/>
  <c r="G61" i="5"/>
  <c r="AU62" i="5"/>
  <c r="AS48" i="5"/>
  <c r="AR48" i="5" s="1"/>
  <c r="AQ48" i="5" s="1"/>
  <c r="AP48" i="5" s="1"/>
  <c r="AO48" i="5" s="1"/>
  <c r="AN48" i="5" s="1"/>
  <c r="AM48" i="5" s="1"/>
  <c r="AL48" i="5" s="1"/>
  <c r="AU64" i="5"/>
  <c r="Z58" i="5"/>
  <c r="Z65" i="5"/>
  <c r="G65" i="5"/>
  <c r="Z60" i="5"/>
  <c r="AU60" i="5"/>
  <c r="AS60" i="5" s="1"/>
  <c r="AR60" i="5" s="1"/>
  <c r="AQ60" i="5" s="1"/>
  <c r="AP60" i="5" s="1"/>
  <c r="AO60" i="5" s="1"/>
  <c r="AN60" i="5" s="1"/>
  <c r="AM60" i="5" s="1"/>
  <c r="AL60" i="5" s="1"/>
  <c r="G60" i="5"/>
  <c r="BJ61" i="5"/>
  <c r="BI61" i="5"/>
  <c r="BH61" i="5"/>
  <c r="BG61" i="5" s="1"/>
  <c r="BF61" i="5" s="1"/>
  <c r="BE61" i="5" s="1"/>
  <c r="BD61" i="5" s="1"/>
  <c r="BC61" i="5" s="1"/>
  <c r="AF83" i="5"/>
  <c r="AU121" i="5"/>
  <c r="Z121" i="5"/>
  <c r="G130" i="5"/>
  <c r="K130" i="5" s="1"/>
  <c r="AU130" i="5"/>
  <c r="AT130" i="5" s="1"/>
  <c r="AS130" i="5" s="1"/>
  <c r="AF100" i="5"/>
  <c r="G139" i="5"/>
  <c r="AU139" i="5"/>
  <c r="Z139" i="5"/>
  <c r="Z122" i="5"/>
  <c r="AU144" i="5"/>
  <c r="AT144" i="5" s="1"/>
  <c r="AS144" i="5" s="1"/>
  <c r="AR144" i="5" s="1"/>
  <c r="AQ144" i="5" s="1"/>
  <c r="AP144" i="5" s="1"/>
  <c r="AO144" i="5" s="1"/>
  <c r="AN144" i="5" s="1"/>
  <c r="AM144" i="5" s="1"/>
  <c r="AL144" i="5" s="1"/>
  <c r="AK144" i="5" s="1"/>
  <c r="Z144" i="5"/>
  <c r="G144" i="5"/>
  <c r="AC100" i="5"/>
  <c r="AU125" i="5"/>
  <c r="Z125" i="5"/>
  <c r="G129" i="5"/>
  <c r="AC129" i="5" s="1"/>
  <c r="AU129" i="5"/>
  <c r="AT129" i="5" s="1"/>
  <c r="Z129" i="5"/>
  <c r="G120" i="5"/>
  <c r="AU132" i="5"/>
  <c r="AF141" i="5"/>
  <c r="Z184" i="5"/>
  <c r="AT214" i="5"/>
  <c r="AS214" i="5" s="1"/>
  <c r="AR214" i="5" s="1"/>
  <c r="AQ214" i="5" s="1"/>
  <c r="AP214" i="5" s="1"/>
  <c r="AO214" i="5" s="1"/>
  <c r="AN214" i="5" s="1"/>
  <c r="AM214" i="5" s="1"/>
  <c r="AL214" i="5" s="1"/>
  <c r="AU190" i="5"/>
  <c r="AT190" i="5" s="1"/>
  <c r="Z195" i="5"/>
  <c r="G215" i="5"/>
  <c r="AU215" i="5"/>
  <c r="Z215" i="5"/>
  <c r="AF204" i="5"/>
  <c r="AC204" i="5"/>
  <c r="AF206" i="5"/>
  <c r="AC206" i="5"/>
  <c r="AU222" i="5"/>
  <c r="G221" i="5"/>
  <c r="Z230" i="5"/>
  <c r="AC217" i="5"/>
  <c r="AF226" i="5"/>
  <c r="AC226" i="5"/>
  <c r="Z204" i="5"/>
  <c r="AU204" i="5"/>
  <c r="AT204" i="5" s="1"/>
  <c r="AU205" i="5"/>
  <c r="Z206" i="5"/>
  <c r="AU206" i="5"/>
  <c r="AT206" i="5" s="1"/>
  <c r="AS206" i="5" s="1"/>
  <c r="AR206" i="5" s="1"/>
  <c r="AQ206" i="5" s="1"/>
  <c r="AP206" i="5" s="1"/>
  <c r="AO206" i="5" s="1"/>
  <c r="AN206" i="5" s="1"/>
  <c r="AM206" i="5" s="1"/>
  <c r="AL206" i="5" s="1"/>
  <c r="Z213" i="5"/>
  <c r="AU213" i="5"/>
  <c r="Z217" i="5"/>
  <c r="AU224" i="5"/>
  <c r="G224" i="5"/>
  <c r="AC224" i="5" s="1"/>
  <c r="AC213" i="5"/>
  <c r="AF217" i="5"/>
  <c r="AU226" i="5"/>
  <c r="Z226" i="5"/>
  <c r="G229" i="5"/>
  <c r="Z229" i="5"/>
  <c r="AF239" i="5"/>
  <c r="Z223" i="5"/>
  <c r="G231" i="5"/>
  <c r="K231" i="5" s="1"/>
  <c r="AU231" i="5"/>
  <c r="Z231" i="5"/>
  <c r="G228" i="5"/>
  <c r="AU228" i="5"/>
  <c r="Z228" i="5"/>
  <c r="AF235" i="5"/>
  <c r="G271" i="6"/>
  <c r="Z235" i="5"/>
  <c r="AU235" i="5"/>
  <c r="AU236" i="5"/>
  <c r="Z239" i="5"/>
  <c r="AU239" i="5"/>
  <c r="AT239" i="5" s="1"/>
  <c r="AU240" i="5"/>
  <c r="AT240" i="5" s="1"/>
  <c r="AU266" i="5"/>
  <c r="AT266" i="5" s="1"/>
  <c r="AS266" i="5" s="1"/>
  <c r="AR266" i="5" s="1"/>
  <c r="AQ266" i="5" s="1"/>
  <c r="AP266" i="5" s="1"/>
  <c r="AO266" i="5" s="1"/>
  <c r="AN266" i="5" s="1"/>
  <c r="AM266" i="5" s="1"/>
  <c r="AL266" i="5" s="1"/>
  <c r="P271" i="6"/>
  <c r="AC271" i="6" s="1"/>
  <c r="AB11" i="5"/>
  <c r="AB12" i="6"/>
  <c r="AT268" i="6"/>
  <c r="AS268" i="6" s="1"/>
  <c r="AR268" i="6" s="1"/>
  <c r="AQ268" i="6" s="1"/>
  <c r="AP268" i="6" s="1"/>
  <c r="AO268" i="6" s="1"/>
  <c r="AN268" i="6" s="1"/>
  <c r="AM268" i="6" s="1"/>
  <c r="AL268" i="6" s="1"/>
  <c r="AK268" i="6" s="1"/>
  <c r="AT272" i="6"/>
  <c r="K268" i="6"/>
  <c r="K272" i="6"/>
  <c r="AF272" i="6"/>
  <c r="AT269" i="6"/>
  <c r="AS269" i="6" s="1"/>
  <c r="AR269" i="6" s="1"/>
  <c r="AQ269" i="6" s="1"/>
  <c r="AP269" i="6" s="1"/>
  <c r="AO269" i="6" s="1"/>
  <c r="AN269" i="6" s="1"/>
  <c r="AM269" i="6" s="1"/>
  <c r="AL269" i="6" s="1"/>
  <c r="BA79" i="6"/>
  <c r="BB79" i="6"/>
  <c r="AJ36" i="6"/>
  <c r="AK175" i="6"/>
  <c r="BA76" i="6"/>
  <c r="BB76" i="6"/>
  <c r="BA44" i="6"/>
  <c r="BB44" i="6"/>
  <c r="BA53" i="6"/>
  <c r="BB53" i="6"/>
  <c r="BA48" i="6"/>
  <c r="BB48" i="6"/>
  <c r="BB77" i="6"/>
  <c r="BA77" i="6"/>
  <c r="BA58" i="6"/>
  <c r="BB58" i="6"/>
  <c r="BB45" i="6"/>
  <c r="BA45" i="6"/>
  <c r="BA63" i="6"/>
  <c r="BB63" i="6"/>
  <c r="BB29" i="6"/>
  <c r="BA29" i="6"/>
  <c r="BA14" i="6"/>
  <c r="BB14" i="6"/>
  <c r="BA60" i="6"/>
  <c r="BB60" i="6"/>
  <c r="BA30" i="6"/>
  <c r="BB30" i="6"/>
  <c r="BA66" i="6"/>
  <c r="BB66" i="6"/>
  <c r="BA75" i="6"/>
  <c r="BB75" i="6"/>
  <c r="AJ188" i="6"/>
  <c r="BB16" i="6"/>
  <c r="BA16" i="6"/>
  <c r="BA64" i="6"/>
  <c r="BB64" i="6"/>
  <c r="BB33" i="6"/>
  <c r="BA33" i="6"/>
  <c r="BA68" i="6"/>
  <c r="BB68" i="6"/>
  <c r="BA71" i="6"/>
  <c r="BB71" i="6"/>
  <c r="BA74" i="6"/>
  <c r="BB74" i="6"/>
  <c r="AT132" i="5"/>
  <c r="AJ203" i="6"/>
  <c r="AI204" i="6"/>
  <c r="AK204" i="6"/>
  <c r="AJ264" i="6"/>
  <c r="BB23" i="6"/>
  <c r="BA23" i="6"/>
  <c r="BA67" i="6"/>
  <c r="BB67" i="6"/>
  <c r="AI254" i="6"/>
  <c r="BA78" i="6"/>
  <c r="BB78" i="6"/>
  <c r="BA26" i="6"/>
  <c r="BB26" i="6"/>
  <c r="BA50" i="6"/>
  <c r="BB50" i="6"/>
  <c r="BA25" i="6"/>
  <c r="BB25" i="6"/>
  <c r="BA41" i="6"/>
  <c r="BB41" i="6"/>
  <c r="AT226" i="5"/>
  <c r="AS226" i="5" s="1"/>
  <c r="AR226" i="5" s="1"/>
  <c r="AQ226" i="5" s="1"/>
  <c r="AP226" i="5" s="1"/>
  <c r="AO226" i="5" s="1"/>
  <c r="AN226" i="5" s="1"/>
  <c r="AM226" i="5" s="1"/>
  <c r="AL226" i="5" s="1"/>
  <c r="AF186" i="6"/>
  <c r="K133" i="6"/>
  <c r="I37" i="6"/>
  <c r="AF37" i="6"/>
  <c r="AJ245" i="6"/>
  <c r="BA34" i="6"/>
  <c r="BB34" i="6"/>
  <c r="AC218" i="6"/>
  <c r="AF218" i="6"/>
  <c r="K259" i="6"/>
  <c r="K271" i="6"/>
  <c r="AS204" i="5"/>
  <c r="AR204" i="5" s="1"/>
  <c r="AF124" i="6"/>
  <c r="AF226" i="6"/>
  <c r="AC226" i="6"/>
  <c r="I97" i="6"/>
  <c r="BA38" i="6"/>
  <c r="BB38" i="6"/>
  <c r="BA47" i="6"/>
  <c r="BB47" i="6"/>
  <c r="BA35" i="6"/>
  <c r="BB35" i="6"/>
  <c r="BB73" i="6"/>
  <c r="BA73" i="6"/>
  <c r="BB61" i="6"/>
  <c r="BA61" i="6"/>
  <c r="AT67" i="6"/>
  <c r="AS67" i="6" s="1"/>
  <c r="AR67" i="6" s="1"/>
  <c r="AQ67" i="6" s="1"/>
  <c r="AP67" i="6" s="1"/>
  <c r="AO67" i="6" s="1"/>
  <c r="AN67" i="6" s="1"/>
  <c r="AM67" i="6" s="1"/>
  <c r="AL67" i="6" s="1"/>
  <c r="AS69" i="6"/>
  <c r="AR69" i="6" s="1"/>
  <c r="AQ69" i="6" s="1"/>
  <c r="AT46" i="6"/>
  <c r="AS46" i="6" s="1"/>
  <c r="AR46" i="6" s="1"/>
  <c r="BB12" i="6"/>
  <c r="BA12" i="6"/>
  <c r="BA72" i="6"/>
  <c r="BB72" i="6"/>
  <c r="K144" i="6"/>
  <c r="AC188" i="6"/>
  <c r="AT62" i="6"/>
  <c r="AS62" i="6" s="1"/>
  <c r="AR62" i="6" s="1"/>
  <c r="AQ62" i="6" s="1"/>
  <c r="AP62" i="6" s="1"/>
  <c r="AO62" i="6" s="1"/>
  <c r="AN62" i="6" s="1"/>
  <c r="AM62" i="6" s="1"/>
  <c r="AL62" i="6" s="1"/>
  <c r="AI62" i="6" s="1"/>
  <c r="AT87" i="6"/>
  <c r="AS87" i="6"/>
  <c r="AR87" i="6" s="1"/>
  <c r="AQ87" i="6" s="1"/>
  <c r="AP87" i="6" s="1"/>
  <c r="AO87" i="6" s="1"/>
  <c r="AN87" i="6" s="1"/>
  <c r="AM87" i="6" s="1"/>
  <c r="AL87" i="6" s="1"/>
  <c r="AK87" i="6" s="1"/>
  <c r="K96" i="6"/>
  <c r="AC96" i="6"/>
  <c r="AF96" i="6"/>
  <c r="AJ226" i="6"/>
  <c r="BB15" i="6"/>
  <c r="BA15" i="6"/>
  <c r="BA56" i="6"/>
  <c r="BB56" i="6"/>
  <c r="AF229" i="5"/>
  <c r="I98" i="6"/>
  <c r="AC98" i="6"/>
  <c r="BA32" i="6"/>
  <c r="BB32" i="6"/>
  <c r="BA54" i="6"/>
  <c r="BB54" i="6"/>
  <c r="BA11" i="6"/>
  <c r="BB11" i="6"/>
  <c r="AK48" i="5"/>
  <c r="AJ48" i="5"/>
  <c r="AI48" i="5"/>
  <c r="AT71" i="6"/>
  <c r="AS71" i="6" s="1"/>
  <c r="AR71" i="6" s="1"/>
  <c r="AQ71" i="6" s="1"/>
  <c r="AP71" i="6" s="1"/>
  <c r="AO71" i="6" s="1"/>
  <c r="AN71" i="6" s="1"/>
  <c r="AM71" i="6" s="1"/>
  <c r="AL71" i="6" s="1"/>
  <c r="AI209" i="6"/>
  <c r="AJ209" i="6"/>
  <c r="BA17" i="6"/>
  <c r="BB17" i="6"/>
  <c r="BB13" i="6"/>
  <c r="BA13" i="6"/>
  <c r="BA59" i="6"/>
  <c r="BB59" i="6"/>
  <c r="BA46" i="6"/>
  <c r="BB46" i="6"/>
  <c r="BA70" i="6"/>
  <c r="BB70" i="6"/>
  <c r="BB39" i="6"/>
  <c r="BA39" i="6"/>
  <c r="BA19" i="6"/>
  <c r="BB19" i="6"/>
  <c r="BB69" i="6"/>
  <c r="BA69" i="6"/>
  <c r="AJ249" i="6"/>
  <c r="AI249" i="6"/>
  <c r="AK249" i="6"/>
  <c r="BB18" i="6"/>
  <c r="BA18" i="6"/>
  <c r="BA62" i="6"/>
  <c r="BB62" i="6"/>
  <c r="BA81" i="6"/>
  <c r="BB81" i="6"/>
  <c r="BA21" i="6"/>
  <c r="BB21" i="6"/>
  <c r="BA24" i="6"/>
  <c r="BB24" i="6"/>
  <c r="BA40" i="6"/>
  <c r="BB40" i="6"/>
  <c r="AT235" i="5"/>
  <c r="AS235" i="5" s="1"/>
  <c r="AF165" i="6"/>
  <c r="K165" i="6"/>
  <c r="AC165" i="6"/>
  <c r="K245" i="6"/>
  <c r="AT82" i="6"/>
  <c r="AS82" i="6" s="1"/>
  <c r="AR82" i="6" s="1"/>
  <c r="AQ82" i="6" s="1"/>
  <c r="AP82" i="6" s="1"/>
  <c r="AO82" i="6" s="1"/>
  <c r="AN82" i="6" s="1"/>
  <c r="AM82" i="6" s="1"/>
  <c r="AL82" i="6" s="1"/>
  <c r="AI82" i="6" s="1"/>
  <c r="AF29" i="6"/>
  <c r="I29" i="6"/>
  <c r="AT88" i="6"/>
  <c r="AS88" i="6" s="1"/>
  <c r="AR88" i="6" s="1"/>
  <c r="AQ88" i="6" s="1"/>
  <c r="AP88" i="6" s="1"/>
  <c r="AO88" i="6" s="1"/>
  <c r="AN88" i="6" s="1"/>
  <c r="AM88" i="6" s="1"/>
  <c r="AL88" i="6" s="1"/>
  <c r="I32" i="6"/>
  <c r="AC32" i="6"/>
  <c r="AF32" i="6"/>
  <c r="AT231" i="5"/>
  <c r="AS231" i="5" s="1"/>
  <c r="AR231" i="5" s="1"/>
  <c r="BK5" i="6"/>
  <c r="BJ5" i="6"/>
  <c r="BI5" i="6"/>
  <c r="BH5" i="6"/>
  <c r="BG5" i="6"/>
  <c r="BF5" i="6"/>
  <c r="BE5" i="6"/>
  <c r="BD5" i="6"/>
  <c r="BC5" i="6"/>
  <c r="AC209" i="6"/>
  <c r="K209" i="6"/>
  <c r="AT42" i="6"/>
  <c r="AS42" i="6"/>
  <c r="AR42" i="6" s="1"/>
  <c r="AQ42" i="6" s="1"/>
  <c r="AP42" i="6" s="1"/>
  <c r="AO42" i="6" s="1"/>
  <c r="AN42" i="6" s="1"/>
  <c r="AM42" i="6" s="1"/>
  <c r="AL42" i="6" s="1"/>
  <c r="AJ218" i="6"/>
  <c r="BA27" i="6"/>
  <c r="BB27" i="6"/>
  <c r="AJ259" i="6"/>
  <c r="AK259" i="6"/>
  <c r="AI259" i="6"/>
  <c r="BA49" i="6"/>
  <c r="BB49" i="6"/>
  <c r="BB65" i="6"/>
  <c r="BA65" i="6"/>
  <c r="BB57" i="6"/>
  <c r="BA57" i="6"/>
  <c r="AF228" i="5"/>
  <c r="AC228" i="5"/>
  <c r="K228" i="5"/>
  <c r="AT213" i="5"/>
  <c r="AS213" i="5" s="1"/>
  <c r="AR213" i="5" s="1"/>
  <c r="AQ213" i="5" s="1"/>
  <c r="AP213" i="5" s="1"/>
  <c r="AO213" i="5" s="1"/>
  <c r="AN213" i="5" s="1"/>
  <c r="AM213" i="5" s="1"/>
  <c r="AL213" i="5" s="1"/>
  <c r="AC130" i="5"/>
  <c r="AF130" i="5"/>
  <c r="AT62" i="5"/>
  <c r="AS62" i="5" s="1"/>
  <c r="AR62" i="5" s="1"/>
  <c r="AQ62" i="5" s="1"/>
  <c r="AP62" i="5" s="1"/>
  <c r="AO62" i="5" s="1"/>
  <c r="AN62" i="5" s="1"/>
  <c r="AM62" i="5" s="1"/>
  <c r="AL62" i="5" s="1"/>
  <c r="BK10" i="6"/>
  <c r="BJ10" i="6"/>
  <c r="BI10" i="6"/>
  <c r="BH10" i="6"/>
  <c r="BG10" i="6"/>
  <c r="BF10" i="6"/>
  <c r="BE10" i="6"/>
  <c r="BD10" i="6"/>
  <c r="BC10" i="6"/>
  <c r="AC240" i="6"/>
  <c r="AF240" i="6"/>
  <c r="K240" i="6"/>
  <c r="K232" i="6"/>
  <c r="K160" i="6"/>
  <c r="AC251" i="6"/>
  <c r="K251" i="6"/>
  <c r="AF251" i="6"/>
  <c r="K236" i="6"/>
  <c r="AF236" i="6"/>
  <c r="AC236" i="6"/>
  <c r="K230" i="6"/>
  <c r="AC230" i="6"/>
  <c r="AF230" i="6"/>
  <c r="I69" i="6"/>
  <c r="AC69" i="6"/>
  <c r="AF69" i="6"/>
  <c r="AT72" i="6"/>
  <c r="AS72" i="6" s="1"/>
  <c r="AR72" i="6" s="1"/>
  <c r="AQ72" i="6" s="1"/>
  <c r="AP72" i="6" s="1"/>
  <c r="AO72" i="6" s="1"/>
  <c r="AN72" i="6" s="1"/>
  <c r="AM72" i="6" s="1"/>
  <c r="AL72" i="6" s="1"/>
  <c r="K247" i="6"/>
  <c r="AC247" i="6"/>
  <c r="AF247" i="6"/>
  <c r="I62" i="6"/>
  <c r="AF62" i="6"/>
  <c r="AC62" i="6"/>
  <c r="AC87" i="6"/>
  <c r="AF87" i="6"/>
  <c r="J87" i="6"/>
  <c r="AF34" i="6"/>
  <c r="I34" i="6"/>
  <c r="AC34" i="6"/>
  <c r="K93" i="6"/>
  <c r="I65" i="5"/>
  <c r="BG3" i="6"/>
  <c r="BF3" i="6"/>
  <c r="BE3" i="6"/>
  <c r="BD3" i="6"/>
  <c r="BC3" i="6"/>
  <c r="BK3" i="6"/>
  <c r="BJ3" i="6"/>
  <c r="BI3" i="6"/>
  <c r="BH3" i="6"/>
  <c r="AC152" i="6"/>
  <c r="AF152" i="6"/>
  <c r="K152" i="6"/>
  <c r="AC249" i="6"/>
  <c r="AF249" i="6"/>
  <c r="K249" i="6"/>
  <c r="K174" i="6"/>
  <c r="AC211" i="6"/>
  <c r="AF211" i="6"/>
  <c r="K211" i="6"/>
  <c r="AC263" i="6"/>
  <c r="AF263" i="6"/>
  <c r="AC220" i="6"/>
  <c r="AF220" i="6"/>
  <c r="K220" i="6"/>
  <c r="BF4" i="6"/>
  <c r="BE4" i="6"/>
  <c r="BD4" i="6"/>
  <c r="BC4" i="6"/>
  <c r="BK4" i="6"/>
  <c r="BJ4" i="6"/>
  <c r="BI4" i="6"/>
  <c r="BH4" i="6"/>
  <c r="BG4" i="6"/>
  <c r="AT26" i="6"/>
  <c r="AS26" i="6"/>
  <c r="AR26" i="6" s="1"/>
  <c r="AQ26" i="6" s="1"/>
  <c r="AP26" i="6" s="1"/>
  <c r="AO26" i="6" s="1"/>
  <c r="AN26" i="6" s="1"/>
  <c r="AM26" i="6" s="1"/>
  <c r="AL26" i="6" s="1"/>
  <c r="AC55" i="6"/>
  <c r="AF55" i="6"/>
  <c r="K55" i="6"/>
  <c r="AT74" i="6"/>
  <c r="AS74" i="6"/>
  <c r="AR74" i="6" s="1"/>
  <c r="AQ74" i="6" s="1"/>
  <c r="AP74" i="6" s="1"/>
  <c r="AO74" i="6" s="1"/>
  <c r="AN74" i="6" s="1"/>
  <c r="AM74" i="6" s="1"/>
  <c r="AL74" i="6" s="1"/>
  <c r="AT24" i="6"/>
  <c r="AS24" i="6" s="1"/>
  <c r="AR24" i="6" s="1"/>
  <c r="AQ24" i="6" s="1"/>
  <c r="AP24" i="6" s="1"/>
  <c r="AO24" i="6" s="1"/>
  <c r="AN24" i="6" s="1"/>
  <c r="AM24" i="6" s="1"/>
  <c r="AL24" i="6" s="1"/>
  <c r="AN79" i="6"/>
  <c r="AM79" i="6"/>
  <c r="AL79" i="6" s="1"/>
  <c r="AJ79" i="6" s="1"/>
  <c r="AT98" i="6"/>
  <c r="AS98" i="6" s="1"/>
  <c r="AR98" i="6" s="1"/>
  <c r="AQ98" i="6" s="1"/>
  <c r="AP98" i="6" s="1"/>
  <c r="AO98" i="6" s="1"/>
  <c r="AN98" i="6" s="1"/>
  <c r="AM98" i="6" s="1"/>
  <c r="AL98" i="6" s="1"/>
  <c r="AJ98" i="6" s="1"/>
  <c r="BA31" i="6"/>
  <c r="BB31" i="6"/>
  <c r="AT125" i="5"/>
  <c r="AS125" i="5" s="1"/>
  <c r="AR125" i="5" s="1"/>
  <c r="AQ125" i="5" s="1"/>
  <c r="AP125" i="5" s="1"/>
  <c r="AO125" i="5" s="1"/>
  <c r="AN125" i="5" s="1"/>
  <c r="AM125" i="5" s="1"/>
  <c r="AL125" i="5" s="1"/>
  <c r="AT139" i="5"/>
  <c r="AS139" i="5" s="1"/>
  <c r="AR139" i="5" s="1"/>
  <c r="AQ139" i="5" s="1"/>
  <c r="AP139" i="5" s="1"/>
  <c r="AO139" i="5" s="1"/>
  <c r="AN139" i="5" s="1"/>
  <c r="AM139" i="5" s="1"/>
  <c r="AL139" i="5" s="1"/>
  <c r="AT121" i="5"/>
  <c r="AS121" i="5" s="1"/>
  <c r="AR121" i="5" s="1"/>
  <c r="AQ121" i="5" s="1"/>
  <c r="AP121" i="5" s="1"/>
  <c r="AO121" i="5" s="1"/>
  <c r="AN121" i="5" s="1"/>
  <c r="AM121" i="5" s="1"/>
  <c r="AL121" i="5" s="1"/>
  <c r="AJ121" i="5" s="1"/>
  <c r="BK6" i="6"/>
  <c r="BJ6" i="6"/>
  <c r="BI6" i="6"/>
  <c r="BH6" i="6"/>
  <c r="BG6" i="6"/>
  <c r="BF6" i="6"/>
  <c r="BE6" i="6"/>
  <c r="BD6" i="6"/>
  <c r="BC6" i="6"/>
  <c r="AC163" i="6"/>
  <c r="AF163" i="6"/>
  <c r="K163" i="6"/>
  <c r="AC257" i="6"/>
  <c r="K257" i="6"/>
  <c r="AF257" i="6"/>
  <c r="AF250" i="6"/>
  <c r="AF164" i="6"/>
  <c r="K164" i="6"/>
  <c r="K215" i="6"/>
  <c r="AC215" i="6"/>
  <c r="AF215" i="6"/>
  <c r="I102" i="6"/>
  <c r="AC102" i="6"/>
  <c r="AF102" i="6"/>
  <c r="AF139" i="6"/>
  <c r="K139" i="6"/>
  <c r="AC139" i="6"/>
  <c r="AC179" i="6"/>
  <c r="AF179" i="6"/>
  <c r="K179" i="6"/>
  <c r="K233" i="6"/>
  <c r="AC233" i="6"/>
  <c r="AF233" i="6"/>
  <c r="K129" i="6"/>
  <c r="AC129" i="6"/>
  <c r="AF129" i="6"/>
  <c r="AC254" i="6"/>
  <c r="K254" i="6"/>
  <c r="AF254" i="6"/>
  <c r="AC234" i="6"/>
  <c r="K234" i="6"/>
  <c r="AF234" i="6"/>
  <c r="K130" i="6"/>
  <c r="AT45" i="6"/>
  <c r="AS45" i="6"/>
  <c r="AR45" i="6" s="1"/>
  <c r="AQ45" i="6" s="1"/>
  <c r="AP45" i="6" s="1"/>
  <c r="AO45" i="6" s="1"/>
  <c r="AN45" i="6" s="1"/>
  <c r="AM45" i="6" s="1"/>
  <c r="AL45" i="6" s="1"/>
  <c r="AT94" i="6"/>
  <c r="AS94" i="6" s="1"/>
  <c r="AR94" i="6" s="1"/>
  <c r="AQ94" i="6" s="1"/>
  <c r="AP94" i="6" s="1"/>
  <c r="AO94" i="6" s="1"/>
  <c r="AN94" i="6" s="1"/>
  <c r="AM94" i="6" s="1"/>
  <c r="AL94" i="6" s="1"/>
  <c r="AF46" i="6"/>
  <c r="AC46" i="6"/>
  <c r="AF64" i="6"/>
  <c r="AC39" i="6"/>
  <c r="AF39" i="6"/>
  <c r="I39" i="6"/>
  <c r="AT77" i="6"/>
  <c r="AS77" i="6" s="1"/>
  <c r="AR77" i="6" s="1"/>
  <c r="AQ77" i="6" s="1"/>
  <c r="AP77" i="6" s="1"/>
  <c r="AO77" i="6" s="1"/>
  <c r="AN77" i="6" s="1"/>
  <c r="AM77" i="6" s="1"/>
  <c r="AL77" i="6" s="1"/>
  <c r="K91" i="6"/>
  <c r="AF66" i="6"/>
  <c r="I66" i="6"/>
  <c r="AC66" i="6"/>
  <c r="AF120" i="5"/>
  <c r="AC120" i="5"/>
  <c r="I120" i="5"/>
  <c r="AF129" i="5"/>
  <c r="K129" i="5"/>
  <c r="AC144" i="5"/>
  <c r="AF144" i="5"/>
  <c r="K144" i="5"/>
  <c r="AC61" i="5"/>
  <c r="AF61" i="5"/>
  <c r="I61" i="5"/>
  <c r="BK8" i="6"/>
  <c r="BJ8" i="6"/>
  <c r="BI8" i="6"/>
  <c r="BH8" i="6"/>
  <c r="BG8" i="6"/>
  <c r="BF8" i="6"/>
  <c r="BE8" i="6"/>
  <c r="BD8" i="6"/>
  <c r="BC8" i="6"/>
  <c r="AC256" i="6"/>
  <c r="K256" i="6"/>
  <c r="AF256" i="6"/>
  <c r="K107" i="6"/>
  <c r="AC107" i="6"/>
  <c r="AF107" i="6"/>
  <c r="K252" i="6"/>
  <c r="AF252" i="6"/>
  <c r="AC252" i="6"/>
  <c r="I109" i="6"/>
  <c r="AT27" i="6"/>
  <c r="AS27" i="6" s="1"/>
  <c r="AR27" i="6" s="1"/>
  <c r="AQ27" i="6" s="1"/>
  <c r="AP27" i="6" s="1"/>
  <c r="AO27" i="6" s="1"/>
  <c r="AN27" i="6" s="1"/>
  <c r="AM27" i="6" s="1"/>
  <c r="AL27" i="6" s="1"/>
  <c r="AC224" i="6"/>
  <c r="K224" i="6"/>
  <c r="AF224" i="6"/>
  <c r="AC30" i="6"/>
  <c r="I30" i="6"/>
  <c r="AF30" i="6"/>
  <c r="AC57" i="6"/>
  <c r="AF57" i="6"/>
  <c r="J57" i="6"/>
  <c r="AC45" i="6"/>
  <c r="AF45" i="6"/>
  <c r="I26" i="6"/>
  <c r="AC26" i="6"/>
  <c r="AF26" i="6"/>
  <c r="AT39" i="6"/>
  <c r="AS39" i="6" s="1"/>
  <c r="AR39" i="6" s="1"/>
  <c r="AQ39" i="6" s="1"/>
  <c r="AP39" i="6" s="1"/>
  <c r="AO39" i="6"/>
  <c r="AN39" i="6"/>
  <c r="AM39" i="6" s="1"/>
  <c r="AL39" i="6" s="1"/>
  <c r="AC77" i="6"/>
  <c r="K77" i="6"/>
  <c r="AF77" i="6"/>
  <c r="I83" i="6"/>
  <c r="AF31" i="6"/>
  <c r="I31" i="6"/>
  <c r="AC31" i="6"/>
  <c r="AT90" i="6"/>
  <c r="AS90" i="6" s="1"/>
  <c r="AR90" i="6" s="1"/>
  <c r="AQ90" i="6" s="1"/>
  <c r="AP90" i="6" s="1"/>
  <c r="AO90" i="6" s="1"/>
  <c r="AN90" i="6" s="1"/>
  <c r="AM90" i="6" s="1"/>
  <c r="AL90" i="6" s="1"/>
  <c r="AT76" i="6"/>
  <c r="AS76" i="6" s="1"/>
  <c r="AR76" i="6" s="1"/>
  <c r="AQ76" i="6" s="1"/>
  <c r="AP76" i="6" s="1"/>
  <c r="AO76" i="6" s="1"/>
  <c r="AN76" i="6" s="1"/>
  <c r="AM76" i="6" s="1"/>
  <c r="AL76" i="6" s="1"/>
  <c r="AT60" i="5"/>
  <c r="K176" i="6"/>
  <c r="AC176" i="6"/>
  <c r="AF176" i="6"/>
  <c r="I100" i="6"/>
  <c r="AC137" i="6"/>
  <c r="AF137" i="6"/>
  <c r="K137" i="6"/>
  <c r="K155" i="6"/>
  <c r="AC155" i="6"/>
  <c r="AF155" i="6"/>
  <c r="K227" i="6"/>
  <c r="AC227" i="6"/>
  <c r="AF147" i="6"/>
  <c r="K147" i="6"/>
  <c r="AC147" i="6"/>
  <c r="K204" i="6"/>
  <c r="AF237" i="6"/>
  <c r="AC237" i="6"/>
  <c r="K237" i="6"/>
  <c r="K228" i="6"/>
  <c r="AC228" i="6"/>
  <c r="AT40" i="6"/>
  <c r="AS40" i="6" s="1"/>
  <c r="AR40" i="6" s="1"/>
  <c r="AQ40" i="6" s="1"/>
  <c r="AP40" i="6" s="1"/>
  <c r="AO40" i="6" s="1"/>
  <c r="AN40" i="6" s="1"/>
  <c r="AM40" i="6" s="1"/>
  <c r="AL40" i="6" s="1"/>
  <c r="AK40" i="6" s="1"/>
  <c r="AC135" i="6"/>
  <c r="AF135" i="6"/>
  <c r="K135" i="6"/>
  <c r="AT22" i="6"/>
  <c r="AS22" i="6" s="1"/>
  <c r="AR22" i="6"/>
  <c r="AQ22" i="6" s="1"/>
  <c r="AP22" i="6" s="1"/>
  <c r="AO22" i="6" s="1"/>
  <c r="AN22" i="6" s="1"/>
  <c r="AM22" i="6" s="1"/>
  <c r="AL22" i="6" s="1"/>
  <c r="I61" i="6"/>
  <c r="AT59" i="6"/>
  <c r="AS59" i="6" s="1"/>
  <c r="AR59" i="6" s="1"/>
  <c r="AQ59" i="6" s="1"/>
  <c r="AP59" i="6" s="1"/>
  <c r="AO59" i="6" s="1"/>
  <c r="AN59" i="6" s="1"/>
  <c r="AM59" i="6" s="1"/>
  <c r="AL59" i="6" s="1"/>
  <c r="AF115" i="6"/>
  <c r="K115" i="6"/>
  <c r="AC115" i="6"/>
  <c r="AT21" i="6"/>
  <c r="AS21" i="6" s="1"/>
  <c r="AR21" i="6" s="1"/>
  <c r="AQ21" i="6" s="1"/>
  <c r="AP21" i="6" s="1"/>
  <c r="AO21" i="6" s="1"/>
  <c r="AN21" i="6" s="1"/>
  <c r="AM21" i="6" s="1"/>
  <c r="AL21" i="6" s="1"/>
  <c r="AT64" i="6"/>
  <c r="AS64" i="6" s="1"/>
  <c r="AR64" i="6" s="1"/>
  <c r="AQ64" i="6" s="1"/>
  <c r="AP64" i="6" s="1"/>
  <c r="AO64" i="6" s="1"/>
  <c r="AN64" i="6"/>
  <c r="AM64" i="6"/>
  <c r="AL64" i="6" s="1"/>
  <c r="AC54" i="6"/>
  <c r="AT41" i="6"/>
  <c r="AS41" i="6" s="1"/>
  <c r="AR41" i="6" s="1"/>
  <c r="AQ41" i="6" s="1"/>
  <c r="AP41" i="6" s="1"/>
  <c r="AO41" i="6" s="1"/>
  <c r="AN41" i="6" s="1"/>
  <c r="AM41" i="6" s="1"/>
  <c r="AL41" i="6" s="1"/>
  <c r="AT31" i="6"/>
  <c r="AS31" i="6" s="1"/>
  <c r="AR31" i="6" s="1"/>
  <c r="AQ31" i="6" s="1"/>
  <c r="AP31" i="6" s="1"/>
  <c r="AO31" i="6" s="1"/>
  <c r="AN31" i="6" s="1"/>
  <c r="AM31" i="6" s="1"/>
  <c r="AL31" i="6" s="1"/>
  <c r="J90" i="6"/>
  <c r="AC76" i="6"/>
  <c r="K76" i="6"/>
  <c r="AF76" i="6"/>
  <c r="AF116" i="6"/>
  <c r="AC116" i="6"/>
  <c r="K116" i="6"/>
  <c r="AF231" i="5"/>
  <c r="AC231" i="5"/>
  <c r="AT64" i="5"/>
  <c r="AS64" i="5"/>
  <c r="AR64" i="5" s="1"/>
  <c r="AQ64" i="5" s="1"/>
  <c r="AP64" i="5" s="1"/>
  <c r="AO64" i="5" s="1"/>
  <c r="AN64" i="5" s="1"/>
  <c r="AM64" i="5" s="1"/>
  <c r="AL64" i="5" s="1"/>
  <c r="AC265" i="6"/>
  <c r="AF265" i="6"/>
  <c r="K265" i="6"/>
  <c r="AC243" i="6"/>
  <c r="K243" i="6"/>
  <c r="K261" i="6"/>
  <c r="AC113" i="6"/>
  <c r="J113" i="6"/>
  <c r="AF113" i="6"/>
  <c r="AT43" i="6"/>
  <c r="AS43" i="6" s="1"/>
  <c r="AR43" i="6" s="1"/>
  <c r="AQ43" i="6" s="1"/>
  <c r="AP43" i="6" s="1"/>
  <c r="AO43" i="6" s="1"/>
  <c r="AN43" i="6" s="1"/>
  <c r="AM43" i="6" s="1"/>
  <c r="AL43" i="6" s="1"/>
  <c r="AC40" i="6"/>
  <c r="I40" i="6"/>
  <c r="AF40" i="6"/>
  <c r="AT37" i="6"/>
  <c r="AS37" i="6" s="1"/>
  <c r="AR37" i="6" s="1"/>
  <c r="AQ37" i="6" s="1"/>
  <c r="AP37" i="6" s="1"/>
  <c r="AO37" i="6" s="1"/>
  <c r="AN37" i="6" s="1"/>
  <c r="AM37" i="6" s="1"/>
  <c r="AL37" i="6" s="1"/>
  <c r="AK37" i="6" s="1"/>
  <c r="K235" i="6"/>
  <c r="AF49" i="6"/>
  <c r="AC21" i="6"/>
  <c r="AF21" i="6"/>
  <c r="I21" i="6"/>
  <c r="I33" i="6"/>
  <c r="AF48" i="6"/>
  <c r="AT54" i="6"/>
  <c r="AS54" i="6" s="1"/>
  <c r="AR54" i="6" s="1"/>
  <c r="AQ54" i="6" s="1"/>
  <c r="AP54" i="6" s="1"/>
  <c r="AO54" i="6" s="1"/>
  <c r="AN54" i="6" s="1"/>
  <c r="AM54" i="6" s="1"/>
  <c r="AL54" i="6" s="1"/>
  <c r="AT73" i="6"/>
  <c r="AS73" i="6" s="1"/>
  <c r="AR73" i="6" s="1"/>
  <c r="AQ73" i="6" s="1"/>
  <c r="AP73" i="6" s="1"/>
  <c r="AO73" i="6" s="1"/>
  <c r="AN73" i="6" s="1"/>
  <c r="AM73" i="6" s="1"/>
  <c r="AL73" i="6" s="1"/>
  <c r="I85" i="6"/>
  <c r="AC85" i="6"/>
  <c r="AF85" i="6"/>
  <c r="AF41" i="6"/>
  <c r="AC41" i="6"/>
  <c r="I41" i="6"/>
  <c r="BA28" i="6"/>
  <c r="BB28" i="6"/>
  <c r="AJ269" i="6"/>
  <c r="AK269" i="6"/>
  <c r="AI269" i="6"/>
  <c r="BA10" i="6"/>
  <c r="BB10" i="6"/>
  <c r="BA4" i="6"/>
  <c r="BB4" i="6"/>
  <c r="AJ62" i="6"/>
  <c r="AI67" i="6"/>
  <c r="AJ67" i="6"/>
  <c r="AK67" i="6"/>
  <c r="AI87" i="6"/>
  <c r="AJ87" i="6"/>
  <c r="AI71" i="6"/>
  <c r="BA5" i="6"/>
  <c r="BB5" i="6"/>
  <c r="AJ82" i="6"/>
  <c r="AK82" i="6"/>
  <c r="Z247" i="5"/>
  <c r="G247" i="5"/>
  <c r="AU247" i="5"/>
  <c r="G258" i="5"/>
  <c r="AU259" i="5"/>
  <c r="Z259" i="5"/>
  <c r="G243" i="5"/>
  <c r="AU243" i="5"/>
  <c r="Z243" i="5"/>
  <c r="Z249" i="5"/>
  <c r="G249" i="5"/>
  <c r="AU249" i="5"/>
  <c r="Z255" i="5"/>
  <c r="AU255" i="5"/>
  <c r="AU245" i="5"/>
  <c r="Z245" i="5"/>
  <c r="G245" i="5"/>
  <c r="G246" i="5"/>
  <c r="AU246" i="5"/>
  <c r="Z246" i="5"/>
  <c r="G257" i="5"/>
  <c r="G259" i="5"/>
  <c r="G251" i="5"/>
  <c r="AU251" i="5"/>
  <c r="Z251" i="5"/>
  <c r="K262" i="5"/>
  <c r="G255" i="5"/>
  <c r="AC255" i="5" s="1"/>
  <c r="AU257" i="5"/>
  <c r="Z257" i="5"/>
  <c r="G241" i="5"/>
  <c r="AU241" i="5"/>
  <c r="Z241" i="5"/>
  <c r="G252" i="5"/>
  <c r="AC252" i="5" s="1"/>
  <c r="AU248" i="5"/>
  <c r="G248" i="5"/>
  <c r="AF248" i="5" s="1"/>
  <c r="AU258" i="5"/>
  <c r="AU250" i="5"/>
  <c r="AT250" i="5" s="1"/>
  <c r="G250" i="5"/>
  <c r="AU252" i="5"/>
  <c r="AU244" i="5"/>
  <c r="AT244" i="5" s="1"/>
  <c r="BB3" i="6"/>
  <c r="BA3" i="6"/>
  <c r="AI22" i="6"/>
  <c r="BB6" i="6"/>
  <c r="BA6" i="6"/>
  <c r="BA8" i="6"/>
  <c r="BB8" i="6"/>
  <c r="E17" i="3"/>
  <c r="AU195" i="6"/>
  <c r="AT195" i="6" s="1"/>
  <c r="AS195" i="6" s="1"/>
  <c r="AR195" i="6" s="1"/>
  <c r="Z195" i="6"/>
  <c r="P195" i="6"/>
  <c r="G267" i="6"/>
  <c r="L267" i="6" s="1"/>
  <c r="AU267" i="6"/>
  <c r="Z267" i="6"/>
  <c r="AU230" i="6"/>
  <c r="Z230" i="6"/>
  <c r="AU176" i="6"/>
  <c r="AT176" i="6" s="1"/>
  <c r="Z176" i="6"/>
  <c r="G92" i="6"/>
  <c r="K92" i="6" s="1"/>
  <c r="P92" i="6"/>
  <c r="AU92" i="6"/>
  <c r="AU185" i="6"/>
  <c r="Z185" i="6"/>
  <c r="P185" i="6"/>
  <c r="P126" i="6"/>
  <c r="AU126" i="6"/>
  <c r="AT126" i="6" s="1"/>
  <c r="Z126" i="6"/>
  <c r="P208" i="6"/>
  <c r="AF208" i="6" s="1"/>
  <c r="G208" i="6"/>
  <c r="AU208" i="6"/>
  <c r="Z208" i="6"/>
  <c r="G194" i="6"/>
  <c r="K194" i="6" s="1"/>
  <c r="AU194" i="6"/>
  <c r="Z194" i="6"/>
  <c r="P172" i="6"/>
  <c r="Z172" i="6"/>
  <c r="AU172" i="6"/>
  <c r="Z125" i="6"/>
  <c r="P125" i="6"/>
  <c r="AU125" i="6"/>
  <c r="Z104" i="6"/>
  <c r="P104" i="6"/>
  <c r="AU104" i="6"/>
  <c r="Z68" i="6"/>
  <c r="G68" i="6"/>
  <c r="P68" i="6"/>
  <c r="AU68" i="6"/>
  <c r="AT68" i="6" s="1"/>
  <c r="AS68" i="6" s="1"/>
  <c r="AR68" i="6" s="1"/>
  <c r="G59" i="6"/>
  <c r="P59" i="6"/>
  <c r="Z59" i="6"/>
  <c r="AU162" i="6"/>
  <c r="Z162" i="6"/>
  <c r="P162" i="6"/>
  <c r="AU164" i="6"/>
  <c r="Z164" i="6"/>
  <c r="BK80" i="6"/>
  <c r="BJ80" i="6"/>
  <c r="BI80" i="6"/>
  <c r="BH80" i="6"/>
  <c r="BG80" i="6"/>
  <c r="BF80" i="6"/>
  <c r="BE80" i="6"/>
  <c r="BD80" i="6"/>
  <c r="BC80" i="6"/>
  <c r="P27" i="6"/>
  <c r="Z27" i="6"/>
  <c r="G27" i="6"/>
  <c r="I27" i="6" s="1"/>
  <c r="AU258" i="6"/>
  <c r="AT258" i="6" s="1"/>
  <c r="AS258" i="6" s="1"/>
  <c r="AR258" i="6" s="1"/>
  <c r="AQ258" i="6" s="1"/>
  <c r="AP258" i="6" s="1"/>
  <c r="AO258" i="6" s="1"/>
  <c r="AN258" i="6" s="1"/>
  <c r="AM258" i="6" s="1"/>
  <c r="AL258" i="6" s="1"/>
  <c r="AI258" i="6" s="1"/>
  <c r="G258" i="6"/>
  <c r="AF258" i="6" s="1"/>
  <c r="Z258" i="6"/>
  <c r="AU237" i="6"/>
  <c r="Z237" i="6"/>
  <c r="AU217" i="6"/>
  <c r="Z217" i="6"/>
  <c r="BH43" i="6"/>
  <c r="AU191" i="6"/>
  <c r="Z191" i="6"/>
  <c r="P191" i="6"/>
  <c r="AU154" i="6"/>
  <c r="AT154" i="6" s="1"/>
  <c r="P154" i="6"/>
  <c r="Z154" i="6"/>
  <c r="AU236" i="6"/>
  <c r="Z236" i="6"/>
  <c r="P216" i="6"/>
  <c r="G216" i="6"/>
  <c r="AU216" i="6"/>
  <c r="Z216" i="6"/>
  <c r="G89" i="6"/>
  <c r="J89" i="6" s="1"/>
  <c r="P89" i="6"/>
  <c r="AU89" i="6"/>
  <c r="Z121" i="6"/>
  <c r="P121" i="6"/>
  <c r="AU121" i="6"/>
  <c r="AT121" i="6" s="1"/>
  <c r="AU227" i="6"/>
  <c r="Z227" i="6"/>
  <c r="G178" i="6"/>
  <c r="AU178" i="6"/>
  <c r="Z178" i="6"/>
  <c r="BK51" i="6"/>
  <c r="BJ51" i="6"/>
  <c r="BI51" i="6"/>
  <c r="BH51" i="6"/>
  <c r="BG51" i="6"/>
  <c r="BF51" i="6"/>
  <c r="BE51" i="6"/>
  <c r="BD51" i="6"/>
  <c r="BC51" i="6"/>
  <c r="Z57" i="6"/>
  <c r="AU57" i="6"/>
  <c r="AU251" i="6"/>
  <c r="Z251" i="6"/>
  <c r="BJ82" i="6"/>
  <c r="BI82" i="6"/>
  <c r="BH82" i="6"/>
  <c r="BH55" i="6"/>
  <c r="BG55" i="6"/>
  <c r="BF55" i="6"/>
  <c r="BE55" i="6"/>
  <c r="BD55" i="6"/>
  <c r="BC55" i="6"/>
  <c r="BK43" i="6"/>
  <c r="BJ43" i="6"/>
  <c r="BI43" i="6"/>
  <c r="AS212" i="6"/>
  <c r="AR212" i="6" s="1"/>
  <c r="AQ212" i="6" s="1"/>
  <c r="AP212" i="6" s="1"/>
  <c r="AO212" i="6" s="1"/>
  <c r="AN212" i="6" s="1"/>
  <c r="AM212" i="6" s="1"/>
  <c r="AL212" i="6" s="1"/>
  <c r="AS158" i="6"/>
  <c r="AR158" i="6" s="1"/>
  <c r="AQ158" i="6" s="1"/>
  <c r="AP158" i="6" s="1"/>
  <c r="AO158" i="6" s="1"/>
  <c r="AN158" i="6" s="1"/>
  <c r="AM158" i="6" s="1"/>
  <c r="AL158" i="6" s="1"/>
  <c r="AK158" i="6" s="1"/>
  <c r="AS144" i="6"/>
  <c r="AR144" i="6" s="1"/>
  <c r="AQ144" i="6" s="1"/>
  <c r="AP144" i="6" s="1"/>
  <c r="AO144" i="6" s="1"/>
  <c r="AN144" i="6" s="1"/>
  <c r="AM144" i="6" s="1"/>
  <c r="AL144" i="6" s="1"/>
  <c r="AJ144" i="6" s="1"/>
  <c r="AS131" i="6"/>
  <c r="AR131" i="6" s="1"/>
  <c r="AQ131" i="6" s="1"/>
  <c r="AP131" i="6" s="1"/>
  <c r="AO131" i="6" s="1"/>
  <c r="AN131" i="6" s="1"/>
  <c r="AM131" i="6" s="1"/>
  <c r="AL131" i="6" s="1"/>
  <c r="G51" i="6"/>
  <c r="P187" i="6"/>
  <c r="G187" i="6"/>
  <c r="BK82" i="6"/>
  <c r="BG43" i="6"/>
  <c r="BF43" i="6"/>
  <c r="BE43" i="6"/>
  <c r="BD43" i="6"/>
  <c r="BC43" i="6"/>
  <c r="AR110" i="6"/>
  <c r="AQ110" i="6" s="1"/>
  <c r="AP110" i="6" s="1"/>
  <c r="AO110" i="6" s="1"/>
  <c r="AN110" i="6" s="1"/>
  <c r="AM110" i="6" s="1"/>
  <c r="AL110" i="6"/>
  <c r="AK110" i="6" s="1"/>
  <c r="G94" i="6"/>
  <c r="Z69" i="6"/>
  <c r="AS60" i="6"/>
  <c r="AR60" i="6" s="1"/>
  <c r="AQ60" i="6"/>
  <c r="AP60" i="6" s="1"/>
  <c r="AO60" i="6" s="1"/>
  <c r="AN60" i="6" s="1"/>
  <c r="AM60" i="6" s="1"/>
  <c r="AL60" i="6" s="1"/>
  <c r="G35" i="6"/>
  <c r="G222" i="6"/>
  <c r="AF222" i="6" s="1"/>
  <c r="G213" i="6"/>
  <c r="G168" i="6"/>
  <c r="P149" i="6"/>
  <c r="G149" i="6"/>
  <c r="BJ42" i="6"/>
  <c r="BI42" i="6"/>
  <c r="BH42" i="6"/>
  <c r="BG42" i="6"/>
  <c r="BF42" i="6"/>
  <c r="BE42" i="6"/>
  <c r="BD42" i="6"/>
  <c r="BC42" i="6"/>
  <c r="AS182" i="6"/>
  <c r="AR182" i="6"/>
  <c r="AQ182" i="6" s="1"/>
  <c r="AP182" i="6" s="1"/>
  <c r="AO182" i="6" s="1"/>
  <c r="AN182" i="6" s="1"/>
  <c r="AM182" i="6" s="1"/>
  <c r="AL182" i="6" s="1"/>
  <c r="AS151" i="6"/>
  <c r="AR151" i="6" s="1"/>
  <c r="AQ151" i="6" s="1"/>
  <c r="AP151" i="6" s="1"/>
  <c r="AO151" i="6" s="1"/>
  <c r="AN151" i="6" s="1"/>
  <c r="AM151" i="6" s="1"/>
  <c r="AL151" i="6" s="1"/>
  <c r="AK151" i="6" s="1"/>
  <c r="Z94" i="6"/>
  <c r="Z35" i="6"/>
  <c r="G148" i="6"/>
  <c r="P148" i="6"/>
  <c r="P143" i="6"/>
  <c r="G143" i="6"/>
  <c r="K143" i="6" s="1"/>
  <c r="BK22" i="6"/>
  <c r="BJ22" i="6"/>
  <c r="BI22" i="6"/>
  <c r="BH22" i="6"/>
  <c r="BG22" i="6"/>
  <c r="BF22" i="6"/>
  <c r="BE22" i="6"/>
  <c r="BD22" i="6"/>
  <c r="BC22" i="6"/>
  <c r="AT110" i="6"/>
  <c r="AS110" i="6" s="1"/>
  <c r="G86" i="6"/>
  <c r="G78" i="6"/>
  <c r="Z47" i="6"/>
  <c r="P131" i="6"/>
  <c r="G131" i="6"/>
  <c r="BJ52" i="6"/>
  <c r="BI52" i="6"/>
  <c r="BH52" i="6"/>
  <c r="BG52" i="6"/>
  <c r="BF52" i="6"/>
  <c r="BE52" i="6"/>
  <c r="BD52" i="6"/>
  <c r="BC52" i="6"/>
  <c r="BJ37" i="6"/>
  <c r="BI37" i="6"/>
  <c r="BH37" i="6"/>
  <c r="BG37" i="6"/>
  <c r="BF37" i="6"/>
  <c r="BE37" i="6"/>
  <c r="BD37" i="6"/>
  <c r="BC37" i="6"/>
  <c r="BJ36" i="6"/>
  <c r="BI36" i="6"/>
  <c r="BH36" i="6"/>
  <c r="BG36" i="6"/>
  <c r="BF36" i="6"/>
  <c r="BE36" i="6"/>
  <c r="BD36" i="6"/>
  <c r="BC36" i="6"/>
  <c r="BJ20" i="6"/>
  <c r="BI20" i="6"/>
  <c r="BH20" i="6"/>
  <c r="BG20" i="6"/>
  <c r="BF20" i="6"/>
  <c r="BE20" i="6"/>
  <c r="BD20" i="6"/>
  <c r="BC20" i="6"/>
  <c r="AS213" i="6"/>
  <c r="AR213" i="6" s="1"/>
  <c r="AQ213" i="6" s="1"/>
  <c r="AP213" i="6" s="1"/>
  <c r="AO213" i="6" s="1"/>
  <c r="AN213" i="6" s="1"/>
  <c r="AM213" i="6" s="1"/>
  <c r="AL213" i="6" s="1"/>
  <c r="AT145" i="6"/>
  <c r="AS145" i="6" s="1"/>
  <c r="AR145" i="6" s="1"/>
  <c r="AQ145" i="6" s="1"/>
  <c r="AP145" i="6" s="1"/>
  <c r="AO145" i="6" s="1"/>
  <c r="AN145" i="6" s="1"/>
  <c r="AM145" i="6" s="1"/>
  <c r="AL145" i="6" s="1"/>
  <c r="AS143" i="6"/>
  <c r="AR143" i="6" s="1"/>
  <c r="AQ143" i="6" s="1"/>
  <c r="AP143" i="6" s="1"/>
  <c r="AO143" i="6" s="1"/>
  <c r="AN143" i="6" s="1"/>
  <c r="AM143" i="6" s="1"/>
  <c r="AL143" i="6" s="1"/>
  <c r="AS115" i="6"/>
  <c r="AR115" i="6" s="1"/>
  <c r="AQ115" i="6" s="1"/>
  <c r="AP115" i="6" s="1"/>
  <c r="AO115" i="6" s="1"/>
  <c r="AN115" i="6" s="1"/>
  <c r="AM115" i="6" s="1"/>
  <c r="AL115" i="6" s="1"/>
  <c r="AS112" i="6"/>
  <c r="AR112" i="6" s="1"/>
  <c r="AQ112" i="6" s="1"/>
  <c r="AP112" i="6" s="1"/>
  <c r="AO112" i="6" s="1"/>
  <c r="AN112" i="6" s="1"/>
  <c r="AM112" i="6" s="1"/>
  <c r="AL112" i="6" s="1"/>
  <c r="Z88" i="6"/>
  <c r="AU86" i="6"/>
  <c r="AT86" i="6" s="1"/>
  <c r="G80" i="6"/>
  <c r="G207" i="6"/>
  <c r="P207" i="6"/>
  <c r="AF207" i="6" s="1"/>
  <c r="AU276" i="6"/>
  <c r="AU266" i="6"/>
  <c r="AU273" i="6"/>
  <c r="BL9" i="6"/>
  <c r="BL7" i="6"/>
  <c r="AU23" i="6"/>
  <c r="BL2" i="6"/>
  <c r="AU48" i="6"/>
  <c r="AU53" i="6"/>
  <c r="AU78" i="6"/>
  <c r="BG82" i="6"/>
  <c r="BF82" i="6"/>
  <c r="BE82" i="6"/>
  <c r="BD82" i="6"/>
  <c r="BC82" i="6"/>
  <c r="Z80" i="6"/>
  <c r="G43" i="6"/>
  <c r="P175" i="6"/>
  <c r="G175" i="6"/>
  <c r="G151" i="6"/>
  <c r="P151" i="6"/>
  <c r="AU44" i="5"/>
  <c r="Z44" i="5"/>
  <c r="G44" i="5"/>
  <c r="AC44" i="5" s="1"/>
  <c r="Z45" i="5"/>
  <c r="G45" i="5"/>
  <c r="AF45" i="5" s="1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G110" i="6"/>
  <c r="BK25" i="5"/>
  <c r="BJ25" i="5" s="1"/>
  <c r="BI25" i="5" s="1"/>
  <c r="BH25" i="5" s="1"/>
  <c r="BG25" i="5" s="1"/>
  <c r="BF25" i="5" s="1"/>
  <c r="BE25" i="5" s="1"/>
  <c r="BD25" i="5" s="1"/>
  <c r="BC25" i="5" s="1"/>
  <c r="Z47" i="5"/>
  <c r="AU53" i="5"/>
  <c r="AC98" i="5"/>
  <c r="AF98" i="5"/>
  <c r="G127" i="5"/>
  <c r="Z127" i="5"/>
  <c r="G50" i="5"/>
  <c r="AU123" i="5"/>
  <c r="Z141" i="5"/>
  <c r="AU141" i="5"/>
  <c r="G54" i="5"/>
  <c r="AU54" i="5"/>
  <c r="Z159" i="5"/>
  <c r="G159" i="5"/>
  <c r="AU159" i="5"/>
  <c r="G111" i="6"/>
  <c r="AU49" i="5"/>
  <c r="AT49" i="5" s="1"/>
  <c r="AS49" i="5" s="1"/>
  <c r="AR49" i="5" s="1"/>
  <c r="AQ49" i="5" s="1"/>
  <c r="AP49" i="5" s="1"/>
  <c r="AO49" i="5" s="1"/>
  <c r="AN49" i="5" s="1"/>
  <c r="AM49" i="5" s="1"/>
  <c r="AL49" i="5" s="1"/>
  <c r="G124" i="5"/>
  <c r="Z124" i="5"/>
  <c r="AU124" i="5"/>
  <c r="G55" i="5"/>
  <c r="J55" i="5" s="1"/>
  <c r="AU55" i="5"/>
  <c r="AT55" i="5" s="1"/>
  <c r="AS55" i="5" s="1"/>
  <c r="AR55" i="5" s="1"/>
  <c r="AQ55" i="5" s="1"/>
  <c r="AP55" i="5" s="1"/>
  <c r="AO55" i="5" s="1"/>
  <c r="AN55" i="5" s="1"/>
  <c r="AM55" i="5" s="1"/>
  <c r="AL55" i="5" s="1"/>
  <c r="G57" i="5"/>
  <c r="Z57" i="5"/>
  <c r="G161" i="5"/>
  <c r="AF161" i="5" s="1"/>
  <c r="Z161" i="5"/>
  <c r="AU161" i="5"/>
  <c r="AT161" i="5" s="1"/>
  <c r="Z174" i="5"/>
  <c r="Z175" i="5"/>
  <c r="AU198" i="5"/>
  <c r="G212" i="5"/>
  <c r="K212" i="5" s="1"/>
  <c r="Z212" i="5"/>
  <c r="G220" i="5"/>
  <c r="Z220" i="5"/>
  <c r="AU218" i="5"/>
  <c r="AU203" i="5"/>
  <c r="AU212" i="5"/>
  <c r="AU197" i="5"/>
  <c r="AU196" i="5"/>
  <c r="AT196" i="5" s="1"/>
  <c r="AU182" i="5"/>
  <c r="AS182" i="5" s="1"/>
  <c r="AR182" i="5" s="1"/>
  <c r="AQ182" i="5" s="1"/>
  <c r="AP182" i="5" s="1"/>
  <c r="AO182" i="5" s="1"/>
  <c r="AN182" i="5" s="1"/>
  <c r="AM182" i="5" s="1"/>
  <c r="AL182" i="5" s="1"/>
  <c r="AU181" i="5"/>
  <c r="AU170" i="5"/>
  <c r="AU169" i="5"/>
  <c r="AU157" i="5"/>
  <c r="AU154" i="5"/>
  <c r="AU208" i="5"/>
  <c r="AU194" i="5"/>
  <c r="AU193" i="5"/>
  <c r="AU175" i="5"/>
  <c r="AU167" i="5"/>
  <c r="AU152" i="5"/>
  <c r="AT152" i="5" s="1"/>
  <c r="AU220" i="5"/>
  <c r="AT220" i="5" s="1"/>
  <c r="AU153" i="5"/>
  <c r="AU140" i="5"/>
  <c r="AT140" i="5" s="1"/>
  <c r="AU217" i="5"/>
  <c r="AU200" i="5"/>
  <c r="AU191" i="5"/>
  <c r="AU189" i="5"/>
  <c r="AU184" i="5"/>
  <c r="AT184" i="5" s="1"/>
  <c r="AS184" i="5" s="1"/>
  <c r="AR184" i="5" s="1"/>
  <c r="AQ184" i="5" s="1"/>
  <c r="AP184" i="5" s="1"/>
  <c r="AO184" i="5" s="1"/>
  <c r="AN184" i="5" s="1"/>
  <c r="AM184" i="5" s="1"/>
  <c r="AL184" i="5" s="1"/>
  <c r="AU180" i="5"/>
  <c r="AU164" i="5"/>
  <c r="Z134" i="5"/>
  <c r="AU173" i="5"/>
  <c r="Z192" i="5"/>
  <c r="Z148" i="5"/>
  <c r="G148" i="5"/>
  <c r="K148" i="5" s="1"/>
  <c r="G176" i="5"/>
  <c r="AC176" i="5" s="1"/>
  <c r="Z176" i="5"/>
  <c r="AC137" i="5"/>
  <c r="G146" i="5"/>
  <c r="AF146" i="5" s="1"/>
  <c r="Z146" i="5"/>
  <c r="AU178" i="5"/>
  <c r="AS178" i="5" s="1"/>
  <c r="AR178" i="5" s="1"/>
  <c r="AQ178" i="5" s="1"/>
  <c r="AU148" i="5"/>
  <c r="AU176" i="5"/>
  <c r="AF164" i="5"/>
  <c r="AC164" i="5"/>
  <c r="G167" i="5"/>
  <c r="Z167" i="5"/>
  <c r="Z214" i="5"/>
  <c r="G214" i="5"/>
  <c r="K214" i="5" s="1"/>
  <c r="G189" i="5"/>
  <c r="Z189" i="5"/>
  <c r="G208" i="5"/>
  <c r="K208" i="5" s="1"/>
  <c r="Z208" i="5"/>
  <c r="AU270" i="6"/>
  <c r="G163" i="5"/>
  <c r="AF163" i="5" s="1"/>
  <c r="Z163" i="5"/>
  <c r="Z136" i="5"/>
  <c r="AP146" i="5"/>
  <c r="AO146" i="5" s="1"/>
  <c r="AN146" i="5" s="1"/>
  <c r="AM146" i="5" s="1"/>
  <c r="AL146" i="5" s="1"/>
  <c r="AI146" i="5" s="1"/>
  <c r="AU151" i="5"/>
  <c r="Z164" i="5"/>
  <c r="G187" i="5"/>
  <c r="Z187" i="5"/>
  <c r="Z188" i="5"/>
  <c r="P266" i="6"/>
  <c r="Z276" i="6"/>
  <c r="G276" i="6"/>
  <c r="G210" i="5"/>
  <c r="AC210" i="5" s="1"/>
  <c r="AU118" i="5"/>
  <c r="G273" i="6"/>
  <c r="P270" i="6"/>
  <c r="AC270" i="6" s="1"/>
  <c r="AB11" i="6"/>
  <c r="AZ48" i="6" s="1"/>
  <c r="AX48" i="6" s="1"/>
  <c r="AT245" i="5"/>
  <c r="AS245" i="5" s="1"/>
  <c r="AR245" i="5" s="1"/>
  <c r="AQ245" i="5" s="1"/>
  <c r="AP245" i="5" s="1"/>
  <c r="AO245" i="5" s="1"/>
  <c r="AN245" i="5" s="1"/>
  <c r="AM245" i="5" s="1"/>
  <c r="AL245" i="5" s="1"/>
  <c r="K259" i="5"/>
  <c r="AT246" i="5"/>
  <c r="AS246" i="5" s="1"/>
  <c r="AR246" i="5" s="1"/>
  <c r="AQ246" i="5" s="1"/>
  <c r="AP246" i="5" s="1"/>
  <c r="AO246" i="5" s="1"/>
  <c r="AN246" i="5" s="1"/>
  <c r="AM246" i="5" s="1"/>
  <c r="AL246" i="5" s="1"/>
  <c r="K243" i="5"/>
  <c r="K250" i="5"/>
  <c r="AC250" i="5"/>
  <c r="AF250" i="5"/>
  <c r="AC246" i="5"/>
  <c r="U246" i="5"/>
  <c r="AF246" i="5"/>
  <c r="AF255" i="5"/>
  <c r="AT243" i="5"/>
  <c r="AS243" i="5" s="1"/>
  <c r="AR243" i="5" s="1"/>
  <c r="AQ243" i="5" s="1"/>
  <c r="AP243" i="5" s="1"/>
  <c r="AO243" i="5" s="1"/>
  <c r="AN243" i="5" s="1"/>
  <c r="AM243" i="5" s="1"/>
  <c r="AL243" i="5" s="1"/>
  <c r="AT259" i="5"/>
  <c r="AS259" i="5" s="1"/>
  <c r="AR259" i="5" s="1"/>
  <c r="AQ259" i="5" s="1"/>
  <c r="AP259" i="5" s="1"/>
  <c r="AC258" i="5"/>
  <c r="AF258" i="5"/>
  <c r="AC241" i="5"/>
  <c r="K241" i="5"/>
  <c r="AF241" i="5"/>
  <c r="AT257" i="5"/>
  <c r="AS257" i="5" s="1"/>
  <c r="AR257" i="5" s="1"/>
  <c r="AQ257" i="5" s="1"/>
  <c r="AP257" i="5" s="1"/>
  <c r="AO257" i="5" s="1"/>
  <c r="AN257" i="5" s="1"/>
  <c r="AM257" i="5" s="1"/>
  <c r="AL257" i="5" s="1"/>
  <c r="K258" i="5"/>
  <c r="AF259" i="5"/>
  <c r="AC259" i="5"/>
  <c r="K255" i="5"/>
  <c r="AT251" i="5"/>
  <c r="AS251" i="5" s="1"/>
  <c r="AR251" i="5" s="1"/>
  <c r="AQ251" i="5" s="1"/>
  <c r="AP251" i="5" s="1"/>
  <c r="AO251" i="5" s="1"/>
  <c r="AN251" i="5" s="1"/>
  <c r="AM251" i="5" s="1"/>
  <c r="AL251" i="5" s="1"/>
  <c r="AT247" i="5"/>
  <c r="AS247" i="5" s="1"/>
  <c r="AR247" i="5" s="1"/>
  <c r="AQ247" i="5" s="1"/>
  <c r="AP247" i="5" s="1"/>
  <c r="AO247" i="5" s="1"/>
  <c r="AN247" i="5" s="1"/>
  <c r="AM247" i="5" s="1"/>
  <c r="AL247" i="5" s="1"/>
  <c r="AT252" i="5"/>
  <c r="AS252" i="5" s="1"/>
  <c r="K248" i="5"/>
  <c r="AC248" i="5"/>
  <c r="AF245" i="5"/>
  <c r="AC245" i="5"/>
  <c r="K245" i="5"/>
  <c r="AT248" i="5"/>
  <c r="AS248" i="5" s="1"/>
  <c r="AR248" i="5" s="1"/>
  <c r="AQ248" i="5" s="1"/>
  <c r="AP248" i="5" s="1"/>
  <c r="AO248" i="5" s="1"/>
  <c r="AN248" i="5" s="1"/>
  <c r="AM248" i="5" s="1"/>
  <c r="AL248" i="5" s="1"/>
  <c r="AC249" i="5"/>
  <c r="K249" i="5"/>
  <c r="AF249" i="5"/>
  <c r="BA82" i="6"/>
  <c r="BB82" i="6"/>
  <c r="BA80" i="6"/>
  <c r="BB80" i="6"/>
  <c r="BA42" i="6"/>
  <c r="BB42" i="6"/>
  <c r="BA22" i="6"/>
  <c r="BB22" i="6"/>
  <c r="BB36" i="6"/>
  <c r="BA36" i="6"/>
  <c r="BA37" i="6"/>
  <c r="BB37" i="6"/>
  <c r="BA52" i="6"/>
  <c r="BB52" i="6"/>
  <c r="BA51" i="6"/>
  <c r="BB51" i="6"/>
  <c r="AT217" i="5"/>
  <c r="AS217" i="5" s="1"/>
  <c r="AT167" i="5"/>
  <c r="AT124" i="5"/>
  <c r="AT141" i="5"/>
  <c r="AF127" i="5"/>
  <c r="AC127" i="5"/>
  <c r="J127" i="5"/>
  <c r="BJ7" i="6"/>
  <c r="BI7" i="6"/>
  <c r="BH7" i="6"/>
  <c r="BG7" i="6"/>
  <c r="BF7" i="6"/>
  <c r="BE7" i="6"/>
  <c r="BD7" i="6"/>
  <c r="BC7" i="6"/>
  <c r="BK7" i="6"/>
  <c r="K131" i="6"/>
  <c r="AC131" i="6"/>
  <c r="AF131" i="6"/>
  <c r="K149" i="6"/>
  <c r="AC94" i="6"/>
  <c r="AF94" i="6"/>
  <c r="I94" i="6"/>
  <c r="AK131" i="6"/>
  <c r="AC27" i="6"/>
  <c r="AF27" i="6"/>
  <c r="AT208" i="6"/>
  <c r="AS208" i="6" s="1"/>
  <c r="AR208" i="6" s="1"/>
  <c r="AQ208" i="6" s="1"/>
  <c r="AP208" i="6" s="1"/>
  <c r="AO208" i="6" s="1"/>
  <c r="AN208" i="6" s="1"/>
  <c r="AM208" i="6" s="1"/>
  <c r="AL208" i="6" s="1"/>
  <c r="AT185" i="6"/>
  <c r="AS185" i="6" s="1"/>
  <c r="AR185" i="6" s="1"/>
  <c r="AQ185" i="6" s="1"/>
  <c r="AP185" i="6" s="1"/>
  <c r="AO185" i="6" s="1"/>
  <c r="AN185" i="6" s="1"/>
  <c r="AM185" i="6" s="1"/>
  <c r="AL185" i="6" s="1"/>
  <c r="K151" i="6"/>
  <c r="BJ9" i="6"/>
  <c r="BI9" i="6"/>
  <c r="BH9" i="6"/>
  <c r="BG9" i="6"/>
  <c r="BF9" i="6"/>
  <c r="BE9" i="6"/>
  <c r="BD9" i="6"/>
  <c r="BC9" i="6"/>
  <c r="BK9" i="6"/>
  <c r="BB20" i="6"/>
  <c r="BA20" i="6"/>
  <c r="BB55" i="6"/>
  <c r="BA55" i="6"/>
  <c r="K216" i="6"/>
  <c r="AT162" i="6"/>
  <c r="AS162" i="6" s="1"/>
  <c r="AR162" i="6" s="1"/>
  <c r="AT172" i="6"/>
  <c r="AS172" i="6" s="1"/>
  <c r="AR172" i="6" s="1"/>
  <c r="AQ172" i="6" s="1"/>
  <c r="AP172" i="6" s="1"/>
  <c r="AO172" i="6" s="1"/>
  <c r="AN172" i="6" s="1"/>
  <c r="AM172" i="6" s="1"/>
  <c r="AL172" i="6" s="1"/>
  <c r="K208" i="6"/>
  <c r="AT92" i="6"/>
  <c r="AS92" i="6" s="1"/>
  <c r="AR92" i="6" s="1"/>
  <c r="AQ92" i="6" s="1"/>
  <c r="AP92" i="6" s="1"/>
  <c r="AO92" i="6" s="1"/>
  <c r="AN92" i="6" s="1"/>
  <c r="AM92" i="6" s="1"/>
  <c r="AL92" i="6" s="1"/>
  <c r="AI92" i="6" s="1"/>
  <c r="AF270" i="6"/>
  <c r="AT153" i="5"/>
  <c r="AS153" i="5" s="1"/>
  <c r="AR153" i="5" s="1"/>
  <c r="AQ153" i="5" s="1"/>
  <c r="AP153" i="5" s="1"/>
  <c r="AO153" i="5" s="1"/>
  <c r="AN153" i="5" s="1"/>
  <c r="AM153" i="5" s="1"/>
  <c r="AL153" i="5" s="1"/>
  <c r="AC124" i="5"/>
  <c r="I124" i="5"/>
  <c r="AF124" i="5"/>
  <c r="AT123" i="5"/>
  <c r="AS123" i="5" s="1"/>
  <c r="AR123" i="5" s="1"/>
  <c r="AQ123" i="5" s="1"/>
  <c r="AP123" i="5" s="1"/>
  <c r="AO123" i="5" s="1"/>
  <c r="AN123" i="5" s="1"/>
  <c r="AM123" i="5" s="1"/>
  <c r="AL123" i="5" s="1"/>
  <c r="AF175" i="6"/>
  <c r="AT178" i="6"/>
  <c r="AS178" i="6" s="1"/>
  <c r="AR178" i="6" s="1"/>
  <c r="AQ178" i="6" s="1"/>
  <c r="AP178" i="6" s="1"/>
  <c r="AO178" i="6" s="1"/>
  <c r="AN178" i="6" s="1"/>
  <c r="AM178" i="6" s="1"/>
  <c r="AL178" i="6" s="1"/>
  <c r="AT191" i="6"/>
  <c r="AS191" i="6"/>
  <c r="AR191" i="6" s="1"/>
  <c r="AQ191" i="6" s="1"/>
  <c r="AP191" i="6" s="1"/>
  <c r="AO191" i="6" s="1"/>
  <c r="AN191" i="6" s="1"/>
  <c r="AM191" i="6" s="1"/>
  <c r="AL191" i="6" s="1"/>
  <c r="AT230" i="6"/>
  <c r="AS230" i="6" s="1"/>
  <c r="AR230" i="6" s="1"/>
  <c r="AQ230" i="6" s="1"/>
  <c r="AP230" i="6" s="1"/>
  <c r="AO230" i="6" s="1"/>
  <c r="AN230" i="6" s="1"/>
  <c r="AM230" i="6" s="1"/>
  <c r="AL230" i="6" s="1"/>
  <c r="AK230" i="6" s="1"/>
  <c r="AC187" i="5"/>
  <c r="AF187" i="5"/>
  <c r="K187" i="5"/>
  <c r="AT148" i="5"/>
  <c r="AS148" i="5" s="1"/>
  <c r="AR148" i="5" s="1"/>
  <c r="AQ148" i="5" s="1"/>
  <c r="AP148" i="5" s="1"/>
  <c r="AO148" i="5" s="1"/>
  <c r="AN148" i="5" s="1"/>
  <c r="AM148" i="5" s="1"/>
  <c r="AL148" i="5" s="1"/>
  <c r="AC212" i="5"/>
  <c r="AF44" i="5"/>
  <c r="AF213" i="6"/>
  <c r="K178" i="6"/>
  <c r="AC178" i="6"/>
  <c r="AF178" i="6"/>
  <c r="AT89" i="6"/>
  <c r="AS89" i="6"/>
  <c r="AR89" i="6" s="1"/>
  <c r="AQ89" i="6" s="1"/>
  <c r="AP89" i="6" s="1"/>
  <c r="AO89" i="6" s="1"/>
  <c r="AN89" i="6" s="1"/>
  <c r="AM89" i="6" s="1"/>
  <c r="AL89" i="6" s="1"/>
  <c r="AK89" i="6" s="1"/>
  <c r="N258" i="6"/>
  <c r="AC258" i="6"/>
  <c r="AT104" i="6"/>
  <c r="AS104" i="6" s="1"/>
  <c r="AR104" i="6" s="1"/>
  <c r="AC92" i="6"/>
  <c r="AF92" i="6"/>
  <c r="AC276" i="6"/>
  <c r="K276" i="6"/>
  <c r="AF276" i="6"/>
  <c r="AT178" i="5"/>
  <c r="AT180" i="5"/>
  <c r="AS180" i="5" s="1"/>
  <c r="AR180" i="5" s="1"/>
  <c r="AQ180" i="5" s="1"/>
  <c r="AP180" i="5" s="1"/>
  <c r="AO180" i="5" s="1"/>
  <c r="AN180" i="5" s="1"/>
  <c r="AM180" i="5" s="1"/>
  <c r="AL180" i="5" s="1"/>
  <c r="AT170" i="5"/>
  <c r="AS170" i="5" s="1"/>
  <c r="AR170" i="5" s="1"/>
  <c r="AQ170" i="5" s="1"/>
  <c r="AP170" i="5" s="1"/>
  <c r="AO170" i="5" s="1"/>
  <c r="AN170" i="5" s="1"/>
  <c r="AM170" i="5" s="1"/>
  <c r="AL170" i="5" s="1"/>
  <c r="AT54" i="5"/>
  <c r="AT273" i="6"/>
  <c r="AF208" i="5"/>
  <c r="AC208" i="5"/>
  <c r="J54" i="5"/>
  <c r="AF54" i="5"/>
  <c r="AC54" i="5"/>
  <c r="AT118" i="5"/>
  <c r="AS118" i="5" s="1"/>
  <c r="AR118" i="5" s="1"/>
  <c r="AQ118" i="5" s="1"/>
  <c r="AP118" i="5" s="1"/>
  <c r="AO118" i="5" s="1"/>
  <c r="AN118" i="5" s="1"/>
  <c r="AM118" i="5" s="1"/>
  <c r="AL118" i="5" s="1"/>
  <c r="K146" i="5"/>
  <c r="AC148" i="5"/>
  <c r="AF148" i="5"/>
  <c r="AR194" i="5"/>
  <c r="AQ194" i="5" s="1"/>
  <c r="AP194" i="5" s="1"/>
  <c r="AO194" i="5" s="1"/>
  <c r="AN194" i="5" s="1"/>
  <c r="AM194" i="5" s="1"/>
  <c r="AL194" i="5" s="1"/>
  <c r="AT194" i="5"/>
  <c r="AS194" i="5" s="1"/>
  <c r="AT182" i="5"/>
  <c r="AT198" i="5"/>
  <c r="AS198" i="5" s="1"/>
  <c r="AR198" i="5" s="1"/>
  <c r="AQ198" i="5" s="1"/>
  <c r="AP198" i="5" s="1"/>
  <c r="AO198" i="5" s="1"/>
  <c r="AN198" i="5" s="1"/>
  <c r="AM198" i="5" s="1"/>
  <c r="AL198" i="5" s="1"/>
  <c r="AC161" i="5"/>
  <c r="K161" i="5"/>
  <c r="AC50" i="5"/>
  <c r="AF50" i="5"/>
  <c r="AT53" i="6"/>
  <c r="AC78" i="6"/>
  <c r="AF78" i="6"/>
  <c r="K78" i="6"/>
  <c r="K222" i="6"/>
  <c r="AC222" i="6"/>
  <c r="AC187" i="6"/>
  <c r="K187" i="6"/>
  <c r="AC89" i="6"/>
  <c r="AF89" i="6"/>
  <c r="AT236" i="6"/>
  <c r="AS236" i="6"/>
  <c r="AR236" i="6" s="1"/>
  <c r="AQ236" i="6" s="1"/>
  <c r="AP236" i="6" s="1"/>
  <c r="AO236" i="6" s="1"/>
  <c r="AN236" i="6" s="1"/>
  <c r="AM236" i="6" s="1"/>
  <c r="AL236" i="6" s="1"/>
  <c r="AI236" i="6" s="1"/>
  <c r="I59" i="6"/>
  <c r="AC59" i="6"/>
  <c r="AF59" i="6"/>
  <c r="AS126" i="6"/>
  <c r="AR126" i="6" s="1"/>
  <c r="AT267" i="6"/>
  <c r="AS267" i="6"/>
  <c r="AR267" i="6" s="1"/>
  <c r="AQ267" i="6" s="1"/>
  <c r="AP267" i="6" s="1"/>
  <c r="AO267" i="6" s="1"/>
  <c r="AN267" i="6" s="1"/>
  <c r="AM267" i="6" s="1"/>
  <c r="AL267" i="6" s="1"/>
  <c r="AI267" i="6" s="1"/>
  <c r="K189" i="5"/>
  <c r="AF189" i="5"/>
  <c r="AC189" i="5"/>
  <c r="AT189" i="5"/>
  <c r="AS189" i="5" s="1"/>
  <c r="AR189" i="5" s="1"/>
  <c r="AQ189" i="5" s="1"/>
  <c r="AP189" i="5" s="1"/>
  <c r="AO189" i="5" s="1"/>
  <c r="AN189" i="5" s="1"/>
  <c r="AM189" i="5" s="1"/>
  <c r="AL189" i="5" s="1"/>
  <c r="AT208" i="5"/>
  <c r="AS208" i="5" s="1"/>
  <c r="AR208" i="5" s="1"/>
  <c r="AQ208" i="5" s="1"/>
  <c r="AP208" i="5" s="1"/>
  <c r="AO208" i="5" s="1"/>
  <c r="AN208" i="5" s="1"/>
  <c r="AM208" i="5" s="1"/>
  <c r="AL208" i="5" s="1"/>
  <c r="AT218" i="5"/>
  <c r="AS218" i="5" s="1"/>
  <c r="AR218" i="5" s="1"/>
  <c r="AQ218" i="5" s="1"/>
  <c r="AP218" i="5" s="1"/>
  <c r="AO218" i="5" s="1"/>
  <c r="AN218" i="5" s="1"/>
  <c r="AM218" i="5" s="1"/>
  <c r="AL218" i="5" s="1"/>
  <c r="AC57" i="5"/>
  <c r="AF57" i="5"/>
  <c r="J57" i="5"/>
  <c r="AT159" i="5"/>
  <c r="AS159" i="5"/>
  <c r="AR159" i="5" s="1"/>
  <c r="AQ159" i="5" s="1"/>
  <c r="AP159" i="5" s="1"/>
  <c r="AO159" i="5" s="1"/>
  <c r="AN159" i="5" s="1"/>
  <c r="AM159" i="5" s="1"/>
  <c r="AL159" i="5" s="1"/>
  <c r="K110" i="6"/>
  <c r="AT44" i="5"/>
  <c r="AS44" i="5" s="1"/>
  <c r="AR44" i="5" s="1"/>
  <c r="AQ44" i="5" s="1"/>
  <c r="AP44" i="5" s="1"/>
  <c r="AO44" i="5" s="1"/>
  <c r="AN44" i="5" s="1"/>
  <c r="AM44" i="5" s="1"/>
  <c r="AL44" i="5" s="1"/>
  <c r="AC43" i="6"/>
  <c r="AF43" i="6"/>
  <c r="I43" i="6"/>
  <c r="AT48" i="6"/>
  <c r="AK143" i="6"/>
  <c r="I35" i="6"/>
  <c r="AT227" i="6"/>
  <c r="AS227" i="6" s="1"/>
  <c r="AR227" i="6" s="1"/>
  <c r="AQ227" i="6" s="1"/>
  <c r="AP227" i="6" s="1"/>
  <c r="AO227" i="6" s="1"/>
  <c r="AN227" i="6" s="1"/>
  <c r="AM227" i="6" s="1"/>
  <c r="AL227" i="6" s="1"/>
  <c r="AS194" i="6"/>
  <c r="AR194" i="6" s="1"/>
  <c r="AQ194" i="6" s="1"/>
  <c r="AP194" i="6" s="1"/>
  <c r="AO194" i="6" s="1"/>
  <c r="AN194" i="6" s="1"/>
  <c r="AM194" i="6" s="1"/>
  <c r="AL194" i="6" s="1"/>
  <c r="AT194" i="6"/>
  <c r="AF267" i="6"/>
  <c r="AC267" i="6"/>
  <c r="AT191" i="5"/>
  <c r="AS191" i="5" s="1"/>
  <c r="AR191" i="5" s="1"/>
  <c r="AQ191" i="5" s="1"/>
  <c r="AP191" i="5" s="1"/>
  <c r="AO191" i="5" s="1"/>
  <c r="AN191" i="5" s="1"/>
  <c r="AM191" i="5" s="1"/>
  <c r="AL191" i="5" s="1"/>
  <c r="AS196" i="5"/>
  <c r="AR196" i="5" s="1"/>
  <c r="AQ196" i="5" s="1"/>
  <c r="AP196" i="5" s="1"/>
  <c r="AO196" i="5" s="1"/>
  <c r="AN196" i="5" s="1"/>
  <c r="AM196" i="5" s="1"/>
  <c r="AL196" i="5" s="1"/>
  <c r="K159" i="5"/>
  <c r="AC159" i="5"/>
  <c r="AF159" i="5"/>
  <c r="BK2" i="6"/>
  <c r="BJ2" i="6"/>
  <c r="BI2" i="6"/>
  <c r="BH2" i="6"/>
  <c r="BG2" i="6"/>
  <c r="BF2" i="6"/>
  <c r="BE2" i="6"/>
  <c r="BD2" i="6"/>
  <c r="BC2" i="6"/>
  <c r="AC207" i="6"/>
  <c r="K207" i="6"/>
  <c r="K148" i="6"/>
  <c r="AC148" i="6"/>
  <c r="AF148" i="6"/>
  <c r="AJ60" i="6"/>
  <c r="BA43" i="6"/>
  <c r="BB43" i="6"/>
  <c r="AS121" i="6"/>
  <c r="AR121" i="6"/>
  <c r="AQ121" i="6" s="1"/>
  <c r="AP121" i="6" s="1"/>
  <c r="AO121" i="6"/>
  <c r="AN121" i="6" s="1"/>
  <c r="AM121" i="6" s="1"/>
  <c r="AL121" i="6" s="1"/>
  <c r="AT164" i="6"/>
  <c r="AS164" i="6" s="1"/>
  <c r="AR164" i="6" s="1"/>
  <c r="AQ164" i="6" s="1"/>
  <c r="AP164" i="6" s="1"/>
  <c r="AO164" i="6" s="1"/>
  <c r="AN164" i="6" s="1"/>
  <c r="AM164" i="6" s="1"/>
  <c r="AL164" i="6" s="1"/>
  <c r="AT125" i="6"/>
  <c r="AS125" i="6" s="1"/>
  <c r="AR125" i="6" s="1"/>
  <c r="AQ125" i="6" s="1"/>
  <c r="AP125" i="6" s="1"/>
  <c r="AO125" i="6" s="1"/>
  <c r="AN125" i="6" s="1"/>
  <c r="AM125" i="6" s="1"/>
  <c r="AL125" i="6" s="1"/>
  <c r="AC194" i="6"/>
  <c r="AF194" i="6"/>
  <c r="AT53" i="5"/>
  <c r="AS53" i="5" s="1"/>
  <c r="AR53" i="5" s="1"/>
  <c r="AQ53" i="5" s="1"/>
  <c r="AP53" i="5" s="1"/>
  <c r="AO53" i="5" s="1"/>
  <c r="AN53" i="5" s="1"/>
  <c r="AM53" i="5" s="1"/>
  <c r="AL53" i="5" s="1"/>
  <c r="AF55" i="5"/>
  <c r="AT23" i="6"/>
  <c r="AS23" i="6" s="1"/>
  <c r="AR23" i="6" s="1"/>
  <c r="AQ23" i="6" s="1"/>
  <c r="AP23" i="6" s="1"/>
  <c r="AO23" i="6" s="1"/>
  <c r="AN23" i="6" s="1"/>
  <c r="AM23" i="6" s="1"/>
  <c r="AL23" i="6" s="1"/>
  <c r="AC80" i="6"/>
  <c r="I80" i="6"/>
  <c r="AF80" i="6"/>
  <c r="AJ151" i="6"/>
  <c r="AI151" i="6"/>
  <c r="AS57" i="6"/>
  <c r="AT57" i="6"/>
  <c r="AR57" i="6"/>
  <c r="AQ57" i="6" s="1"/>
  <c r="AP57" i="6" s="1"/>
  <c r="AO57" i="6" s="1"/>
  <c r="AN57" i="6" s="1"/>
  <c r="AM57" i="6" s="1"/>
  <c r="AL57" i="6" s="1"/>
  <c r="AS154" i="6"/>
  <c r="AR154" i="6" s="1"/>
  <c r="AQ154" i="6" s="1"/>
  <c r="AP154" i="6"/>
  <c r="AO154" i="6" s="1"/>
  <c r="AN154" i="6" s="1"/>
  <c r="AM154" i="6" s="1"/>
  <c r="AL154" i="6" s="1"/>
  <c r="AT217" i="6"/>
  <c r="AS217" i="6" s="1"/>
  <c r="AR217" i="6" s="1"/>
  <c r="AQ217" i="6" s="1"/>
  <c r="AP217" i="6"/>
  <c r="AO217" i="6" s="1"/>
  <c r="AN217" i="6" s="1"/>
  <c r="AM217" i="6" s="1"/>
  <c r="AL217" i="6" s="1"/>
  <c r="AC68" i="6"/>
  <c r="AF68" i="6"/>
  <c r="I68" i="6"/>
  <c r="BA2" i="6"/>
  <c r="BB2" i="6"/>
  <c r="BA7" i="6"/>
  <c r="BB7" i="6"/>
  <c r="BB9" i="6"/>
  <c r="BA9" i="6"/>
  <c r="AK267" i="6"/>
  <c r="AJ267" i="6"/>
  <c r="AZ20" i="6" l="1"/>
  <c r="AX20" i="6" s="1"/>
  <c r="AZ49" i="6"/>
  <c r="AX49" i="6" s="1"/>
  <c r="AZ28" i="6"/>
  <c r="AX28" i="6" s="1"/>
  <c r="AZ9" i="6"/>
  <c r="AX9" i="6" s="1"/>
  <c r="AZ51" i="6"/>
  <c r="AX51" i="6" s="1"/>
  <c r="AZ46" i="6"/>
  <c r="AX46" i="6" s="1"/>
  <c r="AZ12" i="6"/>
  <c r="AX12" i="6" s="1"/>
  <c r="AZ67" i="6"/>
  <c r="AX67" i="6" s="1"/>
  <c r="AZ44" i="6"/>
  <c r="AX44" i="6" s="1"/>
  <c r="AZ5" i="6"/>
  <c r="AX5" i="6" s="1"/>
  <c r="AZ27" i="6"/>
  <c r="AX27" i="6" s="1"/>
  <c r="G282" i="6"/>
  <c r="AU282" i="6"/>
  <c r="P282" i="6"/>
  <c r="Z282" i="6"/>
  <c r="G267" i="5"/>
  <c r="AU267" i="5"/>
  <c r="Z267" i="5"/>
  <c r="AZ57" i="6"/>
  <c r="AX57" i="6" s="1"/>
  <c r="AH267" i="6"/>
  <c r="AB267" i="6" s="1"/>
  <c r="AZ2" i="6"/>
  <c r="AX2" i="6" s="1"/>
  <c r="AZ50" i="6"/>
  <c r="AX50" i="6" s="1"/>
  <c r="AZ53" i="6"/>
  <c r="AX53" i="6" s="1"/>
  <c r="AZ33" i="6"/>
  <c r="AX33" i="6" s="1"/>
  <c r="AZ77" i="6"/>
  <c r="AX77" i="6" s="1"/>
  <c r="AZ76" i="6"/>
  <c r="AX76" i="6" s="1"/>
  <c r="AZ78" i="6"/>
  <c r="AX78" i="6" s="1"/>
  <c r="AZ73" i="6"/>
  <c r="AX73" i="6" s="1"/>
  <c r="AZ71" i="6"/>
  <c r="AX71" i="6" s="1"/>
  <c r="AZ14" i="6"/>
  <c r="AX14" i="6" s="1"/>
  <c r="AH269" i="6"/>
  <c r="AZ7" i="6"/>
  <c r="AX7" i="6" s="1"/>
  <c r="AZ37" i="6"/>
  <c r="AX37" i="6" s="1"/>
  <c r="AZ35" i="6"/>
  <c r="AX35" i="6" s="1"/>
  <c r="AZ30" i="6"/>
  <c r="AX30" i="6" s="1"/>
  <c r="AZ39" i="6"/>
  <c r="AX39" i="6" s="1"/>
  <c r="AZ68" i="6"/>
  <c r="AX68" i="6" s="1"/>
  <c r="AZ38" i="6"/>
  <c r="AX38" i="6" s="1"/>
  <c r="AZ23" i="6"/>
  <c r="AX23" i="6" s="1"/>
  <c r="AZ32" i="6"/>
  <c r="AX32" i="6" s="1"/>
  <c r="AZ81" i="6"/>
  <c r="AX81" i="6" s="1"/>
  <c r="AZ75" i="6"/>
  <c r="AX75" i="6" s="1"/>
  <c r="AZ45" i="6"/>
  <c r="AX45" i="6" s="1"/>
  <c r="AZ80" i="6"/>
  <c r="AX80" i="6" s="1"/>
  <c r="AZ3" i="6"/>
  <c r="AX3" i="6" s="1"/>
  <c r="AZ29" i="6"/>
  <c r="AX29" i="6" s="1"/>
  <c r="AZ52" i="6"/>
  <c r="AX52" i="6" s="1"/>
  <c r="AZ11" i="6"/>
  <c r="AX11" i="6" s="1"/>
  <c r="AZ66" i="6"/>
  <c r="AX66" i="6" s="1"/>
  <c r="AH209" i="6"/>
  <c r="AZ13" i="6"/>
  <c r="AX13" i="6" s="1"/>
  <c r="AZ61" i="6"/>
  <c r="AX61" i="6" s="1"/>
  <c r="AZ63" i="6"/>
  <c r="AX63" i="6" s="1"/>
  <c r="AH218" i="6"/>
  <c r="AH249" i="6"/>
  <c r="AZ43" i="6"/>
  <c r="AX43" i="6" s="1"/>
  <c r="AZ10" i="6"/>
  <c r="AX10" i="6" s="1"/>
  <c r="AZ17" i="6"/>
  <c r="AX17" i="6" s="1"/>
  <c r="AZ82" i="6"/>
  <c r="AX82" i="6" s="1"/>
  <c r="AZ6" i="6"/>
  <c r="AX6" i="6" s="1"/>
  <c r="AZ15" i="6"/>
  <c r="AX15" i="6" s="1"/>
  <c r="AZ72" i="6"/>
  <c r="AX72" i="6" s="1"/>
  <c r="AZ41" i="6"/>
  <c r="AX41" i="6" s="1"/>
  <c r="AZ74" i="6"/>
  <c r="AX74" i="6" s="1"/>
  <c r="AZ22" i="6"/>
  <c r="AX22" i="6" s="1"/>
  <c r="AZ8" i="6"/>
  <c r="AX8" i="6" s="1"/>
  <c r="AZ59" i="6"/>
  <c r="AX59" i="6" s="1"/>
  <c r="AZ26" i="6"/>
  <c r="AX26" i="6" s="1"/>
  <c r="AZ18" i="6"/>
  <c r="AX18" i="6" s="1"/>
  <c r="AZ65" i="6"/>
  <c r="AX65" i="6" s="1"/>
  <c r="AZ16" i="6"/>
  <c r="AX16" i="6" s="1"/>
  <c r="AZ79" i="6"/>
  <c r="AX79" i="6" s="1"/>
  <c r="AZ54" i="6"/>
  <c r="AX54" i="6" s="1"/>
  <c r="AZ25" i="6"/>
  <c r="AX25" i="6" s="1"/>
  <c r="AZ42" i="6"/>
  <c r="AX42" i="6" s="1"/>
  <c r="AZ69" i="6"/>
  <c r="AX69" i="6" s="1"/>
  <c r="AZ34" i="6"/>
  <c r="AX34" i="6" s="1"/>
  <c r="AZ19" i="6"/>
  <c r="AX19" i="6" s="1"/>
  <c r="AZ21" i="6"/>
  <c r="AX21" i="6" s="1"/>
  <c r="AZ40" i="6"/>
  <c r="AX40" i="6" s="1"/>
  <c r="AZ36" i="6"/>
  <c r="AX36" i="6" s="1"/>
  <c r="AZ58" i="6"/>
  <c r="AX58" i="6" s="1"/>
  <c r="AH259" i="6"/>
  <c r="AB259" i="6" s="1"/>
  <c r="AZ47" i="6"/>
  <c r="AX47" i="6" s="1"/>
  <c r="AZ55" i="6"/>
  <c r="AX55" i="6" s="1"/>
  <c r="AZ60" i="6"/>
  <c r="AX60" i="6" s="1"/>
  <c r="AZ4" i="6"/>
  <c r="AX4" i="6" s="1"/>
  <c r="AZ64" i="6"/>
  <c r="AX64" i="6" s="1"/>
  <c r="AZ62" i="6"/>
  <c r="AX62" i="6" s="1"/>
  <c r="AZ31" i="6"/>
  <c r="AX31" i="6" s="1"/>
  <c r="AZ70" i="6"/>
  <c r="AX70" i="6" s="1"/>
  <c r="AZ56" i="6"/>
  <c r="AX56" i="6" s="1"/>
  <c r="AZ24" i="6"/>
  <c r="AX24" i="6" s="1"/>
  <c r="AH204" i="6"/>
  <c r="F34" i="2"/>
  <c r="G34" i="2" s="1"/>
  <c r="I34" i="2" s="1"/>
  <c r="F56" i="2"/>
  <c r="G56" i="2" s="1"/>
  <c r="K56" i="2" s="1"/>
  <c r="F148" i="2"/>
  <c r="G148" i="2" s="1"/>
  <c r="K148" i="2" s="1"/>
  <c r="D33" i="4"/>
  <c r="F57" i="2"/>
  <c r="G57" i="2" s="1"/>
  <c r="J57" i="2" s="1"/>
  <c r="F69" i="2"/>
  <c r="G69" i="2" s="1"/>
  <c r="I69" i="2" s="1"/>
  <c r="F22" i="2"/>
  <c r="G22" i="2" s="1"/>
  <c r="I22" i="2" s="1"/>
  <c r="F99" i="2"/>
  <c r="G99" i="2" s="1"/>
  <c r="I99" i="2" s="1"/>
  <c r="F43" i="2"/>
  <c r="G43" i="2" s="1"/>
  <c r="I43" i="2" s="1"/>
  <c r="F108" i="2"/>
  <c r="G108" i="2" s="1"/>
  <c r="I108" i="2" s="1"/>
  <c r="F79" i="2"/>
  <c r="G79" i="2" s="1"/>
  <c r="I79" i="2" s="1"/>
  <c r="E23" i="3"/>
  <c r="F181" i="2"/>
  <c r="G181" i="2" s="1"/>
  <c r="K181" i="2" s="1"/>
  <c r="E32" i="3"/>
  <c r="D35" i="4"/>
  <c r="F72" i="2"/>
  <c r="G72" i="2" s="1"/>
  <c r="I72" i="2" s="1"/>
  <c r="E22" i="3"/>
  <c r="F151" i="2"/>
  <c r="G151" i="2" s="1"/>
  <c r="K151" i="2" s="1"/>
  <c r="E12" i="3"/>
  <c r="P193" i="6"/>
  <c r="AU193" i="6"/>
  <c r="Z193" i="6"/>
  <c r="AI203" i="6"/>
  <c r="AH203" i="6" s="1"/>
  <c r="AA203" i="6" s="1"/>
  <c r="AE203" i="6" s="1"/>
  <c r="AK203" i="6"/>
  <c r="P201" i="6"/>
  <c r="Z201" i="6"/>
  <c r="AU201" i="6"/>
  <c r="AT201" i="6" s="1"/>
  <c r="AS201" i="6" s="1"/>
  <c r="AR201" i="6" s="1"/>
  <c r="AQ201" i="6" s="1"/>
  <c r="AP201" i="6" s="1"/>
  <c r="AO201" i="6" s="1"/>
  <c r="AN201" i="6" s="1"/>
  <c r="AM201" i="6" s="1"/>
  <c r="AL201" i="6" s="1"/>
  <c r="G253" i="6"/>
  <c r="P253" i="6"/>
  <c r="AU253" i="6"/>
  <c r="Z253" i="6"/>
  <c r="AC216" i="6"/>
  <c r="AF216" i="6"/>
  <c r="AJ242" i="6"/>
  <c r="AI242" i="6"/>
  <c r="AH242" i="6" s="1"/>
  <c r="AK242" i="6"/>
  <c r="AJ265" i="6"/>
  <c r="AI265" i="6"/>
  <c r="AK265" i="6"/>
  <c r="AT148" i="6"/>
  <c r="AS148" i="6" s="1"/>
  <c r="AR148" i="6" s="1"/>
  <c r="AQ148" i="6" s="1"/>
  <c r="AP148" i="6" s="1"/>
  <c r="AO148" i="6" s="1"/>
  <c r="AN148" i="6" s="1"/>
  <c r="AM148" i="6" s="1"/>
  <c r="AL148" i="6" s="1"/>
  <c r="P262" i="6"/>
  <c r="AU262" i="6"/>
  <c r="AT262" i="6" s="1"/>
  <c r="AS262" i="6" s="1"/>
  <c r="Z262" i="6"/>
  <c r="G262" i="6"/>
  <c r="AC151" i="6"/>
  <c r="AF151" i="6"/>
  <c r="AH87" i="6"/>
  <c r="AS176" i="6"/>
  <c r="AR176" i="6" s="1"/>
  <c r="AQ176" i="6" s="1"/>
  <c r="AP176" i="6" s="1"/>
  <c r="AO176" i="6" s="1"/>
  <c r="AN176" i="6" s="1"/>
  <c r="AM176" i="6" s="1"/>
  <c r="AL176" i="6" s="1"/>
  <c r="AF73" i="6"/>
  <c r="AC73" i="6"/>
  <c r="I73" i="6"/>
  <c r="AC175" i="6"/>
  <c r="K175" i="6"/>
  <c r="AS273" i="6"/>
  <c r="AR273" i="6" s="1"/>
  <c r="AQ273" i="6" s="1"/>
  <c r="AP273" i="6" s="1"/>
  <c r="AO273" i="6" s="1"/>
  <c r="AN273" i="6" s="1"/>
  <c r="AM273" i="6" s="1"/>
  <c r="AL273" i="6" s="1"/>
  <c r="AT34" i="6"/>
  <c r="AS34" i="6" s="1"/>
  <c r="AR34" i="6" s="1"/>
  <c r="AQ34" i="6" s="1"/>
  <c r="AP34" i="6" s="1"/>
  <c r="AO34" i="6" s="1"/>
  <c r="AN34" i="6" s="1"/>
  <c r="AM34" i="6" s="1"/>
  <c r="AL34" i="6" s="1"/>
  <c r="AC90" i="6"/>
  <c r="AF90" i="6"/>
  <c r="Z44" i="6"/>
  <c r="P44" i="6"/>
  <c r="AC44" i="6" s="1"/>
  <c r="AU44" i="6"/>
  <c r="AU241" i="6"/>
  <c r="Z241" i="6"/>
  <c r="G241" i="6"/>
  <c r="P241" i="6"/>
  <c r="AQ195" i="6"/>
  <c r="AP195" i="6" s="1"/>
  <c r="AO195" i="6" s="1"/>
  <c r="AN195" i="6" s="1"/>
  <c r="AM195" i="6" s="1"/>
  <c r="AL195" i="6" s="1"/>
  <c r="AJ195" i="6" s="1"/>
  <c r="AA259" i="6"/>
  <c r="AP270" i="6"/>
  <c r="AO270" i="6" s="1"/>
  <c r="AN270" i="6" s="1"/>
  <c r="AM270" i="6" s="1"/>
  <c r="AL270" i="6" s="1"/>
  <c r="AJ270" i="6" s="1"/>
  <c r="G52" i="6"/>
  <c r="P52" i="6"/>
  <c r="AU52" i="6"/>
  <c r="AT173" i="6"/>
  <c r="AS173" i="6" s="1"/>
  <c r="AR173" i="6" s="1"/>
  <c r="AQ173" i="6" s="1"/>
  <c r="AP173" i="6" s="1"/>
  <c r="AO173" i="6" s="1"/>
  <c r="AN173" i="6" s="1"/>
  <c r="AM173" i="6" s="1"/>
  <c r="AL173" i="6" s="1"/>
  <c r="AQ68" i="6"/>
  <c r="AP68" i="6" s="1"/>
  <c r="AO68" i="6" s="1"/>
  <c r="AN68" i="6" s="1"/>
  <c r="AM68" i="6" s="1"/>
  <c r="AL68" i="6" s="1"/>
  <c r="AQ270" i="6"/>
  <c r="AJ71" i="6"/>
  <c r="AH71" i="6" s="1"/>
  <c r="AK71" i="6"/>
  <c r="AC261" i="6"/>
  <c r="AF261" i="6"/>
  <c r="AC204" i="6"/>
  <c r="AF204" i="6"/>
  <c r="AC99" i="6"/>
  <c r="AF99" i="6"/>
  <c r="I99" i="6"/>
  <c r="AK92" i="6"/>
  <c r="AH151" i="6"/>
  <c r="AT270" i="6"/>
  <c r="AS270" i="6" s="1"/>
  <c r="AR270" i="6" s="1"/>
  <c r="AH82" i="6"/>
  <c r="AC245" i="6"/>
  <c r="AI202" i="6"/>
  <c r="AH202" i="6" s="1"/>
  <c r="AA202" i="6" s="1"/>
  <c r="AE202" i="6" s="1"/>
  <c r="AJ202" i="6"/>
  <c r="AI255" i="6"/>
  <c r="AK255" i="6"/>
  <c r="AT159" i="6"/>
  <c r="AS159" i="6" s="1"/>
  <c r="AR159" i="6" s="1"/>
  <c r="AQ159" i="6" s="1"/>
  <c r="AP159" i="6" s="1"/>
  <c r="AO159" i="6" s="1"/>
  <c r="AN159" i="6" s="1"/>
  <c r="AM159" i="6" s="1"/>
  <c r="AL159" i="6" s="1"/>
  <c r="Z99" i="6"/>
  <c r="AU99" i="6"/>
  <c r="P86" i="6"/>
  <c r="Z86" i="6"/>
  <c r="Z51" i="6"/>
  <c r="P51" i="6"/>
  <c r="Z23" i="6"/>
  <c r="G23" i="6"/>
  <c r="P192" i="6"/>
  <c r="AU192" i="6"/>
  <c r="G246" i="6"/>
  <c r="P246" i="6"/>
  <c r="AU246" i="6"/>
  <c r="P160" i="6"/>
  <c r="Z160" i="6"/>
  <c r="AU160" i="6"/>
  <c r="AU153" i="6"/>
  <c r="G153" i="6"/>
  <c r="G106" i="6"/>
  <c r="AU106" i="6"/>
  <c r="AU271" i="6"/>
  <c r="Z271" i="6"/>
  <c r="G266" i="6"/>
  <c r="Z266" i="6"/>
  <c r="K105" i="6"/>
  <c r="AC105" i="6"/>
  <c r="AI188" i="6"/>
  <c r="AH188" i="6" s="1"/>
  <c r="AK188" i="6"/>
  <c r="AK254" i="6"/>
  <c r="AJ254" i="6"/>
  <c r="AH254" i="6" s="1"/>
  <c r="K269" i="6"/>
  <c r="AF269" i="6"/>
  <c r="AI264" i="6"/>
  <c r="AH264" i="6" s="1"/>
  <c r="AA264" i="6" s="1"/>
  <c r="AE264" i="6" s="1"/>
  <c r="AK264" i="6"/>
  <c r="AI226" i="6"/>
  <c r="AH226" i="6" s="1"/>
  <c r="AK226" i="6"/>
  <c r="Z79" i="6"/>
  <c r="P79" i="6"/>
  <c r="G79" i="6"/>
  <c r="AU65" i="6"/>
  <c r="AT65" i="6" s="1"/>
  <c r="AS65" i="6" s="1"/>
  <c r="AR65" i="6" s="1"/>
  <c r="AQ65" i="6" s="1"/>
  <c r="AP65" i="6" s="1"/>
  <c r="AO65" i="6" s="1"/>
  <c r="AN65" i="6" s="1"/>
  <c r="AM65" i="6" s="1"/>
  <c r="AL65" i="6" s="1"/>
  <c r="P65" i="6"/>
  <c r="G65" i="6"/>
  <c r="Z65" i="6"/>
  <c r="Z50" i="6"/>
  <c r="AU50" i="6"/>
  <c r="G50" i="6"/>
  <c r="Z42" i="6"/>
  <c r="G42" i="6"/>
  <c r="G28" i="6"/>
  <c r="Z28" i="6"/>
  <c r="P103" i="6"/>
  <c r="AU103" i="6"/>
  <c r="Z103" i="6"/>
  <c r="AI245" i="6"/>
  <c r="AH245" i="6" s="1"/>
  <c r="AB245" i="6" s="1"/>
  <c r="AK245" i="6"/>
  <c r="P214" i="6"/>
  <c r="AU214" i="6"/>
  <c r="AT214" i="6" s="1"/>
  <c r="AS214" i="6" s="1"/>
  <c r="AR214" i="6" s="1"/>
  <c r="AQ214" i="6" s="1"/>
  <c r="AP214" i="6" s="1"/>
  <c r="AO214" i="6" s="1"/>
  <c r="AN214" i="6" s="1"/>
  <c r="AM214" i="6" s="1"/>
  <c r="AL214" i="6" s="1"/>
  <c r="AJ214" i="6" s="1"/>
  <c r="Z214" i="6"/>
  <c r="AU177" i="6"/>
  <c r="G177" i="6"/>
  <c r="P177" i="6"/>
  <c r="AU166" i="6"/>
  <c r="AT166" i="6" s="1"/>
  <c r="P166" i="6"/>
  <c r="G166" i="6"/>
  <c r="Z166" i="6"/>
  <c r="G122" i="6"/>
  <c r="AU122" i="6"/>
  <c r="Z122" i="6"/>
  <c r="P122" i="6"/>
  <c r="Z105" i="6"/>
  <c r="P105" i="6"/>
  <c r="AU105" i="6"/>
  <c r="AC273" i="6"/>
  <c r="AH67" i="6"/>
  <c r="AA67" i="6" s="1"/>
  <c r="AD67" i="6" s="1"/>
  <c r="AF217" i="6"/>
  <c r="AF93" i="6"/>
  <c r="AC212" i="6"/>
  <c r="AI215" i="6"/>
  <c r="AC269" i="6"/>
  <c r="AT197" i="6"/>
  <c r="AS197" i="6"/>
  <c r="AR197" i="6" s="1"/>
  <c r="AQ197" i="6" s="1"/>
  <c r="AP197" i="6" s="1"/>
  <c r="AO197" i="6" s="1"/>
  <c r="AN197" i="6" s="1"/>
  <c r="AM197" i="6" s="1"/>
  <c r="AL197" i="6" s="1"/>
  <c r="Z58" i="6"/>
  <c r="P58" i="6"/>
  <c r="G58" i="6"/>
  <c r="AU58" i="6"/>
  <c r="P35" i="6"/>
  <c r="AU35" i="6"/>
  <c r="P190" i="6"/>
  <c r="Z190" i="6"/>
  <c r="Z244" i="6"/>
  <c r="G244" i="6"/>
  <c r="P232" i="6"/>
  <c r="AU232" i="6"/>
  <c r="Z219" i="6"/>
  <c r="G219" i="6"/>
  <c r="AF181" i="6"/>
  <c r="P132" i="6"/>
  <c r="AU132" i="6"/>
  <c r="G132" i="6"/>
  <c r="Z132" i="6"/>
  <c r="AR85" i="6"/>
  <c r="AQ85" i="6" s="1"/>
  <c r="AP85" i="6" s="1"/>
  <c r="AO85" i="6" s="1"/>
  <c r="AN85" i="6" s="1"/>
  <c r="AM85" i="6" s="1"/>
  <c r="AL85" i="6" s="1"/>
  <c r="AC217" i="6"/>
  <c r="AF112" i="6"/>
  <c r="K212" i="6"/>
  <c r="AJ255" i="6"/>
  <c r="AJ215" i="6"/>
  <c r="AF105" i="6"/>
  <c r="AF271" i="6"/>
  <c r="AF144" i="6"/>
  <c r="Z153" i="6"/>
  <c r="AU91" i="6"/>
  <c r="P91" i="6"/>
  <c r="Z91" i="6"/>
  <c r="P84" i="6"/>
  <c r="G84" i="6"/>
  <c r="AU84" i="6"/>
  <c r="P260" i="6"/>
  <c r="AU260" i="6"/>
  <c r="AT260" i="6" s="1"/>
  <c r="AS260" i="6" s="1"/>
  <c r="AR260" i="6" s="1"/>
  <c r="AQ260" i="6" s="1"/>
  <c r="AP260" i="6" s="1"/>
  <c r="AO260" i="6" s="1"/>
  <c r="AN260" i="6" s="1"/>
  <c r="AM260" i="6" s="1"/>
  <c r="AL260" i="6" s="1"/>
  <c r="U260" i="6"/>
  <c r="Z260" i="6"/>
  <c r="AT198" i="6"/>
  <c r="AS198" i="6" s="1"/>
  <c r="AR198" i="6" s="1"/>
  <c r="AQ198" i="6" s="1"/>
  <c r="AP198" i="6" s="1"/>
  <c r="AO198" i="6" s="1"/>
  <c r="AN198" i="6" s="1"/>
  <c r="AM198" i="6" s="1"/>
  <c r="AL198" i="6" s="1"/>
  <c r="G238" i="6"/>
  <c r="AU238" i="6"/>
  <c r="AU225" i="6"/>
  <c r="Z225" i="6"/>
  <c r="G225" i="6"/>
  <c r="P225" i="6"/>
  <c r="P100" i="6"/>
  <c r="Z100" i="6"/>
  <c r="AF22" i="6"/>
  <c r="AC112" i="6"/>
  <c r="AC117" i="6"/>
  <c r="AC189" i="6"/>
  <c r="AF259" i="6"/>
  <c r="AC259" i="6"/>
  <c r="AC97" i="6"/>
  <c r="AF97" i="6"/>
  <c r="AS272" i="6"/>
  <c r="AR272" i="6" s="1"/>
  <c r="AQ272" i="6" s="1"/>
  <c r="AP272" i="6" s="1"/>
  <c r="AO272" i="6" s="1"/>
  <c r="AN272" i="6" s="1"/>
  <c r="AM272" i="6" s="1"/>
  <c r="AL272" i="6" s="1"/>
  <c r="AU83" i="6"/>
  <c r="P83" i="6"/>
  <c r="Z83" i="6"/>
  <c r="Z63" i="6"/>
  <c r="AU63" i="6"/>
  <c r="AT63" i="6" s="1"/>
  <c r="AS63" i="6" s="1"/>
  <c r="AR63" i="6" s="1"/>
  <c r="AQ63" i="6" s="1"/>
  <c r="AP63" i="6" s="1"/>
  <c r="AO63" i="6" s="1"/>
  <c r="AN63" i="6" s="1"/>
  <c r="AM63" i="6" s="1"/>
  <c r="AL63" i="6" s="1"/>
  <c r="G63" i="6"/>
  <c r="P47" i="6"/>
  <c r="G47" i="6"/>
  <c r="AU47" i="6"/>
  <c r="P33" i="6"/>
  <c r="AU33" i="6"/>
  <c r="P197" i="6"/>
  <c r="Z197" i="6"/>
  <c r="P184" i="6"/>
  <c r="AU184" i="6"/>
  <c r="P231" i="6"/>
  <c r="AU231" i="6"/>
  <c r="Z231" i="6"/>
  <c r="G231" i="6"/>
  <c r="Z150" i="6"/>
  <c r="P150" i="6"/>
  <c r="AU150" i="6"/>
  <c r="AT150" i="6" s="1"/>
  <c r="G150" i="6"/>
  <c r="Z130" i="6"/>
  <c r="P130" i="6"/>
  <c r="AC130" i="6" s="1"/>
  <c r="AC208" i="6"/>
  <c r="I22" i="6"/>
  <c r="K54" i="6"/>
  <c r="AC64" i="6"/>
  <c r="K117" i="6"/>
  <c r="AK218" i="6"/>
  <c r="AC145" i="6"/>
  <c r="AK202" i="6"/>
  <c r="AF268" i="6"/>
  <c r="AC268" i="6"/>
  <c r="Z192" i="6"/>
  <c r="AT152" i="6"/>
  <c r="AS152" i="6" s="1"/>
  <c r="AR152" i="6" s="1"/>
  <c r="AQ152" i="6" s="1"/>
  <c r="AP152" i="6" s="1"/>
  <c r="AO152" i="6" s="1"/>
  <c r="AN152" i="6" s="1"/>
  <c r="AM152" i="6" s="1"/>
  <c r="AL152" i="6" s="1"/>
  <c r="P75" i="6"/>
  <c r="AU75" i="6"/>
  <c r="Z264" i="6"/>
  <c r="G264" i="6"/>
  <c r="P264" i="6"/>
  <c r="P223" i="6"/>
  <c r="G223" i="6"/>
  <c r="AU223" i="6"/>
  <c r="Z223" i="6"/>
  <c r="AU157" i="6"/>
  <c r="Z157" i="6"/>
  <c r="P157" i="6"/>
  <c r="AC157" i="6" s="1"/>
  <c r="AH62" i="6"/>
  <c r="K186" i="6"/>
  <c r="AC186" i="6"/>
  <c r="AU51" i="6"/>
  <c r="AT95" i="6"/>
  <c r="AS95" i="6"/>
  <c r="AR95" i="6" s="1"/>
  <c r="AQ95" i="6" s="1"/>
  <c r="AP95" i="6" s="1"/>
  <c r="AO95" i="6" s="1"/>
  <c r="AN95" i="6" s="1"/>
  <c r="AM95" i="6" s="1"/>
  <c r="AL95" i="6" s="1"/>
  <c r="Z246" i="6"/>
  <c r="AT207" i="6"/>
  <c r="AS207" i="6"/>
  <c r="AR207" i="6" s="1"/>
  <c r="AQ207" i="6" s="1"/>
  <c r="AP207" i="6" s="1"/>
  <c r="AO207" i="6" s="1"/>
  <c r="AN207" i="6" s="1"/>
  <c r="AM207" i="6" s="1"/>
  <c r="AL207" i="6" s="1"/>
  <c r="AS190" i="6"/>
  <c r="AR190" i="6" s="1"/>
  <c r="AQ190" i="6" s="1"/>
  <c r="AP190" i="6"/>
  <c r="AO190" i="6" s="1"/>
  <c r="AN190" i="6" s="1"/>
  <c r="AM190" i="6" s="1"/>
  <c r="AL190" i="6" s="1"/>
  <c r="AJ190" i="6" s="1"/>
  <c r="AT181" i="6"/>
  <c r="AS181" i="6"/>
  <c r="AR181" i="6" s="1"/>
  <c r="AQ181" i="6" s="1"/>
  <c r="AP181" i="6" s="1"/>
  <c r="AO181" i="6" s="1"/>
  <c r="AN181" i="6" s="1"/>
  <c r="AM181" i="6" s="1"/>
  <c r="AL181" i="6" s="1"/>
  <c r="Z106" i="6"/>
  <c r="G95" i="6"/>
  <c r="P95" i="6"/>
  <c r="G81" i="6"/>
  <c r="P81" i="6"/>
  <c r="AU81" i="6"/>
  <c r="Z38" i="6"/>
  <c r="G38" i="6"/>
  <c r="AU38" i="6"/>
  <c r="AU25" i="6"/>
  <c r="Z25" i="6"/>
  <c r="G25" i="6"/>
  <c r="G248" i="6"/>
  <c r="AU248" i="6"/>
  <c r="AT248" i="6" s="1"/>
  <c r="AU235" i="6"/>
  <c r="Z235" i="6"/>
  <c r="P235" i="6"/>
  <c r="Z229" i="6"/>
  <c r="P229" i="6"/>
  <c r="G229" i="6"/>
  <c r="P205" i="6"/>
  <c r="AU205" i="6"/>
  <c r="Z205" i="6"/>
  <c r="AU142" i="6"/>
  <c r="G142" i="6"/>
  <c r="K142" i="6" s="1"/>
  <c r="G136" i="6"/>
  <c r="AU136" i="6"/>
  <c r="Z136" i="6"/>
  <c r="G128" i="6"/>
  <c r="P128" i="6"/>
  <c r="Z128" i="6"/>
  <c r="Z108" i="6"/>
  <c r="AU108" i="6"/>
  <c r="P108" i="6"/>
  <c r="G108" i="6"/>
  <c r="Z268" i="6"/>
  <c r="G82" i="6"/>
  <c r="AS186" i="6"/>
  <c r="AR186" i="6" s="1"/>
  <c r="AQ186" i="6" s="1"/>
  <c r="AP186" i="6" s="1"/>
  <c r="AO186" i="6" s="1"/>
  <c r="AN186" i="6" s="1"/>
  <c r="AM186" i="6" s="1"/>
  <c r="AL186" i="6" s="1"/>
  <c r="Z265" i="6"/>
  <c r="AU250" i="6"/>
  <c r="Z245" i="6"/>
  <c r="P239" i="6"/>
  <c r="P273" i="6"/>
  <c r="AF273" i="6" s="1"/>
  <c r="Z224" i="6"/>
  <c r="Z181" i="6"/>
  <c r="G277" i="6"/>
  <c r="AU277" i="6"/>
  <c r="P277" i="6"/>
  <c r="Z277" i="6"/>
  <c r="K174" i="5"/>
  <c r="AF174" i="5"/>
  <c r="AC174" i="5"/>
  <c r="BB61" i="5"/>
  <c r="BA61" i="5"/>
  <c r="BA25" i="5"/>
  <c r="BB25" i="5"/>
  <c r="Z172" i="5"/>
  <c r="AU172" i="5"/>
  <c r="AT172" i="5" s="1"/>
  <c r="AS172" i="5" s="1"/>
  <c r="AR172" i="5" s="1"/>
  <c r="AQ172" i="5" s="1"/>
  <c r="AP172" i="5" s="1"/>
  <c r="AO172" i="5" s="1"/>
  <c r="AN172" i="5" s="1"/>
  <c r="AM172" i="5" s="1"/>
  <c r="AL172" i="5" s="1"/>
  <c r="AF211" i="5"/>
  <c r="K211" i="5"/>
  <c r="AC211" i="5"/>
  <c r="Z242" i="5"/>
  <c r="AU242" i="5"/>
  <c r="AT242" i="5" s="1"/>
  <c r="AS242" i="5" s="1"/>
  <c r="AR242" i="5" s="1"/>
  <c r="AQ242" i="5" s="1"/>
  <c r="AP242" i="5" s="1"/>
  <c r="AO242" i="5" s="1"/>
  <c r="AN242" i="5" s="1"/>
  <c r="AM242" i="5" s="1"/>
  <c r="AL242" i="5" s="1"/>
  <c r="G242" i="5"/>
  <c r="AC242" i="5" s="1"/>
  <c r="AC55" i="5"/>
  <c r="BK81" i="5"/>
  <c r="BJ81" i="5" s="1"/>
  <c r="BI81" i="5" s="1"/>
  <c r="BH81" i="5" s="1"/>
  <c r="BG81" i="5" s="1"/>
  <c r="BF81" i="5" s="1"/>
  <c r="BE81" i="5" s="1"/>
  <c r="BD81" i="5" s="1"/>
  <c r="BC81" i="5" s="1"/>
  <c r="K176" i="5"/>
  <c r="AU174" i="5"/>
  <c r="AT174" i="5" s="1"/>
  <c r="AS174" i="5" s="1"/>
  <c r="AR174" i="5" s="1"/>
  <c r="AQ174" i="5" s="1"/>
  <c r="AP174" i="5" s="1"/>
  <c r="AO174" i="5" s="1"/>
  <c r="AN174" i="5" s="1"/>
  <c r="AM174" i="5" s="1"/>
  <c r="AL174" i="5" s="1"/>
  <c r="AJ174" i="5" s="1"/>
  <c r="AS195" i="5"/>
  <c r="AR195" i="5" s="1"/>
  <c r="AQ195" i="5" s="1"/>
  <c r="AP195" i="5" s="1"/>
  <c r="AO195" i="5" s="1"/>
  <c r="AN195" i="5" s="1"/>
  <c r="AM195" i="5" s="1"/>
  <c r="AL195" i="5" s="1"/>
  <c r="AF176" i="5"/>
  <c r="AS124" i="5"/>
  <c r="AP178" i="5"/>
  <c r="AO178" i="5" s="1"/>
  <c r="AN178" i="5" s="1"/>
  <c r="AM178" i="5" s="1"/>
  <c r="AL178" i="5" s="1"/>
  <c r="AU211" i="5"/>
  <c r="AT215" i="5"/>
  <c r="AS215" i="5"/>
  <c r="BJ56" i="5"/>
  <c r="BI56" i="5" s="1"/>
  <c r="BH56" i="5" s="1"/>
  <c r="BG56" i="5" s="1"/>
  <c r="BF56" i="5" s="1"/>
  <c r="BE56" i="5" s="1"/>
  <c r="BD56" i="5" s="1"/>
  <c r="BC56" i="5" s="1"/>
  <c r="BK56" i="5"/>
  <c r="AQ231" i="5"/>
  <c r="AP231" i="5" s="1"/>
  <c r="AO231" i="5" s="1"/>
  <c r="AN231" i="5" s="1"/>
  <c r="AM231" i="5" s="1"/>
  <c r="AL231" i="5" s="1"/>
  <c r="AK231" i="5" s="1"/>
  <c r="G63" i="5"/>
  <c r="Z63" i="5"/>
  <c r="AU63" i="5"/>
  <c r="AT63" i="5" s="1"/>
  <c r="AS63" i="5" s="1"/>
  <c r="AR63" i="5" s="1"/>
  <c r="AQ63" i="5" s="1"/>
  <c r="AP63" i="5" s="1"/>
  <c r="AO63" i="5" s="1"/>
  <c r="AN63" i="5" s="1"/>
  <c r="AM63" i="5" s="1"/>
  <c r="AL63" i="5" s="1"/>
  <c r="AJ63" i="5" s="1"/>
  <c r="AQ204" i="5"/>
  <c r="AP204" i="5" s="1"/>
  <c r="AO204" i="5" s="1"/>
  <c r="AN204" i="5" s="1"/>
  <c r="AM204" i="5" s="1"/>
  <c r="AL204" i="5" s="1"/>
  <c r="AS240" i="5"/>
  <c r="AR240" i="5" s="1"/>
  <c r="AC41" i="5"/>
  <c r="I41" i="5"/>
  <c r="AF41" i="5"/>
  <c r="K224" i="5"/>
  <c r="BK22" i="5"/>
  <c r="BJ22" i="5" s="1"/>
  <c r="BI22" i="5" s="1"/>
  <c r="BH22" i="5" s="1"/>
  <c r="BG22" i="5" s="1"/>
  <c r="BF22" i="5" s="1"/>
  <c r="BE22" i="5" s="1"/>
  <c r="BD22" i="5" s="1"/>
  <c r="BC22" i="5" s="1"/>
  <c r="Z62" i="5"/>
  <c r="G62" i="5"/>
  <c r="AF62" i="5" s="1"/>
  <c r="G133" i="5"/>
  <c r="Z133" i="5"/>
  <c r="AU41" i="5"/>
  <c r="Z41" i="5"/>
  <c r="AS190" i="5"/>
  <c r="AC239" i="5"/>
  <c r="K239" i="5"/>
  <c r="AU88" i="5"/>
  <c r="Z88" i="5"/>
  <c r="BJ19" i="5"/>
  <c r="BI19" i="5" s="1"/>
  <c r="BH19" i="5"/>
  <c r="BG19" i="5" s="1"/>
  <c r="BF19" i="5" s="1"/>
  <c r="BE19" i="5" s="1"/>
  <c r="BD19" i="5" s="1"/>
  <c r="BC19" i="5" s="1"/>
  <c r="AU69" i="5"/>
  <c r="BK9" i="5"/>
  <c r="BJ9" i="5" s="1"/>
  <c r="BI9" i="5" s="1"/>
  <c r="BH9" i="5" s="1"/>
  <c r="BG9" i="5" s="1"/>
  <c r="BF9" i="5" s="1"/>
  <c r="BE9" i="5" s="1"/>
  <c r="BD9" i="5" s="1"/>
  <c r="BC9" i="5" s="1"/>
  <c r="BK47" i="5"/>
  <c r="BJ47" i="5" s="1"/>
  <c r="BI47" i="5" s="1"/>
  <c r="BH47" i="5" s="1"/>
  <c r="BG47" i="5" s="1"/>
  <c r="BF47" i="5" s="1"/>
  <c r="BE47" i="5" s="1"/>
  <c r="BD47" i="5" s="1"/>
  <c r="BC47" i="5" s="1"/>
  <c r="BK52" i="5"/>
  <c r="BJ52" i="5"/>
  <c r="BI52" i="5"/>
  <c r="BH52" i="5" s="1"/>
  <c r="BG52" i="5" s="1"/>
  <c r="BF52" i="5" s="1"/>
  <c r="BE52" i="5" s="1"/>
  <c r="BD52" i="5" s="1"/>
  <c r="BC52" i="5" s="1"/>
  <c r="AU107" i="5"/>
  <c r="BL76" i="5"/>
  <c r="AU75" i="5"/>
  <c r="BL70" i="5"/>
  <c r="BL48" i="5"/>
  <c r="BL41" i="5"/>
  <c r="BL40" i="5"/>
  <c r="BL37" i="5"/>
  <c r="BL26" i="5"/>
  <c r="BL20" i="5"/>
  <c r="AU100" i="5"/>
  <c r="BL82" i="5"/>
  <c r="BL78" i="5"/>
  <c r="BL69" i="5"/>
  <c r="BL68" i="5"/>
  <c r="BL62" i="5"/>
  <c r="BL59" i="5"/>
  <c r="BL53" i="5"/>
  <c r="AU43" i="5"/>
  <c r="AT43" i="5" s="1"/>
  <c r="AU31" i="5"/>
  <c r="AT31" i="5" s="1"/>
  <c r="BL29" i="5"/>
  <c r="BL28" i="5"/>
  <c r="AU24" i="5"/>
  <c r="AT24" i="5" s="1"/>
  <c r="AS24" i="5" s="1"/>
  <c r="AR24" i="5" s="1"/>
  <c r="AQ24" i="5" s="1"/>
  <c r="AP24" i="5" s="1"/>
  <c r="AO24" i="5" s="1"/>
  <c r="AN24" i="5" s="1"/>
  <c r="AM24" i="5" s="1"/>
  <c r="AL24" i="5" s="1"/>
  <c r="AK24" i="5" s="1"/>
  <c r="BL15" i="5"/>
  <c r="BL10" i="5"/>
  <c r="BL7" i="5"/>
  <c r="BL2" i="5"/>
  <c r="AU90" i="5"/>
  <c r="AT90" i="5" s="1"/>
  <c r="AS90" i="5" s="1"/>
  <c r="AR90" i="5" s="1"/>
  <c r="AQ90" i="5" s="1"/>
  <c r="AP90" i="5" s="1"/>
  <c r="AO90" i="5" s="1"/>
  <c r="AN90" i="5" s="1"/>
  <c r="AM90" i="5" s="1"/>
  <c r="AL90" i="5" s="1"/>
  <c r="BL79" i="5"/>
  <c r="BL77" i="5"/>
  <c r="AU76" i="5"/>
  <c r="BL73" i="5"/>
  <c r="BL72" i="5"/>
  <c r="BL66" i="5"/>
  <c r="BL64" i="5"/>
  <c r="AU57" i="5"/>
  <c r="BL55" i="5"/>
  <c r="BL49" i="5"/>
  <c r="BL45" i="5"/>
  <c r="BL38" i="5"/>
  <c r="BL36" i="5"/>
  <c r="BL13" i="5"/>
  <c r="BL5" i="5"/>
  <c r="AU84" i="5"/>
  <c r="BL74" i="5"/>
  <c r="BL71" i="5"/>
  <c r="BL58" i="5"/>
  <c r="BL50" i="5"/>
  <c r="AU32" i="5"/>
  <c r="BL27" i="5"/>
  <c r="BL14" i="5"/>
  <c r="BL4" i="5"/>
  <c r="AU108" i="5"/>
  <c r="AT108" i="5" s="1"/>
  <c r="AS108" i="5" s="1"/>
  <c r="AR108" i="5" s="1"/>
  <c r="AQ108" i="5" s="1"/>
  <c r="AP108" i="5" s="1"/>
  <c r="AO108" i="5" s="1"/>
  <c r="AN108" i="5" s="1"/>
  <c r="AM108" i="5" s="1"/>
  <c r="AL108" i="5" s="1"/>
  <c r="AU73" i="5"/>
  <c r="AU70" i="5"/>
  <c r="AR70" i="5" s="1"/>
  <c r="AQ70" i="5" s="1"/>
  <c r="AP70" i="5" s="1"/>
  <c r="AO70" i="5" s="1"/>
  <c r="AN70" i="5" s="1"/>
  <c r="AM70" i="5" s="1"/>
  <c r="AL70" i="5" s="1"/>
  <c r="AU68" i="5"/>
  <c r="BL65" i="5"/>
  <c r="AU56" i="5"/>
  <c r="BL54" i="5"/>
  <c r="BL44" i="5"/>
  <c r="BL42" i="5"/>
  <c r="BL39" i="5"/>
  <c r="AU38" i="5"/>
  <c r="BL33" i="5"/>
  <c r="BL30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BL23" i="5"/>
  <c r="BL18" i="5"/>
  <c r="BL16" i="5"/>
  <c r="BL12" i="5"/>
  <c r="BL80" i="5"/>
  <c r="AU78" i="5"/>
  <c r="BL75" i="5"/>
  <c r="AU74" i="5"/>
  <c r="AT74" i="5" s="1"/>
  <c r="BL63" i="5"/>
  <c r="BL60" i="5"/>
  <c r="BL51" i="5"/>
  <c r="BL35" i="5"/>
  <c r="BL34" i="5"/>
  <c r="BL31" i="5"/>
  <c r="AU27" i="5"/>
  <c r="AT27" i="5" s="1"/>
  <c r="AS27" i="5" s="1"/>
  <c r="AR27" i="5" s="1"/>
  <c r="AQ27" i="5" s="1"/>
  <c r="AP27" i="5" s="1"/>
  <c r="AO27" i="5" s="1"/>
  <c r="AN27" i="5" s="1"/>
  <c r="AM27" i="5" s="1"/>
  <c r="AL27" i="5" s="1"/>
  <c r="AI27" i="5" s="1"/>
  <c r="BL24" i="5"/>
  <c r="BL21" i="5"/>
  <c r="AU98" i="5"/>
  <c r="AR98" i="5" s="1"/>
  <c r="AQ98" i="5" s="1"/>
  <c r="AP98" i="5" s="1"/>
  <c r="AO98" i="5" s="1"/>
  <c r="AN98" i="5" s="1"/>
  <c r="AM98" i="5" s="1"/>
  <c r="AL98" i="5" s="1"/>
  <c r="BL67" i="5"/>
  <c r="BL57" i="5"/>
  <c r="BL46" i="5"/>
  <c r="BL43" i="5"/>
  <c r="BL32" i="5"/>
  <c r="AU23" i="5"/>
  <c r="BL17" i="5"/>
  <c r="BL11" i="5"/>
  <c r="BL8" i="5"/>
  <c r="BL6" i="5"/>
  <c r="BL3" i="5"/>
  <c r="Z116" i="5"/>
  <c r="G116" i="5"/>
  <c r="AU116" i="5"/>
  <c r="AT116" i="5" s="1"/>
  <c r="AU93" i="5"/>
  <c r="AU29" i="5"/>
  <c r="AT29" i="5" s="1"/>
  <c r="G69" i="5"/>
  <c r="AU122" i="5"/>
  <c r="Z35" i="5"/>
  <c r="AU61" i="5"/>
  <c r="AT61" i="5" s="1"/>
  <c r="AS61" i="5" s="1"/>
  <c r="AR61" i="5" s="1"/>
  <c r="AQ61" i="5" s="1"/>
  <c r="AP61" i="5" s="1"/>
  <c r="AO61" i="5" s="1"/>
  <c r="AN61" i="5" s="1"/>
  <c r="AM61" i="5" s="1"/>
  <c r="AL61" i="5" s="1"/>
  <c r="AU79" i="5"/>
  <c r="AU163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I83" i="5"/>
  <c r="AC23" i="5"/>
  <c r="AF87" i="5"/>
  <c r="AU89" i="5"/>
  <c r="Z23" i="5"/>
  <c r="AU87" i="5"/>
  <c r="AU126" i="5"/>
  <c r="AT126" i="5" s="1"/>
  <c r="AU127" i="5"/>
  <c r="AT127" i="5" s="1"/>
  <c r="AS127" i="5" s="1"/>
  <c r="AR127" i="5" s="1"/>
  <c r="AQ127" i="5" s="1"/>
  <c r="AP127" i="5" s="1"/>
  <c r="AO127" i="5" s="1"/>
  <c r="AN127" i="5" s="1"/>
  <c r="AM127" i="5" s="1"/>
  <c r="AL127" i="5" s="1"/>
  <c r="AU192" i="5"/>
  <c r="AU187" i="5"/>
  <c r="AU103" i="5"/>
  <c r="AT103" i="5" s="1"/>
  <c r="AU134" i="5"/>
  <c r="AT134" i="5" s="1"/>
  <c r="AS134" i="5" s="1"/>
  <c r="AR134" i="5" s="1"/>
  <c r="AQ134" i="5" s="1"/>
  <c r="AP134" i="5" s="1"/>
  <c r="AO134" i="5" s="1"/>
  <c r="AN134" i="5" s="1"/>
  <c r="AM134" i="5" s="1"/>
  <c r="AL134" i="5" s="1"/>
  <c r="AU229" i="5"/>
  <c r="AJ243" i="5"/>
  <c r="AK243" i="5"/>
  <c r="AI243" i="5"/>
  <c r="AH243" i="5" s="1"/>
  <c r="AB243" i="5" s="1"/>
  <c r="K247" i="5"/>
  <c r="AC247" i="5"/>
  <c r="AT69" i="5"/>
  <c r="AS69" i="5" s="1"/>
  <c r="AR69" i="5" s="1"/>
  <c r="AQ69" i="5" s="1"/>
  <c r="AP69" i="5" s="1"/>
  <c r="AO69" i="5" s="1"/>
  <c r="AN69" i="5" s="1"/>
  <c r="AM69" i="5" s="1"/>
  <c r="AL69" i="5" s="1"/>
  <c r="AT112" i="5"/>
  <c r="AS112" i="5" s="1"/>
  <c r="AR112" i="5" s="1"/>
  <c r="AQ112" i="5" s="1"/>
  <c r="AP112" i="5" s="1"/>
  <c r="AO112" i="5" s="1"/>
  <c r="AN112" i="5" s="1"/>
  <c r="AM112" i="5" s="1"/>
  <c r="AL112" i="5" s="1"/>
  <c r="G207" i="5"/>
  <c r="Z207" i="5"/>
  <c r="AU207" i="5"/>
  <c r="AT207" i="5" s="1"/>
  <c r="AS207" i="5" s="1"/>
  <c r="AR207" i="5" s="1"/>
  <c r="AQ207" i="5" s="1"/>
  <c r="AP207" i="5" s="1"/>
  <c r="AO207" i="5" s="1"/>
  <c r="AN207" i="5" s="1"/>
  <c r="AM207" i="5" s="1"/>
  <c r="AL207" i="5" s="1"/>
  <c r="AI207" i="5" s="1"/>
  <c r="G39" i="5"/>
  <c r="AU39" i="5"/>
  <c r="Z39" i="5"/>
  <c r="AU28" i="5"/>
  <c r="AT28" i="5" s="1"/>
  <c r="AS28" i="5" s="1"/>
  <c r="AR28" i="5" s="1"/>
  <c r="AQ28" i="5" s="1"/>
  <c r="AP28" i="5" s="1"/>
  <c r="AO28" i="5" s="1"/>
  <c r="AN28" i="5" s="1"/>
  <c r="AM28" i="5" s="1"/>
  <c r="AL28" i="5" s="1"/>
  <c r="Z28" i="5"/>
  <c r="G28" i="5"/>
  <c r="G77" i="5"/>
  <c r="Z77" i="5"/>
  <c r="AU77" i="5"/>
  <c r="AT77" i="5" s="1"/>
  <c r="AS77" i="5" s="1"/>
  <c r="AR77" i="5" s="1"/>
  <c r="AQ77" i="5" s="1"/>
  <c r="AP77" i="5" s="1"/>
  <c r="AO77" i="5" s="1"/>
  <c r="AN77" i="5" s="1"/>
  <c r="AM77" i="5" s="1"/>
  <c r="AL77" i="5" s="1"/>
  <c r="AU254" i="5"/>
  <c r="AT254" i="5" s="1"/>
  <c r="AS254" i="5" s="1"/>
  <c r="AR254" i="5" s="1"/>
  <c r="AQ254" i="5" s="1"/>
  <c r="AP254" i="5" s="1"/>
  <c r="AO254" i="5" s="1"/>
  <c r="AN254" i="5" s="1"/>
  <c r="AM254" i="5" s="1"/>
  <c r="AL254" i="5" s="1"/>
  <c r="Z254" i="5"/>
  <c r="AT154" i="5"/>
  <c r="AS154" i="5" s="1"/>
  <c r="AR154" i="5" s="1"/>
  <c r="AQ154" i="5" s="1"/>
  <c r="AP154" i="5" s="1"/>
  <c r="AO154" i="5" s="1"/>
  <c r="AN154" i="5" s="1"/>
  <c r="AM154" i="5" s="1"/>
  <c r="AL154" i="5" s="1"/>
  <c r="AJ226" i="5"/>
  <c r="AI226" i="5"/>
  <c r="I35" i="5"/>
  <c r="AC35" i="5"/>
  <c r="AF32" i="5"/>
  <c r="AC32" i="5"/>
  <c r="Z158" i="5"/>
  <c r="G158" i="5"/>
  <c r="AU158" i="5"/>
  <c r="Z183" i="5"/>
  <c r="AU183" i="5"/>
  <c r="Z185" i="5"/>
  <c r="AU185" i="5"/>
  <c r="Z199" i="5"/>
  <c r="AU199" i="5"/>
  <c r="AT199" i="5" s="1"/>
  <c r="AS199" i="5" s="1"/>
  <c r="AU219" i="5"/>
  <c r="G219" i="5"/>
  <c r="G232" i="5"/>
  <c r="AU232" i="5"/>
  <c r="G237" i="5"/>
  <c r="Z237" i="5"/>
  <c r="AU33" i="5"/>
  <c r="G33" i="5"/>
  <c r="Z33" i="5"/>
  <c r="AU113" i="5"/>
  <c r="AT113" i="5" s="1"/>
  <c r="AS113" i="5" s="1"/>
  <c r="AR113" i="5" s="1"/>
  <c r="AQ113" i="5" s="1"/>
  <c r="AP113" i="5" s="1"/>
  <c r="AO113" i="5" s="1"/>
  <c r="AN113" i="5" s="1"/>
  <c r="AM113" i="5" s="1"/>
  <c r="AL113" i="5" s="1"/>
  <c r="Z113" i="5"/>
  <c r="Z256" i="5"/>
  <c r="G256" i="5"/>
  <c r="Z260" i="5"/>
  <c r="AU260" i="5"/>
  <c r="K163" i="5"/>
  <c r="AJ27" i="5"/>
  <c r="AH27" i="5" s="1"/>
  <c r="AA27" i="5" s="1"/>
  <c r="AK27" i="5"/>
  <c r="AS161" i="5"/>
  <c r="AR161" i="5" s="1"/>
  <c r="AQ161" i="5" s="1"/>
  <c r="AP161" i="5" s="1"/>
  <c r="AO161" i="5" s="1"/>
  <c r="AN161" i="5" s="1"/>
  <c r="AM161" i="5" s="1"/>
  <c r="AL161" i="5" s="1"/>
  <c r="J113" i="5"/>
  <c r="AC113" i="5"/>
  <c r="AF113" i="5"/>
  <c r="G168" i="5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J168" i="5" s="1"/>
  <c r="AF85" i="5"/>
  <c r="AC85" i="5"/>
  <c r="I85" i="5"/>
  <c r="AC163" i="5"/>
  <c r="Z156" i="5"/>
  <c r="AU156" i="5"/>
  <c r="AC214" i="5"/>
  <c r="AT151" i="5"/>
  <c r="AS151" i="5" s="1"/>
  <c r="AR151" i="5" s="1"/>
  <c r="AQ151" i="5" s="1"/>
  <c r="AP151" i="5" s="1"/>
  <c r="AO151" i="5" s="1"/>
  <c r="AN151" i="5" s="1"/>
  <c r="AM151" i="5" s="1"/>
  <c r="AL151" i="5" s="1"/>
  <c r="G138" i="5"/>
  <c r="AT205" i="5"/>
  <c r="AS205" i="5" s="1"/>
  <c r="AR205" i="5" s="1"/>
  <c r="AQ205" i="5" s="1"/>
  <c r="AP205" i="5" s="1"/>
  <c r="AO205" i="5" s="1"/>
  <c r="AN205" i="5" s="1"/>
  <c r="AM205" i="5" s="1"/>
  <c r="AL205" i="5" s="1"/>
  <c r="AF139" i="5"/>
  <c r="AC139" i="5"/>
  <c r="K139" i="5"/>
  <c r="AF60" i="5"/>
  <c r="AC60" i="5"/>
  <c r="I60" i="5"/>
  <c r="AJ24" i="5"/>
  <c r="AI24" i="5"/>
  <c r="I32" i="5"/>
  <c r="AT32" i="5"/>
  <c r="AS32" i="5" s="1"/>
  <c r="AR32" i="5" s="1"/>
  <c r="AQ32" i="5" s="1"/>
  <c r="AP32" i="5"/>
  <c r="AO32" i="5" s="1"/>
  <c r="AN32" i="5" s="1"/>
  <c r="AM32" i="5" s="1"/>
  <c r="AL32" i="5" s="1"/>
  <c r="AF35" i="5"/>
  <c r="K251" i="5"/>
  <c r="AF251" i="5"/>
  <c r="AT70" i="5"/>
  <c r="AS70" i="5" s="1"/>
  <c r="Z160" i="5"/>
  <c r="G160" i="5"/>
  <c r="AC251" i="5"/>
  <c r="AU188" i="5"/>
  <c r="AT169" i="5"/>
  <c r="AS169" i="5" s="1"/>
  <c r="AR169" i="5" s="1"/>
  <c r="AQ169" i="5" s="1"/>
  <c r="AP169" i="5" s="1"/>
  <c r="AO169" i="5" s="1"/>
  <c r="AN169" i="5" s="1"/>
  <c r="AM169" i="5" s="1"/>
  <c r="AL169" i="5" s="1"/>
  <c r="AF243" i="5"/>
  <c r="AC243" i="5"/>
  <c r="AC221" i="5"/>
  <c r="AF221" i="5"/>
  <c r="K221" i="5"/>
  <c r="AU209" i="5"/>
  <c r="G209" i="5"/>
  <c r="Z209" i="5"/>
  <c r="AU233" i="5"/>
  <c r="Z233" i="5"/>
  <c r="G233" i="5"/>
  <c r="AT89" i="5"/>
  <c r="AS89" i="5" s="1"/>
  <c r="AR89" i="5" s="1"/>
  <c r="AQ89" i="5" s="1"/>
  <c r="AP89" i="5" s="1"/>
  <c r="AO89" i="5" s="1"/>
  <c r="AN89" i="5" s="1"/>
  <c r="AM89" i="5" s="1"/>
  <c r="AL89" i="5" s="1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G72" i="5"/>
  <c r="Z72" i="5"/>
  <c r="AT176" i="5"/>
  <c r="AC45" i="5"/>
  <c r="AT175" i="5"/>
  <c r="AS175" i="5" s="1"/>
  <c r="AR175" i="5" s="1"/>
  <c r="AQ175" i="5" s="1"/>
  <c r="AP175" i="5" s="1"/>
  <c r="AO175" i="5" s="1"/>
  <c r="AN175" i="5" s="1"/>
  <c r="AM175" i="5" s="1"/>
  <c r="AL175" i="5" s="1"/>
  <c r="AF252" i="5"/>
  <c r="K252" i="5"/>
  <c r="AT249" i="5"/>
  <c r="AS249" i="5" s="1"/>
  <c r="AR249" i="5" s="1"/>
  <c r="AQ249" i="5" s="1"/>
  <c r="AP249" i="5" s="1"/>
  <c r="AO249" i="5" s="1"/>
  <c r="AN249" i="5" s="1"/>
  <c r="AM249" i="5" s="1"/>
  <c r="AL249" i="5" s="1"/>
  <c r="AU237" i="5"/>
  <c r="AT228" i="5"/>
  <c r="AS228" i="5" s="1"/>
  <c r="AR228" i="5" s="1"/>
  <c r="AQ228" i="5" s="1"/>
  <c r="AP228" i="5" s="1"/>
  <c r="AO228" i="5" s="1"/>
  <c r="AN228" i="5" s="1"/>
  <c r="AM228" i="5" s="1"/>
  <c r="AL228" i="5" s="1"/>
  <c r="AF215" i="5"/>
  <c r="AC215" i="5"/>
  <c r="K215" i="5"/>
  <c r="Z168" i="5"/>
  <c r="G254" i="5"/>
  <c r="AK226" i="5"/>
  <c r="G179" i="5"/>
  <c r="Z179" i="5"/>
  <c r="AU179" i="5"/>
  <c r="AU221" i="5"/>
  <c r="Z221" i="5"/>
  <c r="G37" i="5"/>
  <c r="AU37" i="5"/>
  <c r="Z37" i="5"/>
  <c r="G117" i="5"/>
  <c r="Z117" i="5"/>
  <c r="AU117" i="5"/>
  <c r="AF82" i="5"/>
  <c r="AC82" i="5"/>
  <c r="I82" i="5"/>
  <c r="AU138" i="5"/>
  <c r="AC167" i="5"/>
  <c r="AF167" i="5"/>
  <c r="K167" i="5"/>
  <c r="AU160" i="5"/>
  <c r="AT200" i="5"/>
  <c r="AS200" i="5" s="1"/>
  <c r="AR200" i="5" s="1"/>
  <c r="AQ200" i="5" s="1"/>
  <c r="AP200" i="5" s="1"/>
  <c r="AO200" i="5" s="1"/>
  <c r="AN200" i="5" s="1"/>
  <c r="AM200" i="5" s="1"/>
  <c r="AL200" i="5" s="1"/>
  <c r="AF220" i="5"/>
  <c r="K220" i="5"/>
  <c r="AC220" i="5"/>
  <c r="AS54" i="5"/>
  <c r="AR54" i="5"/>
  <c r="AQ54" i="5" s="1"/>
  <c r="AP54" i="5" s="1"/>
  <c r="AO54" i="5" s="1"/>
  <c r="AN54" i="5" s="1"/>
  <c r="AM54" i="5" s="1"/>
  <c r="AL54" i="5" s="1"/>
  <c r="AU256" i="5"/>
  <c r="AT224" i="5"/>
  <c r="AS224" i="5" s="1"/>
  <c r="AR224" i="5" s="1"/>
  <c r="AQ224" i="5" s="1"/>
  <c r="AP224" i="5" s="1"/>
  <c r="AO224" i="5" s="1"/>
  <c r="AN224" i="5" s="1"/>
  <c r="AM224" i="5" s="1"/>
  <c r="AL224" i="5" s="1"/>
  <c r="AS129" i="5"/>
  <c r="AR129" i="5" s="1"/>
  <c r="AQ129" i="5" s="1"/>
  <c r="AP129" i="5" s="1"/>
  <c r="AO129" i="5" s="1"/>
  <c r="AN129" i="5" s="1"/>
  <c r="AM129" i="5" s="1"/>
  <c r="AL129" i="5" s="1"/>
  <c r="AJ129" i="5" s="1"/>
  <c r="AT98" i="5"/>
  <c r="AS98" i="5" s="1"/>
  <c r="G51" i="5"/>
  <c r="AU51" i="5"/>
  <c r="Z51" i="5"/>
  <c r="I29" i="5"/>
  <c r="AF29" i="5"/>
  <c r="AC29" i="5"/>
  <c r="AT79" i="5"/>
  <c r="AS79" i="5" s="1"/>
  <c r="AR79" i="5" s="1"/>
  <c r="AQ79" i="5" s="1"/>
  <c r="AP79" i="5" s="1"/>
  <c r="AO79" i="5" s="1"/>
  <c r="AN79" i="5" s="1"/>
  <c r="AM79" i="5" s="1"/>
  <c r="AL79" i="5" s="1"/>
  <c r="AU150" i="5"/>
  <c r="Z150" i="5"/>
  <c r="G150" i="5"/>
  <c r="AF150" i="5" s="1"/>
  <c r="AU225" i="5"/>
  <c r="Z225" i="5"/>
  <c r="G225" i="5"/>
  <c r="AU67" i="5"/>
  <c r="G67" i="5"/>
  <c r="G253" i="5"/>
  <c r="AU253" i="5"/>
  <c r="Z253" i="5"/>
  <c r="G165" i="5"/>
  <c r="K165" i="5" s="1"/>
  <c r="AU165" i="5"/>
  <c r="Z165" i="5"/>
  <c r="G26" i="5"/>
  <c r="Z26" i="5"/>
  <c r="AU26" i="5"/>
  <c r="AS176" i="5"/>
  <c r="AR176" i="5" s="1"/>
  <c r="AQ176" i="5" s="1"/>
  <c r="AP176" i="5" s="1"/>
  <c r="AO176" i="5" s="1"/>
  <c r="AN176" i="5" s="1"/>
  <c r="AM176" i="5" s="1"/>
  <c r="AL176" i="5" s="1"/>
  <c r="AT157" i="5"/>
  <c r="AS157" i="5" s="1"/>
  <c r="AR157" i="5" s="1"/>
  <c r="AQ157" i="5" s="1"/>
  <c r="AP157" i="5" s="1"/>
  <c r="AO157" i="5" s="1"/>
  <c r="AN157" i="5" s="1"/>
  <c r="AM157" i="5" s="1"/>
  <c r="AL157" i="5" s="1"/>
  <c r="AT173" i="5"/>
  <c r="AS173" i="5" s="1"/>
  <c r="AR173" i="5" s="1"/>
  <c r="AQ173" i="5" s="1"/>
  <c r="AP173" i="5" s="1"/>
  <c r="AO173" i="5" s="1"/>
  <c r="AN173" i="5" s="1"/>
  <c r="AM173" i="5" s="1"/>
  <c r="AL173" i="5" s="1"/>
  <c r="AC146" i="5"/>
  <c r="AF212" i="5"/>
  <c r="AF247" i="5"/>
  <c r="Z219" i="5"/>
  <c r="AS141" i="5"/>
  <c r="AR141" i="5" s="1"/>
  <c r="AQ141" i="5" s="1"/>
  <c r="AP141" i="5" s="1"/>
  <c r="AO141" i="5" s="1"/>
  <c r="AN141" i="5" s="1"/>
  <c r="AM141" i="5" s="1"/>
  <c r="AL141" i="5" s="1"/>
  <c r="Z232" i="5"/>
  <c r="Z66" i="5"/>
  <c r="G66" i="5"/>
  <c r="AU66" i="5"/>
  <c r="AT66" i="5" s="1"/>
  <c r="AS66" i="5" s="1"/>
  <c r="AR66" i="5" s="1"/>
  <c r="AQ66" i="5" s="1"/>
  <c r="AP66" i="5" s="1"/>
  <c r="AO66" i="5" s="1"/>
  <c r="AN66" i="5" s="1"/>
  <c r="AM66" i="5" s="1"/>
  <c r="AL66" i="5" s="1"/>
  <c r="AJ66" i="5" s="1"/>
  <c r="Z49" i="5"/>
  <c r="G49" i="5"/>
  <c r="AF49" i="5" s="1"/>
  <c r="K229" i="5"/>
  <c r="AC229" i="5"/>
  <c r="G58" i="5"/>
  <c r="AU58" i="5"/>
  <c r="AF152" i="5"/>
  <c r="AC152" i="5"/>
  <c r="K152" i="5"/>
  <c r="AC175" i="5"/>
  <c r="AF175" i="5"/>
  <c r="K175" i="5"/>
  <c r="AC177" i="5"/>
  <c r="K177" i="5"/>
  <c r="AF177" i="5"/>
  <c r="AU201" i="5"/>
  <c r="Z201" i="5"/>
  <c r="G227" i="5"/>
  <c r="AU227" i="5"/>
  <c r="Z227" i="5"/>
  <c r="G238" i="5"/>
  <c r="Z238" i="5"/>
  <c r="AU238" i="5"/>
  <c r="Z112" i="5"/>
  <c r="G112" i="5"/>
  <c r="AU46" i="5"/>
  <c r="G46" i="5"/>
  <c r="Z46" i="5"/>
  <c r="G52" i="5"/>
  <c r="Z52" i="5"/>
  <c r="AU52" i="5"/>
  <c r="Z142" i="5"/>
  <c r="AU142" i="5"/>
  <c r="G216" i="5"/>
  <c r="Z216" i="5"/>
  <c r="AU216" i="5"/>
  <c r="G234" i="5"/>
  <c r="Z234" i="5"/>
  <c r="AU234" i="5"/>
  <c r="G42" i="5"/>
  <c r="AU42" i="5"/>
  <c r="Z42" i="5"/>
  <c r="G25" i="5"/>
  <c r="Z25" i="5"/>
  <c r="AC122" i="5"/>
  <c r="I122" i="5"/>
  <c r="AF122" i="5"/>
  <c r="G131" i="5"/>
  <c r="AU131" i="5"/>
  <c r="Z131" i="5"/>
  <c r="G155" i="5"/>
  <c r="AU155" i="5"/>
  <c r="Z155" i="5"/>
  <c r="Z222" i="5"/>
  <c r="G222" i="5"/>
  <c r="AT229" i="5"/>
  <c r="AS229" i="5" s="1"/>
  <c r="AR229" i="5" s="1"/>
  <c r="AQ229" i="5" s="1"/>
  <c r="AP229" i="5" s="1"/>
  <c r="AO229" i="5" s="1"/>
  <c r="AN229" i="5" s="1"/>
  <c r="AM229" i="5" s="1"/>
  <c r="AL229" i="5" s="1"/>
  <c r="G240" i="5"/>
  <c r="Z240" i="5"/>
  <c r="AU36" i="5"/>
  <c r="AT36" i="5" s="1"/>
  <c r="AS36" i="5" s="1"/>
  <c r="AR36" i="5" s="1"/>
  <c r="AQ36" i="5" s="1"/>
  <c r="AP36" i="5" s="1"/>
  <c r="AO36" i="5" s="1"/>
  <c r="AN36" i="5" s="1"/>
  <c r="AM36" i="5" s="1"/>
  <c r="AL36" i="5" s="1"/>
  <c r="Z36" i="5"/>
  <c r="G30" i="5"/>
  <c r="AU30" i="5"/>
  <c r="AF224" i="5"/>
  <c r="AS132" i="5"/>
  <c r="AR132" i="5" s="1"/>
  <c r="AK108" i="5"/>
  <c r="AI108" i="5"/>
  <c r="AT93" i="5"/>
  <c r="AS93" i="5" s="1"/>
  <c r="AR93" i="5" s="1"/>
  <c r="AQ93" i="5" s="1"/>
  <c r="AP93" i="5" s="1"/>
  <c r="AO93" i="5" s="1"/>
  <c r="AN93" i="5" s="1"/>
  <c r="AM93" i="5" s="1"/>
  <c r="AL93" i="5" s="1"/>
  <c r="Z53" i="5"/>
  <c r="G53" i="5"/>
  <c r="AF53" i="5" s="1"/>
  <c r="Z132" i="5"/>
  <c r="G132" i="5"/>
  <c r="G145" i="5"/>
  <c r="AU145" i="5"/>
  <c r="Z145" i="5"/>
  <c r="G178" i="5"/>
  <c r="Z178" i="5"/>
  <c r="G205" i="5"/>
  <c r="Z205" i="5"/>
  <c r="G230" i="5"/>
  <c r="AU230" i="5"/>
  <c r="AT230" i="5" s="1"/>
  <c r="G93" i="5"/>
  <c r="Z93" i="5"/>
  <c r="AJ65" i="5"/>
  <c r="AF65" i="5"/>
  <c r="AC65" i="5"/>
  <c r="G36" i="5"/>
  <c r="G180" i="5"/>
  <c r="Z180" i="5"/>
  <c r="G236" i="5"/>
  <c r="Z236" i="5"/>
  <c r="G40" i="5"/>
  <c r="AU40" i="5"/>
  <c r="G34" i="5"/>
  <c r="AU34" i="5"/>
  <c r="AT34" i="5" s="1"/>
  <c r="AS34" i="5" s="1"/>
  <c r="AR34" i="5" s="1"/>
  <c r="AQ34" i="5" s="1"/>
  <c r="AP34" i="5" s="1"/>
  <c r="AO34" i="5" s="1"/>
  <c r="AN34" i="5" s="1"/>
  <c r="AM34" i="5" s="1"/>
  <c r="AL34" i="5" s="1"/>
  <c r="G22" i="5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Z22" i="5"/>
  <c r="AH48" i="5"/>
  <c r="AB48" i="5" s="1"/>
  <c r="AS35" i="5"/>
  <c r="AR35" i="5" s="1"/>
  <c r="AQ35" i="5" s="1"/>
  <c r="AP35" i="5" s="1"/>
  <c r="AO35" i="5" s="1"/>
  <c r="AN35" i="5" s="1"/>
  <c r="AM35" i="5" s="1"/>
  <c r="AL35" i="5" s="1"/>
  <c r="AS43" i="5"/>
  <c r="Z61" i="5"/>
  <c r="AK172" i="5"/>
  <c r="AU50" i="5"/>
  <c r="AU133" i="5"/>
  <c r="AT133" i="5" s="1"/>
  <c r="Z262" i="5"/>
  <c r="AA82" i="6"/>
  <c r="F132" i="2"/>
  <c r="G132" i="2" s="1"/>
  <c r="K132" i="2" s="1"/>
  <c r="E158" i="3"/>
  <c r="E149" i="3"/>
  <c r="F120" i="2"/>
  <c r="G120" i="2" s="1"/>
  <c r="I120" i="2" s="1"/>
  <c r="F91" i="2"/>
  <c r="G91" i="2" s="1"/>
  <c r="K91" i="2" s="1"/>
  <c r="D39" i="4"/>
  <c r="E60" i="3"/>
  <c r="D26" i="4"/>
  <c r="E27" i="3"/>
  <c r="D30" i="4"/>
  <c r="E31" i="3"/>
  <c r="E161" i="3"/>
  <c r="F136" i="2"/>
  <c r="G136" i="2" s="1"/>
  <c r="K136" i="2" s="1"/>
  <c r="E93" i="3"/>
  <c r="F161" i="2"/>
  <c r="G161" i="2" s="1"/>
  <c r="K161" i="2" s="1"/>
  <c r="E84" i="3"/>
  <c r="F147" i="2"/>
  <c r="G147" i="2" s="1"/>
  <c r="K147" i="2" s="1"/>
  <c r="E55" i="3"/>
  <c r="F84" i="2"/>
  <c r="G84" i="2" s="1"/>
  <c r="I84" i="2" s="1"/>
  <c r="D47" i="4"/>
  <c r="F118" i="2"/>
  <c r="G118" i="2" s="1"/>
  <c r="K118" i="2" s="1"/>
  <c r="E48" i="3"/>
  <c r="D37" i="4"/>
  <c r="E20" i="3"/>
  <c r="D19" i="4"/>
  <c r="E15" i="3"/>
  <c r="F31" i="2"/>
  <c r="G31" i="2" s="1"/>
  <c r="I31" i="2" s="1"/>
  <c r="F21" i="2"/>
  <c r="G21" i="2" s="1"/>
  <c r="I21" i="2" s="1"/>
  <c r="E160" i="3"/>
  <c r="F135" i="2"/>
  <c r="G135" i="2" s="1"/>
  <c r="K135" i="2" s="1"/>
  <c r="E141" i="3"/>
  <c r="F67" i="2"/>
  <c r="G67" i="2" s="1"/>
  <c r="I67" i="2" s="1"/>
  <c r="F146" i="2"/>
  <c r="G146" i="2" s="1"/>
  <c r="K146" i="2" s="1"/>
  <c r="E83" i="3"/>
  <c r="E65" i="3"/>
  <c r="F97" i="2"/>
  <c r="G97" i="2" s="1"/>
  <c r="I97" i="2" s="1"/>
  <c r="F25" i="2"/>
  <c r="G25" i="2" s="1"/>
  <c r="I25" i="2" s="1"/>
  <c r="F111" i="2"/>
  <c r="G111" i="2" s="1"/>
  <c r="K111" i="2" s="1"/>
  <c r="E108" i="3"/>
  <c r="F187" i="2"/>
  <c r="G187" i="2" s="1"/>
  <c r="K187" i="2" s="1"/>
  <c r="E74" i="3"/>
  <c r="F106" i="2"/>
  <c r="G106" i="2" s="1"/>
  <c r="K106" i="2" s="1"/>
  <c r="F163" i="2"/>
  <c r="G163" i="2" s="1"/>
  <c r="K163" i="2" s="1"/>
  <c r="E140" i="3"/>
  <c r="F66" i="2"/>
  <c r="G66" i="2" s="1"/>
  <c r="I66" i="2" s="1"/>
  <c r="F52" i="2"/>
  <c r="G52" i="2" s="1"/>
  <c r="F38" i="2"/>
  <c r="G38" i="2" s="1"/>
  <c r="I38" i="2" s="1"/>
  <c r="F105" i="2"/>
  <c r="G105" i="2" s="1"/>
  <c r="E73" i="3"/>
  <c r="F158" i="2"/>
  <c r="G158" i="2" s="1"/>
  <c r="J158" i="2" s="1"/>
  <c r="AI217" i="6"/>
  <c r="AJ217" i="6"/>
  <c r="AK217" i="6"/>
  <c r="AK23" i="6"/>
  <c r="AJ23" i="6"/>
  <c r="AI23" i="6"/>
  <c r="AK154" i="6"/>
  <c r="AI154" i="6"/>
  <c r="AH154" i="6" s="1"/>
  <c r="AA154" i="6" s="1"/>
  <c r="AE154" i="6" s="1"/>
  <c r="AJ154" i="6"/>
  <c r="AJ194" i="6"/>
  <c r="AI194" i="6"/>
  <c r="AH194" i="6" s="1"/>
  <c r="AK194" i="6"/>
  <c r="AI125" i="6"/>
  <c r="AJ125" i="6"/>
  <c r="AK125" i="6"/>
  <c r="AJ164" i="6"/>
  <c r="AI164" i="6"/>
  <c r="AK164" i="6"/>
  <c r="AI208" i="6"/>
  <c r="AK208" i="6"/>
  <c r="AJ208" i="6"/>
  <c r="AJ212" i="6"/>
  <c r="AK212" i="6"/>
  <c r="AI212" i="6"/>
  <c r="AH212" i="6" s="1"/>
  <c r="AA151" i="6"/>
  <c r="AB151" i="6"/>
  <c r="AJ258" i="6"/>
  <c r="AH258" i="6" s="1"/>
  <c r="AK258" i="6"/>
  <c r="AK182" i="6"/>
  <c r="AI182" i="6"/>
  <c r="AJ182" i="6"/>
  <c r="AK172" i="6"/>
  <c r="AJ172" i="6"/>
  <c r="AI172" i="6"/>
  <c r="AI143" i="6"/>
  <c r="AJ143" i="6"/>
  <c r="AK60" i="6"/>
  <c r="AI60" i="6"/>
  <c r="AH60" i="6" s="1"/>
  <c r="AJ176" i="6"/>
  <c r="AI176" i="6"/>
  <c r="AK176" i="6"/>
  <c r="AK68" i="6"/>
  <c r="AI68" i="6"/>
  <c r="AJ68" i="6"/>
  <c r="AI145" i="6"/>
  <c r="AK145" i="6"/>
  <c r="AJ145" i="6"/>
  <c r="AI41" i="6"/>
  <c r="AJ41" i="6"/>
  <c r="AK41" i="6"/>
  <c r="AI39" i="6"/>
  <c r="AJ39" i="6"/>
  <c r="AK39" i="6"/>
  <c r="AK77" i="6"/>
  <c r="AI77" i="6"/>
  <c r="AI55" i="6"/>
  <c r="AH55" i="6" s="1"/>
  <c r="AJ55" i="6"/>
  <c r="AK55" i="6"/>
  <c r="AJ178" i="6"/>
  <c r="AK178" i="6"/>
  <c r="AI115" i="6"/>
  <c r="AK115" i="6"/>
  <c r="AJ115" i="6"/>
  <c r="AK191" i="6"/>
  <c r="AJ191" i="6"/>
  <c r="AI191" i="6"/>
  <c r="AI185" i="6"/>
  <c r="AK185" i="6"/>
  <c r="AJ185" i="6"/>
  <c r="AJ92" i="6"/>
  <c r="AH92" i="6" s="1"/>
  <c r="AK273" i="6"/>
  <c r="AJ273" i="6"/>
  <c r="AI273" i="6"/>
  <c r="AI89" i="6"/>
  <c r="AJ89" i="6"/>
  <c r="AJ213" i="6"/>
  <c r="AI213" i="6"/>
  <c r="AK213" i="6"/>
  <c r="AI144" i="6"/>
  <c r="AH144" i="6" s="1"/>
  <c r="AK144" i="6"/>
  <c r="AJ236" i="6"/>
  <c r="AH236" i="6" s="1"/>
  <c r="AJ201" i="6"/>
  <c r="AI201" i="6"/>
  <c r="AK201" i="6"/>
  <c r="AC149" i="6"/>
  <c r="AF149" i="6"/>
  <c r="AJ230" i="6"/>
  <c r="AI230" i="6"/>
  <c r="AH230" i="6" s="1"/>
  <c r="AK236" i="6"/>
  <c r="AK195" i="6"/>
  <c r="AI195" i="6"/>
  <c r="AH195" i="6" s="1"/>
  <c r="AA195" i="6" s="1"/>
  <c r="AE195" i="6" s="1"/>
  <c r="AK112" i="6"/>
  <c r="AJ112" i="6"/>
  <c r="AI112" i="6"/>
  <c r="AI131" i="6"/>
  <c r="AH131" i="6" s="1"/>
  <c r="AJ131" i="6"/>
  <c r="AI121" i="6"/>
  <c r="AJ121" i="6"/>
  <c r="AK121" i="6"/>
  <c r="AK227" i="6"/>
  <c r="AI227" i="6"/>
  <c r="AH227" i="6" s="1"/>
  <c r="AJ227" i="6"/>
  <c r="AI178" i="6"/>
  <c r="AK57" i="6"/>
  <c r="AI57" i="6"/>
  <c r="AJ57" i="6"/>
  <c r="AJ77" i="6"/>
  <c r="AJ158" i="6"/>
  <c r="AI37" i="6"/>
  <c r="AH37" i="6" s="1"/>
  <c r="AJ37" i="6"/>
  <c r="AJ21" i="6"/>
  <c r="AK21" i="6"/>
  <c r="AI21" i="6"/>
  <c r="AI40" i="6"/>
  <c r="AJ40" i="6"/>
  <c r="AK98" i="6"/>
  <c r="AI98" i="6"/>
  <c r="AH98" i="6" s="1"/>
  <c r="AI24" i="6"/>
  <c r="AJ24" i="6"/>
  <c r="AK24" i="6"/>
  <c r="K168" i="6"/>
  <c r="AJ110" i="6"/>
  <c r="AI110" i="6"/>
  <c r="AI96" i="6"/>
  <c r="AJ96" i="6"/>
  <c r="AK43" i="6"/>
  <c r="AI43" i="6"/>
  <c r="AH43" i="6" s="1"/>
  <c r="AJ43" i="6"/>
  <c r="AT52" i="6"/>
  <c r="AS52" i="6" s="1"/>
  <c r="AR52" i="6" s="1"/>
  <c r="AQ52" i="6" s="1"/>
  <c r="AP52" i="6" s="1"/>
  <c r="AO52" i="6" s="1"/>
  <c r="AN52" i="6" s="1"/>
  <c r="AM52" i="6" s="1"/>
  <c r="AL52" i="6" s="1"/>
  <c r="AR78" i="6"/>
  <c r="AQ78" i="6" s="1"/>
  <c r="AP78" i="6" s="1"/>
  <c r="AO78" i="6" s="1"/>
  <c r="AN78" i="6" s="1"/>
  <c r="AM78" i="6" s="1"/>
  <c r="AL78" i="6" s="1"/>
  <c r="AT266" i="6"/>
  <c r="AS266" i="6" s="1"/>
  <c r="AR266" i="6" s="1"/>
  <c r="AQ266" i="6" s="1"/>
  <c r="AP266" i="6" s="1"/>
  <c r="AO266" i="6" s="1"/>
  <c r="AN266" i="6" s="1"/>
  <c r="AM266" i="6" s="1"/>
  <c r="AL266" i="6" s="1"/>
  <c r="K213" i="6"/>
  <c r="AC213" i="6"/>
  <c r="AK96" i="6"/>
  <c r="AJ31" i="6"/>
  <c r="AK31" i="6"/>
  <c r="AI31" i="6"/>
  <c r="AJ22" i="6"/>
  <c r="AH22" i="6" s="1"/>
  <c r="AK22" i="6"/>
  <c r="AI42" i="6"/>
  <c r="AH42" i="6" s="1"/>
  <c r="AJ42" i="6"/>
  <c r="AK42" i="6"/>
  <c r="K273" i="6"/>
  <c r="AS53" i="6"/>
  <c r="AR53" i="6" s="1"/>
  <c r="AQ53" i="6" s="1"/>
  <c r="AP53" i="6" s="1"/>
  <c r="AO53" i="6" s="1"/>
  <c r="AN53" i="6" s="1"/>
  <c r="AM53" i="6" s="1"/>
  <c r="AL53" i="6" s="1"/>
  <c r="AT276" i="6"/>
  <c r="AS276" i="6" s="1"/>
  <c r="AR276" i="6" s="1"/>
  <c r="AQ276" i="6" s="1"/>
  <c r="AP276" i="6" s="1"/>
  <c r="AO276" i="6" s="1"/>
  <c r="AN276" i="6" s="1"/>
  <c r="AM276" i="6" s="1"/>
  <c r="AL276" i="6" s="1"/>
  <c r="AI73" i="6"/>
  <c r="AJ73" i="6"/>
  <c r="AK73" i="6"/>
  <c r="AJ64" i="6"/>
  <c r="AK64" i="6"/>
  <c r="AK59" i="6"/>
  <c r="AI59" i="6"/>
  <c r="AH59" i="6" s="1"/>
  <c r="AJ59" i="6"/>
  <c r="AI76" i="6"/>
  <c r="AJ76" i="6"/>
  <c r="AI74" i="6"/>
  <c r="AJ74" i="6"/>
  <c r="AK74" i="6"/>
  <c r="AJ88" i="6"/>
  <c r="AI88" i="6"/>
  <c r="AK88" i="6"/>
  <c r="AJ28" i="6"/>
  <c r="AI28" i="6"/>
  <c r="AH28" i="6" s="1"/>
  <c r="AK28" i="6"/>
  <c r="AC86" i="6"/>
  <c r="J86" i="6"/>
  <c r="AT251" i="6"/>
  <c r="AS251" i="6" s="1"/>
  <c r="AR251" i="6" s="1"/>
  <c r="AQ251" i="6" s="1"/>
  <c r="AP251" i="6" s="1"/>
  <c r="AO251" i="6" s="1"/>
  <c r="AN251" i="6" s="1"/>
  <c r="AM251" i="6" s="1"/>
  <c r="AL251" i="6" s="1"/>
  <c r="AQ162" i="6"/>
  <c r="AP162" i="6" s="1"/>
  <c r="AO162" i="6" s="1"/>
  <c r="AN162" i="6" s="1"/>
  <c r="AM162" i="6" s="1"/>
  <c r="AL162" i="6" s="1"/>
  <c r="AQ104" i="6"/>
  <c r="AP104" i="6" s="1"/>
  <c r="AO104" i="6" s="1"/>
  <c r="AN104" i="6" s="1"/>
  <c r="AM104" i="6" s="1"/>
  <c r="AL104" i="6" s="1"/>
  <c r="AI54" i="6"/>
  <c r="AJ54" i="6"/>
  <c r="AK54" i="6"/>
  <c r="AI27" i="6"/>
  <c r="AH27" i="6" s="1"/>
  <c r="AB27" i="6" s="1"/>
  <c r="AJ27" i="6"/>
  <c r="AK27" i="6"/>
  <c r="AJ94" i="6"/>
  <c r="AI94" i="6"/>
  <c r="AK94" i="6"/>
  <c r="AI30" i="6"/>
  <c r="AJ30" i="6"/>
  <c r="AK30" i="6"/>
  <c r="AJ72" i="6"/>
  <c r="AI72" i="6"/>
  <c r="AK72" i="6"/>
  <c r="AK76" i="6"/>
  <c r="AK90" i="6"/>
  <c r="AI90" i="6"/>
  <c r="AJ90" i="6"/>
  <c r="AJ45" i="6"/>
  <c r="AI45" i="6"/>
  <c r="AK45" i="6"/>
  <c r="AF86" i="6"/>
  <c r="AS48" i="6"/>
  <c r="AR48" i="6" s="1"/>
  <c r="AQ48" i="6" s="1"/>
  <c r="AP48" i="6" s="1"/>
  <c r="AO48" i="6" s="1"/>
  <c r="AN48" i="6" s="1"/>
  <c r="AM48" i="6" s="1"/>
  <c r="AL48" i="6" s="1"/>
  <c r="AI158" i="6"/>
  <c r="AT78" i="6"/>
  <c r="AS78" i="6" s="1"/>
  <c r="AC143" i="6"/>
  <c r="AF143" i="6"/>
  <c r="AF187" i="6"/>
  <c r="AR262" i="6"/>
  <c r="AQ262" i="6" s="1"/>
  <c r="AP262" i="6" s="1"/>
  <c r="AO262" i="6" s="1"/>
  <c r="AN262" i="6" s="1"/>
  <c r="AM262" i="6" s="1"/>
  <c r="AL262" i="6" s="1"/>
  <c r="AI64" i="6"/>
  <c r="AH64" i="6" s="1"/>
  <c r="AK26" i="6"/>
  <c r="AI26" i="6"/>
  <c r="AH26" i="6" s="1"/>
  <c r="AJ26" i="6"/>
  <c r="AK214" i="6"/>
  <c r="AK79" i="6"/>
  <c r="AI79" i="6"/>
  <c r="AH79" i="6" s="1"/>
  <c r="AQ126" i="6"/>
  <c r="AP126" i="6" s="1"/>
  <c r="AO126" i="6" s="1"/>
  <c r="AN126" i="6" s="1"/>
  <c r="AM126" i="6" s="1"/>
  <c r="AL126" i="6" s="1"/>
  <c r="AT237" i="6"/>
  <c r="AS237" i="6" s="1"/>
  <c r="AR237" i="6" s="1"/>
  <c r="AQ237" i="6" s="1"/>
  <c r="AP237" i="6" s="1"/>
  <c r="AO237" i="6" s="1"/>
  <c r="AN237" i="6" s="1"/>
  <c r="AM237" i="6" s="1"/>
  <c r="AL237" i="6" s="1"/>
  <c r="K111" i="6"/>
  <c r="AK93" i="6"/>
  <c r="AK97" i="6"/>
  <c r="AI97" i="6"/>
  <c r="AJ97" i="6"/>
  <c r="AT216" i="6"/>
  <c r="AS216" i="6" s="1"/>
  <c r="AR216" i="6" s="1"/>
  <c r="AQ216" i="6" s="1"/>
  <c r="AP216" i="6" s="1"/>
  <c r="AO216" i="6" s="1"/>
  <c r="AN216" i="6" s="1"/>
  <c r="AM216" i="6" s="1"/>
  <c r="AL216" i="6" s="1"/>
  <c r="AS86" i="6"/>
  <c r="AR86" i="6" s="1"/>
  <c r="AQ86" i="6" s="1"/>
  <c r="AP86" i="6" s="1"/>
  <c r="AO86" i="6" s="1"/>
  <c r="AN86" i="6" s="1"/>
  <c r="AM86" i="6" s="1"/>
  <c r="AL86" i="6" s="1"/>
  <c r="AK62" i="6"/>
  <c r="AI93" i="6"/>
  <c r="AH93" i="6" s="1"/>
  <c r="AI268" i="6"/>
  <c r="AJ268" i="6"/>
  <c r="AJ167" i="6"/>
  <c r="AI167" i="6"/>
  <c r="AK167" i="6"/>
  <c r="AT51" i="6"/>
  <c r="AS51" i="6" s="1"/>
  <c r="AR51" i="6" s="1"/>
  <c r="AQ51" i="6" s="1"/>
  <c r="AP51" i="6" s="1"/>
  <c r="AO51" i="6" s="1"/>
  <c r="AN51" i="6" s="1"/>
  <c r="AM51" i="6" s="1"/>
  <c r="AL51" i="6" s="1"/>
  <c r="AT29" i="6"/>
  <c r="AS29" i="6" s="1"/>
  <c r="AR29" i="6" s="1"/>
  <c r="AQ29" i="6" s="1"/>
  <c r="AP29" i="6" s="1"/>
  <c r="AO29" i="6" s="1"/>
  <c r="AN29" i="6" s="1"/>
  <c r="AM29" i="6" s="1"/>
  <c r="AL29" i="6" s="1"/>
  <c r="AT80" i="6"/>
  <c r="AS80" i="6" s="1"/>
  <c r="AR80" i="6" s="1"/>
  <c r="AQ80" i="6" s="1"/>
  <c r="AP80" i="6" s="1"/>
  <c r="AO80" i="6" s="1"/>
  <c r="AN80" i="6" s="1"/>
  <c r="AM80" i="6" s="1"/>
  <c r="AL80" i="6" s="1"/>
  <c r="K255" i="6"/>
  <c r="AC255" i="6"/>
  <c r="AF255" i="6"/>
  <c r="AC24" i="6"/>
  <c r="I24" i="6"/>
  <c r="AF24" i="6"/>
  <c r="AS32" i="6"/>
  <c r="AR32" i="6" s="1"/>
  <c r="AQ32" i="6" s="1"/>
  <c r="AP32" i="6" s="1"/>
  <c r="AO32" i="6" s="1"/>
  <c r="AN32" i="6" s="1"/>
  <c r="AM32" i="6" s="1"/>
  <c r="AL32" i="6" s="1"/>
  <c r="AT32" i="6"/>
  <c r="I71" i="6"/>
  <c r="AC71" i="6"/>
  <c r="AF71" i="6"/>
  <c r="AJ139" i="6"/>
  <c r="AI139" i="6"/>
  <c r="AK139" i="6"/>
  <c r="AC242" i="6"/>
  <c r="AI222" i="6"/>
  <c r="AH222" i="6" s="1"/>
  <c r="AK222" i="6"/>
  <c r="AK36" i="6"/>
  <c r="AI36" i="6"/>
  <c r="AH36" i="6" s="1"/>
  <c r="AJ181" i="6"/>
  <c r="AI181" i="6"/>
  <c r="AK181" i="6"/>
  <c r="AI206" i="6"/>
  <c r="AH206" i="6" s="1"/>
  <c r="AA206" i="6" s="1"/>
  <c r="AK206" i="6"/>
  <c r="K188" i="6"/>
  <c r="AF188" i="6"/>
  <c r="AJ49" i="6"/>
  <c r="AH49" i="6" s="1"/>
  <c r="AK49" i="6"/>
  <c r="AI163" i="6"/>
  <c r="AH163" i="6" s="1"/>
  <c r="AK163" i="6"/>
  <c r="AJ175" i="6"/>
  <c r="AI175" i="6"/>
  <c r="AT271" i="6"/>
  <c r="AS271" i="6" s="1"/>
  <c r="AR271" i="6" s="1"/>
  <c r="AQ271" i="6" s="1"/>
  <c r="AP271" i="6" s="1"/>
  <c r="AO271" i="6" s="1"/>
  <c r="AN271" i="6" s="1"/>
  <c r="AM271" i="6" s="1"/>
  <c r="AL271" i="6" s="1"/>
  <c r="I124" i="6"/>
  <c r="AC124" i="6"/>
  <c r="AF50" i="6"/>
  <c r="AC50" i="6"/>
  <c r="AJ114" i="6"/>
  <c r="AI114" i="6"/>
  <c r="AK114" i="6"/>
  <c r="AJ120" i="6"/>
  <c r="AH120" i="6" s="1"/>
  <c r="AB120" i="6" s="1"/>
  <c r="AK120" i="6"/>
  <c r="AC144" i="6"/>
  <c r="AQ46" i="6"/>
  <c r="AP46" i="6" s="1"/>
  <c r="AO46" i="6" s="1"/>
  <c r="AN46" i="6" s="1"/>
  <c r="AM46" i="6" s="1"/>
  <c r="AL46" i="6" s="1"/>
  <c r="AU66" i="6"/>
  <c r="Z66" i="6"/>
  <c r="AU168" i="6"/>
  <c r="Z168" i="6"/>
  <c r="P168" i="6"/>
  <c r="AC168" i="6" s="1"/>
  <c r="AP69" i="6"/>
  <c r="AO69" i="6" s="1"/>
  <c r="AN69" i="6" s="1"/>
  <c r="AM69" i="6" s="1"/>
  <c r="AL69" i="6" s="1"/>
  <c r="AT261" i="6"/>
  <c r="AS261" i="6" s="1"/>
  <c r="AR261" i="6"/>
  <c r="AQ261" i="6" s="1"/>
  <c r="AP261" i="6" s="1"/>
  <c r="AO261" i="6" s="1"/>
  <c r="AN261" i="6" s="1"/>
  <c r="AM261" i="6" s="1"/>
  <c r="AL261" i="6" s="1"/>
  <c r="AT256" i="6"/>
  <c r="AS256" i="6" s="1"/>
  <c r="AR256" i="6" s="1"/>
  <c r="AQ256" i="6" s="1"/>
  <c r="AP256" i="6" s="1"/>
  <c r="AO256" i="6" s="1"/>
  <c r="AN256" i="6" s="1"/>
  <c r="AM256" i="6" s="1"/>
  <c r="AL256" i="6" s="1"/>
  <c r="AS252" i="6"/>
  <c r="AR252" i="6" s="1"/>
  <c r="AQ252" i="6" s="1"/>
  <c r="AP252" i="6" s="1"/>
  <c r="AO252" i="6" s="1"/>
  <c r="AN252" i="6" s="1"/>
  <c r="AM252" i="6" s="1"/>
  <c r="AL252" i="6" s="1"/>
  <c r="AT119" i="6"/>
  <c r="AS119" i="6" s="1"/>
  <c r="AR119" i="6" s="1"/>
  <c r="AQ119" i="6" s="1"/>
  <c r="AP119" i="6" s="1"/>
  <c r="AO119" i="6" s="1"/>
  <c r="AN119" i="6" s="1"/>
  <c r="AM119" i="6" s="1"/>
  <c r="AL119" i="6" s="1"/>
  <c r="P61" i="6"/>
  <c r="AU61" i="6"/>
  <c r="Z61" i="6"/>
  <c r="AU133" i="6"/>
  <c r="P133" i="6"/>
  <c r="Z133" i="6"/>
  <c r="P118" i="6"/>
  <c r="AU118" i="6"/>
  <c r="Z118" i="6"/>
  <c r="AU111" i="6"/>
  <c r="Z111" i="6"/>
  <c r="P111" i="6"/>
  <c r="AC111" i="6" s="1"/>
  <c r="AT100" i="6"/>
  <c r="AS100" i="6" s="1"/>
  <c r="AR100" i="6" s="1"/>
  <c r="AQ100" i="6" s="1"/>
  <c r="AP100" i="6" s="1"/>
  <c r="AO100" i="6" s="1"/>
  <c r="AN100" i="6" s="1"/>
  <c r="AM100" i="6" s="1"/>
  <c r="AL100" i="6" s="1"/>
  <c r="P221" i="6"/>
  <c r="AU221" i="6"/>
  <c r="Z221" i="6"/>
  <c r="G210" i="6"/>
  <c r="AU210" i="6"/>
  <c r="Z210" i="6"/>
  <c r="AU187" i="6"/>
  <c r="Z187" i="6"/>
  <c r="AU179" i="6"/>
  <c r="Z179" i="6"/>
  <c r="AS196" i="6"/>
  <c r="AR196" i="6" s="1"/>
  <c r="AQ196" i="6" s="1"/>
  <c r="AP196" i="6" s="1"/>
  <c r="AO196" i="6" s="1"/>
  <c r="AN196" i="6" s="1"/>
  <c r="AM196" i="6" s="1"/>
  <c r="AL196" i="6" s="1"/>
  <c r="AT189" i="6"/>
  <c r="AS189" i="6" s="1"/>
  <c r="AR189" i="6" s="1"/>
  <c r="AQ189" i="6" s="1"/>
  <c r="AP189" i="6" s="1"/>
  <c r="AO189" i="6" s="1"/>
  <c r="AN189" i="6" s="1"/>
  <c r="AM189" i="6" s="1"/>
  <c r="AL189" i="6" s="1"/>
  <c r="Z169" i="6"/>
  <c r="P169" i="6"/>
  <c r="AU169" i="6"/>
  <c r="Z123" i="6"/>
  <c r="P123" i="6"/>
  <c r="AU123" i="6"/>
  <c r="Z101" i="6"/>
  <c r="P101" i="6"/>
  <c r="AU101" i="6"/>
  <c r="AT128" i="6"/>
  <c r="AS128" i="6" s="1"/>
  <c r="AR128" i="6" s="1"/>
  <c r="AQ128" i="6" s="1"/>
  <c r="AP128" i="6" s="1"/>
  <c r="AO128" i="6" s="1"/>
  <c r="AN128" i="6" s="1"/>
  <c r="AM128" i="6" s="1"/>
  <c r="AL128" i="6" s="1"/>
  <c r="P199" i="6"/>
  <c r="AU199" i="6"/>
  <c r="Z199" i="6"/>
  <c r="AR244" i="6"/>
  <c r="AQ244" i="6" s="1"/>
  <c r="AP244" i="6" s="1"/>
  <c r="AO244" i="6" s="1"/>
  <c r="AN244" i="6" s="1"/>
  <c r="AM244" i="6" s="1"/>
  <c r="AL244" i="6" s="1"/>
  <c r="AT244" i="6"/>
  <c r="AS244" i="6" s="1"/>
  <c r="AT240" i="6"/>
  <c r="AS240" i="6" s="1"/>
  <c r="AR240" i="6" s="1"/>
  <c r="AQ240" i="6" s="1"/>
  <c r="AP240" i="6" s="1"/>
  <c r="AO240" i="6" s="1"/>
  <c r="AN240" i="6" s="1"/>
  <c r="AM240" i="6" s="1"/>
  <c r="AL240" i="6" s="1"/>
  <c r="AS234" i="6"/>
  <c r="AR234" i="6" s="1"/>
  <c r="AQ234" i="6" s="1"/>
  <c r="AP234" i="6" s="1"/>
  <c r="AO234" i="6" s="1"/>
  <c r="AN234" i="6" s="1"/>
  <c r="AM234" i="6" s="1"/>
  <c r="AL234" i="6" s="1"/>
  <c r="AT229" i="6"/>
  <c r="AS229" i="6" s="1"/>
  <c r="AR229" i="6" s="1"/>
  <c r="AQ229" i="6" s="1"/>
  <c r="AP229" i="6" s="1"/>
  <c r="AO229" i="6" s="1"/>
  <c r="AN229" i="6" s="1"/>
  <c r="AM229" i="6" s="1"/>
  <c r="AL229" i="6" s="1"/>
  <c r="AS224" i="6"/>
  <c r="AR224" i="6" s="1"/>
  <c r="AQ224" i="6" s="1"/>
  <c r="AP224" i="6" s="1"/>
  <c r="AO224" i="6" s="1"/>
  <c r="AN224" i="6" s="1"/>
  <c r="AM224" i="6" s="1"/>
  <c r="AL224" i="6" s="1"/>
  <c r="AT219" i="6"/>
  <c r="AS219" i="6" s="1"/>
  <c r="AR219" i="6" s="1"/>
  <c r="AQ219" i="6" s="1"/>
  <c r="AP219" i="6" s="1"/>
  <c r="AO219" i="6" s="1"/>
  <c r="AN219" i="6" s="1"/>
  <c r="AM219" i="6" s="1"/>
  <c r="AL219" i="6" s="1"/>
  <c r="AT200" i="6"/>
  <c r="AS200" i="6" s="1"/>
  <c r="AR200" i="6" s="1"/>
  <c r="AQ200" i="6" s="1"/>
  <c r="AP200" i="6" s="1"/>
  <c r="AO200" i="6" s="1"/>
  <c r="AN200" i="6" s="1"/>
  <c r="AM200" i="6" s="1"/>
  <c r="AL200" i="6" s="1"/>
  <c r="AS257" i="6"/>
  <c r="AR257" i="6" s="1"/>
  <c r="AQ257" i="6" s="1"/>
  <c r="AP257" i="6" s="1"/>
  <c r="AO257" i="6" s="1"/>
  <c r="AN257" i="6" s="1"/>
  <c r="AM257" i="6" s="1"/>
  <c r="AL257" i="6" s="1"/>
  <c r="AR253" i="6"/>
  <c r="AQ253" i="6" s="1"/>
  <c r="AP253" i="6" s="1"/>
  <c r="AO253" i="6" s="1"/>
  <c r="AN253" i="6" s="1"/>
  <c r="AM253" i="6" s="1"/>
  <c r="AL253" i="6" s="1"/>
  <c r="AT253" i="6"/>
  <c r="AS253" i="6" s="1"/>
  <c r="AT263" i="6"/>
  <c r="AS263" i="6" s="1"/>
  <c r="AR263" i="6" s="1"/>
  <c r="AQ263" i="6" s="1"/>
  <c r="AP263" i="6" s="1"/>
  <c r="AO263" i="6" s="1"/>
  <c r="AN263" i="6" s="1"/>
  <c r="AM263" i="6" s="1"/>
  <c r="AL263" i="6" s="1"/>
  <c r="AT247" i="6"/>
  <c r="AS247" i="6" s="1"/>
  <c r="AR247" i="6" s="1"/>
  <c r="AQ247" i="6" s="1"/>
  <c r="AP247" i="6" s="1"/>
  <c r="AO247" i="6" s="1"/>
  <c r="AN247" i="6" s="1"/>
  <c r="AM247" i="6" s="1"/>
  <c r="AL247" i="6" s="1"/>
  <c r="AS243" i="6"/>
  <c r="AR243" i="6" s="1"/>
  <c r="AQ243" i="6" s="1"/>
  <c r="AP243" i="6" s="1"/>
  <c r="AO243" i="6" s="1"/>
  <c r="AN243" i="6" s="1"/>
  <c r="AM243" i="6" s="1"/>
  <c r="AL243" i="6" s="1"/>
  <c r="AT239" i="6"/>
  <c r="AS239" i="6" s="1"/>
  <c r="AR239" i="6"/>
  <c r="AQ239" i="6" s="1"/>
  <c r="AP239" i="6" s="1"/>
  <c r="AO239" i="6" s="1"/>
  <c r="AN239" i="6" s="1"/>
  <c r="AM239" i="6" s="1"/>
  <c r="AL239" i="6" s="1"/>
  <c r="AT233" i="6"/>
  <c r="AS233" i="6" s="1"/>
  <c r="AR233" i="6" s="1"/>
  <c r="AQ233" i="6" s="1"/>
  <c r="AP233" i="6" s="1"/>
  <c r="AO233" i="6" s="1"/>
  <c r="AN233" i="6" s="1"/>
  <c r="AM233" i="6" s="1"/>
  <c r="AL233" i="6" s="1"/>
  <c r="AR228" i="6"/>
  <c r="AQ228" i="6" s="1"/>
  <c r="AP228" i="6" s="1"/>
  <c r="AO228" i="6" s="1"/>
  <c r="AN228" i="6" s="1"/>
  <c r="AM228" i="6" s="1"/>
  <c r="AL228" i="6" s="1"/>
  <c r="AT223" i="6"/>
  <c r="AS223" i="6" s="1"/>
  <c r="AR223" i="6" s="1"/>
  <c r="AQ223" i="6" s="1"/>
  <c r="AP223" i="6" s="1"/>
  <c r="AO223" i="6" s="1"/>
  <c r="AN223" i="6" s="1"/>
  <c r="AM223" i="6" s="1"/>
  <c r="AL223" i="6" s="1"/>
  <c r="G56" i="6"/>
  <c r="AU56" i="6"/>
  <c r="AQ220" i="6"/>
  <c r="AP220" i="6" s="1"/>
  <c r="AO220" i="6" s="1"/>
  <c r="AN220" i="6" s="1"/>
  <c r="AM220" i="6" s="1"/>
  <c r="AL220" i="6" s="1"/>
  <c r="AT157" i="6"/>
  <c r="AS157" i="6" s="1"/>
  <c r="AR157" i="6" s="1"/>
  <c r="AQ157" i="6" s="1"/>
  <c r="AP157" i="6" s="1"/>
  <c r="AO157" i="6" s="1"/>
  <c r="AN157" i="6" s="1"/>
  <c r="AM157" i="6" s="1"/>
  <c r="AL157" i="6" s="1"/>
  <c r="AT132" i="6"/>
  <c r="AS132" i="6" s="1"/>
  <c r="AR132" i="6" s="1"/>
  <c r="AQ132" i="6" s="1"/>
  <c r="AP132" i="6" s="1"/>
  <c r="AO132" i="6" s="1"/>
  <c r="AN132" i="6" s="1"/>
  <c r="AM132" i="6" s="1"/>
  <c r="AL132" i="6" s="1"/>
  <c r="AT103" i="6"/>
  <c r="AS103" i="6" s="1"/>
  <c r="AR103" i="6" s="1"/>
  <c r="AQ103" i="6" s="1"/>
  <c r="AP103" i="6" s="1"/>
  <c r="AO103" i="6" s="1"/>
  <c r="AN103" i="6" s="1"/>
  <c r="AM103" i="6" s="1"/>
  <c r="AL103" i="6" s="1"/>
  <c r="Z182" i="6"/>
  <c r="P182" i="6"/>
  <c r="AU138" i="6"/>
  <c r="Z138" i="6"/>
  <c r="G138" i="6"/>
  <c r="G127" i="6"/>
  <c r="AU127" i="6"/>
  <c r="Z127" i="6"/>
  <c r="P278" i="6"/>
  <c r="AC278" i="6" s="1"/>
  <c r="G278" i="6"/>
  <c r="AU278" i="6"/>
  <c r="AT278" i="6" s="1"/>
  <c r="P60" i="6"/>
  <c r="Z60" i="6"/>
  <c r="G60" i="6"/>
  <c r="Z173" i="6"/>
  <c r="P173" i="6"/>
  <c r="P156" i="6"/>
  <c r="Z156" i="6"/>
  <c r="AU156" i="6"/>
  <c r="AU161" i="6"/>
  <c r="Z161" i="6"/>
  <c r="G161" i="6"/>
  <c r="AU155" i="6"/>
  <c r="Z155" i="6"/>
  <c r="AU149" i="6"/>
  <c r="Z149" i="6"/>
  <c r="AU124" i="6"/>
  <c r="Z124" i="6"/>
  <c r="Z110" i="6"/>
  <c r="P110" i="6"/>
  <c r="AT180" i="6"/>
  <c r="AS180" i="6" s="1"/>
  <c r="AR180" i="6" s="1"/>
  <c r="AQ180" i="6" s="1"/>
  <c r="AP180" i="6" s="1"/>
  <c r="AO180" i="6" s="1"/>
  <c r="AN180" i="6" s="1"/>
  <c r="AM180" i="6" s="1"/>
  <c r="AL180" i="6" s="1"/>
  <c r="Z74" i="6"/>
  <c r="G74" i="6"/>
  <c r="AU70" i="6"/>
  <c r="G70" i="6"/>
  <c r="G36" i="6"/>
  <c r="P119" i="6"/>
  <c r="Z119" i="6"/>
  <c r="Z137" i="6"/>
  <c r="AU137" i="6"/>
  <c r="AU116" i="6"/>
  <c r="Z116" i="6"/>
  <c r="P109" i="6"/>
  <c r="AU109" i="6"/>
  <c r="AU102" i="6"/>
  <c r="Z102" i="6"/>
  <c r="AS130" i="6"/>
  <c r="AR130" i="6" s="1"/>
  <c r="AQ130" i="6" s="1"/>
  <c r="AP130" i="6" s="1"/>
  <c r="AO130" i="6" s="1"/>
  <c r="AN130" i="6" s="1"/>
  <c r="AM130" i="6" s="1"/>
  <c r="AL130" i="6" s="1"/>
  <c r="AS166" i="6"/>
  <c r="AR166" i="6" s="1"/>
  <c r="AQ166" i="6" s="1"/>
  <c r="AP166" i="6" s="1"/>
  <c r="AO166" i="6" s="1"/>
  <c r="AN166" i="6" s="1"/>
  <c r="AM166" i="6" s="1"/>
  <c r="AL166" i="6" s="1"/>
  <c r="P142" i="6"/>
  <c r="Z142" i="6"/>
  <c r="AR117" i="6"/>
  <c r="P171" i="6"/>
  <c r="AU171" i="6"/>
  <c r="Z171" i="6"/>
  <c r="AU134" i="6"/>
  <c r="P134" i="6"/>
  <c r="Z134" i="6"/>
  <c r="AU165" i="6"/>
  <c r="Z165" i="6"/>
  <c r="P159" i="6"/>
  <c r="Z159" i="6"/>
  <c r="G159" i="6"/>
  <c r="AU147" i="6"/>
  <c r="Z147" i="6"/>
  <c r="P141" i="6"/>
  <c r="G141" i="6"/>
  <c r="Z141" i="6"/>
  <c r="AU141" i="6"/>
  <c r="AU113" i="6"/>
  <c r="Z113" i="6"/>
  <c r="AT211" i="6"/>
  <c r="AS211" i="6" s="1"/>
  <c r="AR211" i="6" s="1"/>
  <c r="AQ211" i="6" s="1"/>
  <c r="AP211" i="6" s="1"/>
  <c r="AO211" i="6" s="1"/>
  <c r="AN211" i="6" s="1"/>
  <c r="AM211" i="6" s="1"/>
  <c r="AL211" i="6" s="1"/>
  <c r="P170" i="6"/>
  <c r="AU170" i="6"/>
  <c r="Z170" i="6"/>
  <c r="G206" i="6"/>
  <c r="P206" i="6"/>
  <c r="P174" i="6"/>
  <c r="AU174" i="6"/>
  <c r="Z174" i="6"/>
  <c r="Z146" i="6"/>
  <c r="G146" i="6"/>
  <c r="AU146" i="6"/>
  <c r="AU140" i="6"/>
  <c r="P140" i="6"/>
  <c r="Z140" i="6"/>
  <c r="G140" i="6"/>
  <c r="Z135" i="6"/>
  <c r="AU135" i="6"/>
  <c r="AT129" i="6"/>
  <c r="AS129" i="6" s="1"/>
  <c r="AR129" i="6" s="1"/>
  <c r="AQ129" i="6" s="1"/>
  <c r="AP129" i="6" s="1"/>
  <c r="AO129" i="6" s="1"/>
  <c r="AN129" i="6" s="1"/>
  <c r="AM129" i="6" s="1"/>
  <c r="AL129" i="6" s="1"/>
  <c r="Z120" i="6"/>
  <c r="P120" i="6"/>
  <c r="Z107" i="6"/>
  <c r="AU107" i="6"/>
  <c r="AT177" i="6"/>
  <c r="AS177" i="6" s="1"/>
  <c r="AR177" i="6" s="1"/>
  <c r="AQ177" i="6" s="1"/>
  <c r="AP177" i="6" s="1"/>
  <c r="AO177" i="6" s="1"/>
  <c r="AN177" i="6" s="1"/>
  <c r="AM177" i="6" s="1"/>
  <c r="AL177" i="6" s="1"/>
  <c r="Z72" i="6"/>
  <c r="G72" i="6"/>
  <c r="P67" i="6"/>
  <c r="G67" i="6"/>
  <c r="AU183" i="6"/>
  <c r="P183" i="6"/>
  <c r="AT106" i="6"/>
  <c r="AS106" i="6" s="1"/>
  <c r="AR106" i="6" s="1"/>
  <c r="AQ106" i="6" s="1"/>
  <c r="AP106" i="6" s="1"/>
  <c r="AO106" i="6" s="1"/>
  <c r="AN106" i="6" s="1"/>
  <c r="AM106" i="6" s="1"/>
  <c r="AL106" i="6" s="1"/>
  <c r="G214" i="6"/>
  <c r="G205" i="6"/>
  <c r="P158" i="6"/>
  <c r="AQ117" i="6"/>
  <c r="AP117" i="6" s="1"/>
  <c r="AO117" i="6" s="1"/>
  <c r="AN117" i="6" s="1"/>
  <c r="AM117" i="6" s="1"/>
  <c r="AL117" i="6" s="1"/>
  <c r="G280" i="6"/>
  <c r="AU280" i="6"/>
  <c r="P280" i="6"/>
  <c r="Z280" i="6"/>
  <c r="P279" i="6"/>
  <c r="Z279" i="6"/>
  <c r="AU279" i="6"/>
  <c r="G279" i="6"/>
  <c r="G275" i="6"/>
  <c r="AU275" i="6"/>
  <c r="P275" i="6"/>
  <c r="Z275" i="6"/>
  <c r="Q19" i="6"/>
  <c r="Q18" i="6" s="1"/>
  <c r="Q17" i="6" s="1"/>
  <c r="AJ148" i="5"/>
  <c r="AK148" i="5"/>
  <c r="AI148" i="5"/>
  <c r="AI191" i="5"/>
  <c r="AH191" i="5" s="1"/>
  <c r="AA191" i="5" s="1"/>
  <c r="AE191" i="5" s="1"/>
  <c r="AK191" i="5"/>
  <c r="AJ191" i="5"/>
  <c r="AK159" i="5"/>
  <c r="AI159" i="5"/>
  <c r="AJ159" i="5"/>
  <c r="AI218" i="5"/>
  <c r="AK218" i="5"/>
  <c r="AJ218" i="5"/>
  <c r="AJ182" i="5"/>
  <c r="AK182" i="5"/>
  <c r="AI182" i="5"/>
  <c r="AI251" i="5"/>
  <c r="AK251" i="5"/>
  <c r="AJ251" i="5"/>
  <c r="AI184" i="5"/>
  <c r="AK184" i="5"/>
  <c r="AJ184" i="5"/>
  <c r="AK153" i="5"/>
  <c r="AJ153" i="5"/>
  <c r="AI153" i="5"/>
  <c r="AH153" i="5" s="1"/>
  <c r="AJ49" i="5"/>
  <c r="AK49" i="5"/>
  <c r="AI49" i="5"/>
  <c r="AK170" i="5"/>
  <c r="AI170" i="5"/>
  <c r="AJ170" i="5"/>
  <c r="AJ44" i="5"/>
  <c r="AI44" i="5"/>
  <c r="AK44" i="5"/>
  <c r="AI118" i="5"/>
  <c r="AJ118" i="5"/>
  <c r="AK118" i="5"/>
  <c r="AJ180" i="5"/>
  <c r="AK180" i="5"/>
  <c r="AI180" i="5"/>
  <c r="AI174" i="5"/>
  <c r="AK208" i="5"/>
  <c r="AJ208" i="5"/>
  <c r="AI208" i="5"/>
  <c r="AI194" i="5"/>
  <c r="AK194" i="5"/>
  <c r="AJ194" i="5"/>
  <c r="AI248" i="5"/>
  <c r="AJ248" i="5"/>
  <c r="AK248" i="5"/>
  <c r="AK242" i="5"/>
  <c r="AI242" i="5"/>
  <c r="AJ242" i="5"/>
  <c r="AJ178" i="5"/>
  <c r="AK178" i="5"/>
  <c r="AI178" i="5"/>
  <c r="AJ161" i="5"/>
  <c r="AI161" i="5"/>
  <c r="AK161" i="5"/>
  <c r="AI123" i="5"/>
  <c r="AJ123" i="5"/>
  <c r="AK123" i="5"/>
  <c r="AI45" i="5"/>
  <c r="AK45" i="5"/>
  <c r="AJ45" i="5"/>
  <c r="AJ246" i="5"/>
  <c r="AI246" i="5"/>
  <c r="AK246" i="5"/>
  <c r="AH146" i="5"/>
  <c r="AB146" i="5" s="1"/>
  <c r="AI189" i="5"/>
  <c r="AK189" i="5"/>
  <c r="AJ189" i="5"/>
  <c r="AI196" i="5"/>
  <c r="AK196" i="5"/>
  <c r="AJ196" i="5"/>
  <c r="AI198" i="5"/>
  <c r="AK198" i="5"/>
  <c r="AJ198" i="5"/>
  <c r="AJ141" i="5"/>
  <c r="AK141" i="5"/>
  <c r="AI141" i="5"/>
  <c r="AI247" i="5"/>
  <c r="AJ247" i="5"/>
  <c r="AK247" i="5"/>
  <c r="AI245" i="5"/>
  <c r="AH245" i="5" s="1"/>
  <c r="AJ245" i="5"/>
  <c r="AK245" i="5"/>
  <c r="AK55" i="5"/>
  <c r="AJ55" i="5"/>
  <c r="AI55" i="5"/>
  <c r="AJ53" i="5"/>
  <c r="AK53" i="5"/>
  <c r="AI53" i="5"/>
  <c r="AK257" i="5"/>
  <c r="AJ257" i="5"/>
  <c r="AI257" i="5"/>
  <c r="AC188" i="5"/>
  <c r="K188" i="5"/>
  <c r="AK139" i="5"/>
  <c r="AI139" i="5"/>
  <c r="AJ139" i="5"/>
  <c r="AF210" i="5"/>
  <c r="K210" i="5"/>
  <c r="AS220" i="5"/>
  <c r="AR220" i="5" s="1"/>
  <c r="AQ220" i="5" s="1"/>
  <c r="AP220" i="5" s="1"/>
  <c r="AO220" i="5" s="1"/>
  <c r="AN220" i="5" s="1"/>
  <c r="AM220" i="5" s="1"/>
  <c r="AL220" i="5" s="1"/>
  <c r="AF188" i="5"/>
  <c r="AK66" i="5"/>
  <c r="AJ60" i="5"/>
  <c r="AK60" i="5"/>
  <c r="AI60" i="5"/>
  <c r="AJ62" i="5"/>
  <c r="AI62" i="5"/>
  <c r="AK62" i="5"/>
  <c r="AJ146" i="5"/>
  <c r="AK146" i="5"/>
  <c r="AT164" i="5"/>
  <c r="AS164" i="5" s="1"/>
  <c r="AR164" i="5" s="1"/>
  <c r="AQ164" i="5" s="1"/>
  <c r="AP164" i="5" s="1"/>
  <c r="AO164" i="5" s="1"/>
  <c r="AN164" i="5" s="1"/>
  <c r="AM164" i="5" s="1"/>
  <c r="AL164" i="5" s="1"/>
  <c r="AS140" i="5"/>
  <c r="AR140" i="5" s="1"/>
  <c r="AQ140" i="5" s="1"/>
  <c r="AP140" i="5" s="1"/>
  <c r="AO140" i="5" s="1"/>
  <c r="AN140" i="5" s="1"/>
  <c r="AM140" i="5" s="1"/>
  <c r="AL140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T203" i="5"/>
  <c r="AS203" i="5" s="1"/>
  <c r="AR203" i="5" s="1"/>
  <c r="AQ203" i="5" s="1"/>
  <c r="AP203" i="5" s="1"/>
  <c r="AO203" i="5" s="1"/>
  <c r="AN203" i="5" s="1"/>
  <c r="AM203" i="5" s="1"/>
  <c r="AL203" i="5" s="1"/>
  <c r="AO259" i="5"/>
  <c r="AN259" i="5" s="1"/>
  <c r="AM259" i="5" s="1"/>
  <c r="AL259" i="5" s="1"/>
  <c r="AI129" i="5"/>
  <c r="AK129" i="5"/>
  <c r="AC150" i="5"/>
  <c r="AF214" i="5"/>
  <c r="AR217" i="5"/>
  <c r="AQ217" i="5" s="1"/>
  <c r="AP217" i="5" s="1"/>
  <c r="AO217" i="5" s="1"/>
  <c r="AN217" i="5" s="1"/>
  <c r="AM217" i="5" s="1"/>
  <c r="AL217" i="5" s="1"/>
  <c r="AT212" i="5"/>
  <c r="AS212" i="5" s="1"/>
  <c r="AR212" i="5" s="1"/>
  <c r="AQ212" i="5" s="1"/>
  <c r="AP212" i="5" s="1"/>
  <c r="AO212" i="5" s="1"/>
  <c r="AN212" i="5" s="1"/>
  <c r="AM212" i="5" s="1"/>
  <c r="AL212" i="5" s="1"/>
  <c r="AK213" i="5"/>
  <c r="AJ213" i="5"/>
  <c r="AI213" i="5"/>
  <c r="AH213" i="5" s="1"/>
  <c r="AI64" i="5"/>
  <c r="AK64" i="5"/>
  <c r="AJ64" i="5"/>
  <c r="AK63" i="5"/>
  <c r="AI63" i="5"/>
  <c r="AH63" i="5" s="1"/>
  <c r="AR124" i="5"/>
  <c r="AQ124" i="5" s="1"/>
  <c r="AP124" i="5" s="1"/>
  <c r="AO124" i="5" s="1"/>
  <c r="AN124" i="5" s="1"/>
  <c r="AM124" i="5" s="1"/>
  <c r="AL124" i="5" s="1"/>
  <c r="AK195" i="5"/>
  <c r="AI195" i="5"/>
  <c r="AJ195" i="5"/>
  <c r="K257" i="5"/>
  <c r="AF257" i="5"/>
  <c r="AT255" i="5"/>
  <c r="AS255" i="5" s="1"/>
  <c r="AR255" i="5" s="1"/>
  <c r="AQ255" i="5" s="1"/>
  <c r="AP255" i="5" s="1"/>
  <c r="AO255" i="5" s="1"/>
  <c r="AN255" i="5" s="1"/>
  <c r="AM255" i="5" s="1"/>
  <c r="AL255" i="5" s="1"/>
  <c r="AJ144" i="5"/>
  <c r="AI144" i="5"/>
  <c r="AS152" i="5"/>
  <c r="AR152" i="5" s="1"/>
  <c r="AQ152" i="5" s="1"/>
  <c r="AP152" i="5" s="1"/>
  <c r="AO152" i="5" s="1"/>
  <c r="AN152" i="5"/>
  <c r="AM152" i="5" s="1"/>
  <c r="AL152" i="5" s="1"/>
  <c r="AT197" i="5"/>
  <c r="AS197" i="5" s="1"/>
  <c r="AR197" i="5" s="1"/>
  <c r="AQ197" i="5" s="1"/>
  <c r="AP197" i="5" s="1"/>
  <c r="AO197" i="5" s="1"/>
  <c r="AN197" i="5" s="1"/>
  <c r="AM197" i="5" s="1"/>
  <c r="AL197" i="5" s="1"/>
  <c r="AB27" i="5"/>
  <c r="AK121" i="5"/>
  <c r="AI121" i="5"/>
  <c r="AH121" i="5" s="1"/>
  <c r="AA121" i="5" s="1"/>
  <c r="AE121" i="5" s="1"/>
  <c r="K150" i="5"/>
  <c r="AS167" i="5"/>
  <c r="AR167" i="5" s="1"/>
  <c r="AQ167" i="5" s="1"/>
  <c r="AP167" i="5" s="1"/>
  <c r="AO167" i="5" s="1"/>
  <c r="AN167" i="5" s="1"/>
  <c r="AM167" i="5" s="1"/>
  <c r="AL167" i="5" s="1"/>
  <c r="AK204" i="5"/>
  <c r="AI204" i="5"/>
  <c r="AJ204" i="5"/>
  <c r="AC257" i="5"/>
  <c r="AS244" i="5"/>
  <c r="AR244" i="5" s="1"/>
  <c r="AQ244" i="5" s="1"/>
  <c r="AP244" i="5" s="1"/>
  <c r="AO244" i="5" s="1"/>
  <c r="AN244" i="5" s="1"/>
  <c r="AM244" i="5" s="1"/>
  <c r="AL244" i="5" s="1"/>
  <c r="AT258" i="5"/>
  <c r="AS258" i="5" s="1"/>
  <c r="AR258" i="5" s="1"/>
  <c r="AQ258" i="5" s="1"/>
  <c r="AP258" i="5" s="1"/>
  <c r="AO258" i="5" s="1"/>
  <c r="AN258" i="5" s="1"/>
  <c r="AM258" i="5" s="1"/>
  <c r="AL258" i="5" s="1"/>
  <c r="AI125" i="5"/>
  <c r="AK125" i="5"/>
  <c r="AJ125" i="5"/>
  <c r="AI206" i="5"/>
  <c r="AJ206" i="5"/>
  <c r="AK206" i="5"/>
  <c r="AI231" i="5"/>
  <c r="AR252" i="5"/>
  <c r="AQ252" i="5" s="1"/>
  <c r="AP252" i="5" s="1"/>
  <c r="AO252" i="5" s="1"/>
  <c r="AN252" i="5" s="1"/>
  <c r="AM252" i="5" s="1"/>
  <c r="AL252" i="5" s="1"/>
  <c r="AT241" i="5"/>
  <c r="AS241" i="5" s="1"/>
  <c r="AR241" i="5" s="1"/>
  <c r="AQ241" i="5" s="1"/>
  <c r="AP241" i="5" s="1"/>
  <c r="AO241" i="5" s="1"/>
  <c r="AN241" i="5" s="1"/>
  <c r="AM241" i="5" s="1"/>
  <c r="AL241" i="5" s="1"/>
  <c r="AS250" i="5"/>
  <c r="AR250" i="5" s="1"/>
  <c r="AQ250" i="5" s="1"/>
  <c r="AP250" i="5" s="1"/>
  <c r="AO250" i="5" s="1"/>
  <c r="AN250" i="5" s="1"/>
  <c r="AM250" i="5" s="1"/>
  <c r="AL250" i="5" s="1"/>
  <c r="AK134" i="5"/>
  <c r="AJ134" i="5"/>
  <c r="AI134" i="5"/>
  <c r="AK214" i="5"/>
  <c r="AI214" i="5"/>
  <c r="AJ214" i="5"/>
  <c r="AJ127" i="5"/>
  <c r="AK127" i="5"/>
  <c r="AI127" i="5"/>
  <c r="AH127" i="5" s="1"/>
  <c r="AR215" i="5"/>
  <c r="AQ215" i="5" s="1"/>
  <c r="AP215" i="5" s="1"/>
  <c r="AO215" i="5" s="1"/>
  <c r="AN215" i="5" s="1"/>
  <c r="AM215" i="5" s="1"/>
  <c r="AL215" i="5" s="1"/>
  <c r="AF213" i="5"/>
  <c r="K213" i="5"/>
  <c r="G223" i="5"/>
  <c r="AU223" i="5"/>
  <c r="G21" i="5"/>
  <c r="AU21" i="5"/>
  <c r="Z21" i="5"/>
  <c r="Z114" i="5"/>
  <c r="AU114" i="5"/>
  <c r="G109" i="5"/>
  <c r="Z109" i="5"/>
  <c r="AU109" i="5"/>
  <c r="AU101" i="5"/>
  <c r="Z101" i="5"/>
  <c r="AU94" i="5"/>
  <c r="G94" i="5"/>
  <c r="Z94" i="5"/>
  <c r="AT88" i="5"/>
  <c r="AS88" i="5" s="1"/>
  <c r="AR88" i="5" s="1"/>
  <c r="AQ88" i="5" s="1"/>
  <c r="AP88" i="5" s="1"/>
  <c r="AO88" i="5" s="1"/>
  <c r="AN88" i="5" s="1"/>
  <c r="AM88" i="5" s="1"/>
  <c r="AL88" i="5" s="1"/>
  <c r="Z81" i="5"/>
  <c r="AU81" i="5"/>
  <c r="G81" i="5"/>
  <c r="AU71" i="5"/>
  <c r="G71" i="5"/>
  <c r="Z71" i="5"/>
  <c r="AR235" i="5"/>
  <c r="AQ235" i="5" s="1"/>
  <c r="AP235" i="5" s="1"/>
  <c r="AO235" i="5" s="1"/>
  <c r="AN235" i="5" s="1"/>
  <c r="AM235" i="5" s="1"/>
  <c r="AL235" i="5" s="1"/>
  <c r="AR190" i="5"/>
  <c r="AQ190" i="5" s="1"/>
  <c r="AP190" i="5" s="1"/>
  <c r="AO190" i="5" s="1"/>
  <c r="AN190" i="5" s="1"/>
  <c r="AM190" i="5" s="1"/>
  <c r="AL190" i="5" s="1"/>
  <c r="AR130" i="5"/>
  <c r="AQ130" i="5" s="1"/>
  <c r="AR239" i="5"/>
  <c r="AQ239" i="5" s="1"/>
  <c r="AP239" i="5" s="1"/>
  <c r="AO239" i="5" s="1"/>
  <c r="AN239" i="5" s="1"/>
  <c r="AM239" i="5" s="1"/>
  <c r="AL239" i="5" s="1"/>
  <c r="AT222" i="5"/>
  <c r="AS222" i="5" s="1"/>
  <c r="AR222" i="5" s="1"/>
  <c r="AQ222" i="5" s="1"/>
  <c r="AP222" i="5" s="1"/>
  <c r="AO222" i="5" s="1"/>
  <c r="AN222" i="5" s="1"/>
  <c r="AM222" i="5" s="1"/>
  <c r="AL222" i="5" s="1"/>
  <c r="AJ108" i="5"/>
  <c r="AH108" i="5" s="1"/>
  <c r="AP130" i="5"/>
  <c r="AO130" i="5" s="1"/>
  <c r="AN130" i="5" s="1"/>
  <c r="AM130" i="5" s="1"/>
  <c r="AL130" i="5" s="1"/>
  <c r="AS239" i="5"/>
  <c r="AQ240" i="5"/>
  <c r="AP240" i="5" s="1"/>
  <c r="AO240" i="5" s="1"/>
  <c r="AN240" i="5" s="1"/>
  <c r="AM240" i="5" s="1"/>
  <c r="AL240" i="5" s="1"/>
  <c r="AT236" i="5"/>
  <c r="AS236" i="5" s="1"/>
  <c r="AR236" i="5" s="1"/>
  <c r="AQ236" i="5" s="1"/>
  <c r="AP236" i="5" s="1"/>
  <c r="AO236" i="5" s="1"/>
  <c r="AN236" i="5" s="1"/>
  <c r="AM236" i="5" s="1"/>
  <c r="AL236" i="5" s="1"/>
  <c r="AQ132" i="5"/>
  <c r="AP132" i="5" s="1"/>
  <c r="AO132" i="5" s="1"/>
  <c r="AN132" i="5" s="1"/>
  <c r="AM132" i="5" s="1"/>
  <c r="AL132" i="5" s="1"/>
  <c r="Z64" i="5"/>
  <c r="G64" i="5"/>
  <c r="AC80" i="5"/>
  <c r="AF80" i="5"/>
  <c r="I80" i="5"/>
  <c r="AF135" i="5"/>
  <c r="AC135" i="5"/>
  <c r="K135" i="5"/>
  <c r="G244" i="5"/>
  <c r="Z244" i="5"/>
  <c r="AC79" i="5"/>
  <c r="AF79" i="5"/>
  <c r="I79" i="5"/>
  <c r="AT68" i="5"/>
  <c r="AS68" i="5" s="1"/>
  <c r="AR68" i="5" s="1"/>
  <c r="AQ68" i="5" s="1"/>
  <c r="AP68" i="5" s="1"/>
  <c r="AO68" i="5" s="1"/>
  <c r="AN68" i="5" s="1"/>
  <c r="AM68" i="5" s="1"/>
  <c r="AL68" i="5" s="1"/>
  <c r="G59" i="5"/>
  <c r="Z59" i="5"/>
  <c r="AU59" i="5"/>
  <c r="G140" i="5"/>
  <c r="Z140" i="5"/>
  <c r="AT33" i="5"/>
  <c r="AT41" i="5"/>
  <c r="AS41" i="5" s="1"/>
  <c r="AR41" i="5" s="1"/>
  <c r="AQ41" i="5" s="1"/>
  <c r="AP41" i="5" s="1"/>
  <c r="AO41" i="5" s="1"/>
  <c r="AN41" i="5" s="1"/>
  <c r="AM41" i="5" s="1"/>
  <c r="AL41" i="5" s="1"/>
  <c r="I27" i="5"/>
  <c r="AF27" i="5"/>
  <c r="AC27" i="5"/>
  <c r="AR43" i="5"/>
  <c r="AQ43" i="5" s="1"/>
  <c r="AP43" i="5" s="1"/>
  <c r="AO43" i="5" s="1"/>
  <c r="AN43" i="5" s="1"/>
  <c r="AM43" i="5" s="1"/>
  <c r="AL43" i="5" s="1"/>
  <c r="AF67" i="5"/>
  <c r="Z126" i="5"/>
  <c r="AU162" i="5"/>
  <c r="Z162" i="5"/>
  <c r="AU119" i="5"/>
  <c r="Z119" i="5"/>
  <c r="G108" i="5"/>
  <c r="Z108" i="5"/>
  <c r="Z80" i="5"/>
  <c r="AU80" i="5"/>
  <c r="AU120" i="5"/>
  <c r="Z120" i="5"/>
  <c r="Z171" i="5"/>
  <c r="AU171" i="5"/>
  <c r="G151" i="5"/>
  <c r="Z151" i="5"/>
  <c r="G181" i="5"/>
  <c r="Z181" i="5"/>
  <c r="Z202" i="5"/>
  <c r="AU202" i="5"/>
  <c r="G118" i="5"/>
  <c r="Z118" i="5"/>
  <c r="AU99" i="5"/>
  <c r="G99" i="5"/>
  <c r="AT102" i="5"/>
  <c r="AS102" i="5"/>
  <c r="AR102" i="5" s="1"/>
  <c r="AQ102" i="5" s="1"/>
  <c r="AP102" i="5" s="1"/>
  <c r="AO102" i="5" s="1"/>
  <c r="AN102" i="5" s="1"/>
  <c r="AM102" i="5" s="1"/>
  <c r="AL102" i="5" s="1"/>
  <c r="AS116" i="5"/>
  <c r="AR116" i="5" s="1"/>
  <c r="AQ116" i="5" s="1"/>
  <c r="AP116" i="5" s="1"/>
  <c r="AO116" i="5" s="1"/>
  <c r="AN116" i="5" s="1"/>
  <c r="AM116" i="5" s="1"/>
  <c r="AL116" i="5" s="1"/>
  <c r="Z137" i="5"/>
  <c r="AU137" i="5"/>
  <c r="G143" i="5"/>
  <c r="AU143" i="5"/>
  <c r="Z143" i="5"/>
  <c r="AC165" i="5"/>
  <c r="AF165" i="5"/>
  <c r="Z210" i="5"/>
  <c r="AU210" i="5"/>
  <c r="AU106" i="5"/>
  <c r="Z106" i="5"/>
  <c r="G92" i="5"/>
  <c r="AU92" i="5"/>
  <c r="Z92" i="5"/>
  <c r="G86" i="5"/>
  <c r="Z86" i="5"/>
  <c r="AU86" i="5"/>
  <c r="AS31" i="5"/>
  <c r="AR31" i="5" s="1"/>
  <c r="AQ31" i="5" s="1"/>
  <c r="AP31" i="5" s="1"/>
  <c r="AO31" i="5" s="1"/>
  <c r="AN31" i="5" s="1"/>
  <c r="AM31" i="5" s="1"/>
  <c r="AL31" i="5" s="1"/>
  <c r="AS74" i="5"/>
  <c r="AR74" i="5" s="1"/>
  <c r="AQ74" i="5" s="1"/>
  <c r="AP74" i="5" s="1"/>
  <c r="AO74" i="5" s="1"/>
  <c r="AN74" i="5" s="1"/>
  <c r="AM74" i="5" s="1"/>
  <c r="AL74" i="5" s="1"/>
  <c r="AT75" i="5"/>
  <c r="AS75" i="5" s="1"/>
  <c r="AR75" i="5" s="1"/>
  <c r="AQ75" i="5" s="1"/>
  <c r="AP75" i="5" s="1"/>
  <c r="AO75" i="5" s="1"/>
  <c r="AN75" i="5" s="1"/>
  <c r="AM75" i="5" s="1"/>
  <c r="AL75" i="5" s="1"/>
  <c r="AU135" i="5"/>
  <c r="Z135" i="5"/>
  <c r="Z157" i="5"/>
  <c r="G157" i="5"/>
  <c r="AU105" i="5"/>
  <c r="Z105" i="5"/>
  <c r="G97" i="5"/>
  <c r="AU97" i="5"/>
  <c r="G91" i="5"/>
  <c r="AU91" i="5"/>
  <c r="AU85" i="5"/>
  <c r="Z85" i="5"/>
  <c r="AF47" i="5"/>
  <c r="AS133" i="5"/>
  <c r="AR133" i="5" s="1"/>
  <c r="AQ133" i="5" s="1"/>
  <c r="AP133" i="5" s="1"/>
  <c r="AO133" i="5" s="1"/>
  <c r="AN133" i="5" s="1"/>
  <c r="AM133" i="5" s="1"/>
  <c r="AL133" i="5" s="1"/>
  <c r="G166" i="5"/>
  <c r="AU166" i="5"/>
  <c r="Z166" i="5"/>
  <c r="AU177" i="5"/>
  <c r="Z177" i="5"/>
  <c r="G194" i="5"/>
  <c r="Z104" i="5"/>
  <c r="AU104" i="5"/>
  <c r="G96" i="5"/>
  <c r="AU96" i="5"/>
  <c r="Z96" i="5"/>
  <c r="G84" i="5"/>
  <c r="Z84" i="5"/>
  <c r="AU147" i="5"/>
  <c r="Z147" i="5"/>
  <c r="G147" i="5"/>
  <c r="AC149" i="5"/>
  <c r="AF149" i="5"/>
  <c r="Z153" i="5"/>
  <c r="G153" i="5"/>
  <c r="G111" i="5"/>
  <c r="AU111" i="5"/>
  <c r="AS103" i="5"/>
  <c r="AR103" i="5" s="1"/>
  <c r="AQ103" i="5"/>
  <c r="AP103" i="5" s="1"/>
  <c r="AO103" i="5" s="1"/>
  <c r="AN103" i="5" s="1"/>
  <c r="AM103" i="5" s="1"/>
  <c r="AL103" i="5" s="1"/>
  <c r="Z95" i="5"/>
  <c r="G95" i="5"/>
  <c r="AU95" i="5"/>
  <c r="AU83" i="5"/>
  <c r="Z83" i="5"/>
  <c r="AU47" i="5"/>
  <c r="Z48" i="5"/>
  <c r="G48" i="5"/>
  <c r="AU128" i="5"/>
  <c r="G128" i="5"/>
  <c r="Z128" i="5"/>
  <c r="AU136" i="5"/>
  <c r="G136" i="5"/>
  <c r="Z149" i="5"/>
  <c r="AU149" i="5"/>
  <c r="G186" i="5"/>
  <c r="AU186" i="5"/>
  <c r="Z186" i="5"/>
  <c r="Z218" i="5"/>
  <c r="G218" i="5"/>
  <c r="G115" i="5"/>
  <c r="AU115" i="5"/>
  <c r="Z115" i="5"/>
  <c r="AU110" i="5"/>
  <c r="Z110" i="5"/>
  <c r="G102" i="5"/>
  <c r="Z102" i="5"/>
  <c r="Z89" i="5"/>
  <c r="G89" i="5"/>
  <c r="AU82" i="5"/>
  <c r="Z82" i="5"/>
  <c r="AC158" i="5"/>
  <c r="Z152" i="5"/>
  <c r="Z211" i="5"/>
  <c r="Z266" i="5"/>
  <c r="G142" i="5"/>
  <c r="AJ266" i="5"/>
  <c r="AI266" i="5"/>
  <c r="AK266" i="5"/>
  <c r="G264" i="5"/>
  <c r="Z265" i="5"/>
  <c r="AU265" i="5"/>
  <c r="G261" i="5"/>
  <c r="Z264" i="5"/>
  <c r="AU264" i="5"/>
  <c r="K265" i="5"/>
  <c r="G266" i="5"/>
  <c r="AF266" i="5" s="1"/>
  <c r="AU263" i="5"/>
  <c r="Z263" i="5"/>
  <c r="G260" i="5"/>
  <c r="AU261" i="5"/>
  <c r="Z261" i="5"/>
  <c r="AU262" i="5"/>
  <c r="G263" i="5"/>
  <c r="G281" i="6"/>
  <c r="AU281" i="6"/>
  <c r="P281" i="6"/>
  <c r="Z281" i="6"/>
  <c r="G274" i="6"/>
  <c r="AU274" i="6"/>
  <c r="P274" i="6"/>
  <c r="Z274" i="6"/>
  <c r="K278" i="6"/>
  <c r="AS278" i="6"/>
  <c r="AR278" i="6" s="1"/>
  <c r="AQ278" i="6" s="1"/>
  <c r="AP278" i="6" s="1"/>
  <c r="AO278" i="6" s="1"/>
  <c r="AN278" i="6" s="1"/>
  <c r="AM278" i="6" s="1"/>
  <c r="AL278" i="6" s="1"/>
  <c r="Z278" i="6"/>
  <c r="AA267" i="6"/>
  <c r="C12" i="5"/>
  <c r="C11" i="5"/>
  <c r="C12" i="6"/>
  <c r="C12" i="2"/>
  <c r="C11" i="6"/>
  <c r="C11" i="2"/>
  <c r="AA153" i="5" l="1"/>
  <c r="AD27" i="5"/>
  <c r="AE27" i="5"/>
  <c r="AB67" i="6"/>
  <c r="AA245" i="6"/>
  <c r="AA243" i="5"/>
  <c r="AD243" i="5" s="1"/>
  <c r="AB264" i="6"/>
  <c r="O299" i="2"/>
  <c r="O282" i="6"/>
  <c r="AT282" i="6"/>
  <c r="AS282" i="6" s="1"/>
  <c r="AR282" i="6" s="1"/>
  <c r="AQ282" i="6" s="1"/>
  <c r="AP282" i="6" s="1"/>
  <c r="AO282" i="6" s="1"/>
  <c r="AN282" i="6" s="1"/>
  <c r="AM282" i="6" s="1"/>
  <c r="AL282" i="6" s="1"/>
  <c r="AC282" i="6"/>
  <c r="K282" i="6"/>
  <c r="AF282" i="6"/>
  <c r="O267" i="5"/>
  <c r="AT267" i="5"/>
  <c r="AS267" i="5" s="1"/>
  <c r="AR267" i="5" s="1"/>
  <c r="AQ267" i="5" s="1"/>
  <c r="AP267" i="5" s="1"/>
  <c r="AO267" i="5" s="1"/>
  <c r="AN267" i="5" s="1"/>
  <c r="AM267" i="5" s="1"/>
  <c r="AL267" i="5" s="1"/>
  <c r="AC267" i="5"/>
  <c r="K267" i="5"/>
  <c r="AF267" i="5"/>
  <c r="AA209" i="6"/>
  <c r="AB209" i="6"/>
  <c r="AB249" i="6"/>
  <c r="AA249" i="6"/>
  <c r="AA269" i="6"/>
  <c r="AB269" i="6"/>
  <c r="AB60" i="6"/>
  <c r="AB204" i="6"/>
  <c r="AA204" i="6"/>
  <c r="AB218" i="6"/>
  <c r="AA218" i="6"/>
  <c r="O294" i="2"/>
  <c r="AB71" i="6"/>
  <c r="AA71" i="6"/>
  <c r="AI85" i="6"/>
  <c r="AH85" i="6" s="1"/>
  <c r="AJ85" i="6"/>
  <c r="AK85" i="6"/>
  <c r="AI34" i="6"/>
  <c r="AJ34" i="6"/>
  <c r="AK34" i="6"/>
  <c r="AK198" i="6"/>
  <c r="AI198" i="6"/>
  <c r="AJ198" i="6"/>
  <c r="AK173" i="6"/>
  <c r="AI173" i="6"/>
  <c r="AJ173" i="6"/>
  <c r="AI159" i="6"/>
  <c r="AH159" i="6" s="1"/>
  <c r="AA159" i="6" s="1"/>
  <c r="AK159" i="6"/>
  <c r="AJ159" i="6"/>
  <c r="AI148" i="6"/>
  <c r="AJ148" i="6"/>
  <c r="AK148" i="6"/>
  <c r="AI152" i="6"/>
  <c r="AK152" i="6"/>
  <c r="AJ152" i="6"/>
  <c r="AH152" i="6" s="1"/>
  <c r="AB152" i="6" s="1"/>
  <c r="K223" i="6"/>
  <c r="AC223" i="6"/>
  <c r="AF223" i="6"/>
  <c r="J128" i="6"/>
  <c r="AC128" i="6"/>
  <c r="AF128" i="6"/>
  <c r="AI63" i="6"/>
  <c r="AH63" i="6" s="1"/>
  <c r="AB63" i="6" s="1"/>
  <c r="AJ63" i="6"/>
  <c r="AK63" i="6"/>
  <c r="AC91" i="6"/>
  <c r="AF91" i="6"/>
  <c r="I28" i="6"/>
  <c r="AC28" i="6"/>
  <c r="AF28" i="6"/>
  <c r="AT153" i="6"/>
  <c r="AS153" i="6" s="1"/>
  <c r="AR153" i="6" s="1"/>
  <c r="AQ153" i="6" s="1"/>
  <c r="AP153" i="6" s="1"/>
  <c r="AO153" i="6" s="1"/>
  <c r="AN153" i="6" s="1"/>
  <c r="AM153" i="6" s="1"/>
  <c r="AL153" i="6" s="1"/>
  <c r="AE259" i="6"/>
  <c r="AD259" i="6"/>
  <c r="L262" i="6"/>
  <c r="AC262" i="6"/>
  <c r="AF262" i="6"/>
  <c r="AI186" i="6"/>
  <c r="AJ186" i="6"/>
  <c r="AK186" i="6"/>
  <c r="AT81" i="6"/>
  <c r="AS81" i="6"/>
  <c r="AR81" i="6"/>
  <c r="AQ81" i="6" s="1"/>
  <c r="AP81" i="6" s="1"/>
  <c r="AO81" i="6" s="1"/>
  <c r="AN81" i="6" s="1"/>
  <c r="AM81" i="6" s="1"/>
  <c r="AL81" i="6" s="1"/>
  <c r="I63" i="6"/>
  <c r="AC63" i="6"/>
  <c r="AF63" i="6"/>
  <c r="K153" i="6"/>
  <c r="AC153" i="6"/>
  <c r="AF153" i="6"/>
  <c r="AH121" i="6"/>
  <c r="AA121" i="6" s="1"/>
  <c r="AE121" i="6" s="1"/>
  <c r="AH41" i="6"/>
  <c r="AB41" i="6" s="1"/>
  <c r="I82" i="6"/>
  <c r="AC82" i="6"/>
  <c r="AF82" i="6"/>
  <c r="AC248" i="6"/>
  <c r="AF248" i="6"/>
  <c r="K248" i="6"/>
  <c r="AI214" i="6"/>
  <c r="AH90" i="6"/>
  <c r="AA90" i="6" s="1"/>
  <c r="AH30" i="6"/>
  <c r="AB30" i="6" s="1"/>
  <c r="AH96" i="6"/>
  <c r="AA96" i="6" s="1"/>
  <c r="AH40" i="6"/>
  <c r="AI270" i="6"/>
  <c r="K229" i="6"/>
  <c r="AC229" i="6"/>
  <c r="AF229" i="6"/>
  <c r="I25" i="6"/>
  <c r="AC25" i="6"/>
  <c r="AF25" i="6"/>
  <c r="I81" i="6"/>
  <c r="AF81" i="6"/>
  <c r="AC81" i="6"/>
  <c r="AI207" i="6"/>
  <c r="AJ207" i="6"/>
  <c r="AK207" i="6"/>
  <c r="AA62" i="6"/>
  <c r="AB62" i="6"/>
  <c r="K225" i="6"/>
  <c r="AF225" i="6"/>
  <c r="AC225" i="6"/>
  <c r="AT91" i="6"/>
  <c r="AS91" i="6"/>
  <c r="AR91" i="6" s="1"/>
  <c r="AQ91" i="6" s="1"/>
  <c r="AP91" i="6" s="1"/>
  <c r="AO91" i="6" s="1"/>
  <c r="AN91" i="6" s="1"/>
  <c r="AM91" i="6" s="1"/>
  <c r="AL91" i="6" s="1"/>
  <c r="AC219" i="6"/>
  <c r="AF219" i="6"/>
  <c r="K219" i="6"/>
  <c r="AT35" i="6"/>
  <c r="AS35" i="6" s="1"/>
  <c r="AR35" i="6" s="1"/>
  <c r="AQ35" i="6" s="1"/>
  <c r="AP35" i="6" s="1"/>
  <c r="AO35" i="6" s="1"/>
  <c r="AN35" i="6" s="1"/>
  <c r="AM35" i="6" s="1"/>
  <c r="AL35" i="6" s="1"/>
  <c r="AT105" i="6"/>
  <c r="AS105" i="6"/>
  <c r="AR105" i="6" s="1"/>
  <c r="AQ105" i="6" s="1"/>
  <c r="AP105" i="6" s="1"/>
  <c r="AO105" i="6" s="1"/>
  <c r="AN105" i="6" s="1"/>
  <c r="AM105" i="6" s="1"/>
  <c r="AL105" i="6" s="1"/>
  <c r="K166" i="6"/>
  <c r="AC166" i="6"/>
  <c r="AF166" i="6"/>
  <c r="I42" i="6"/>
  <c r="AC42" i="6"/>
  <c r="AF42" i="6"/>
  <c r="AJ65" i="6"/>
  <c r="AK65" i="6"/>
  <c r="AI65" i="6"/>
  <c r="AH65" i="6" s="1"/>
  <c r="AA65" i="6" s="1"/>
  <c r="AD65" i="6" s="1"/>
  <c r="AS160" i="6"/>
  <c r="AR160" i="6" s="1"/>
  <c r="AQ160" i="6" s="1"/>
  <c r="AP160" i="6" s="1"/>
  <c r="AO160" i="6" s="1"/>
  <c r="AN160" i="6" s="1"/>
  <c r="AM160" i="6" s="1"/>
  <c r="AL160" i="6" s="1"/>
  <c r="AT160" i="6"/>
  <c r="AC23" i="6"/>
  <c r="AF23" i="6"/>
  <c r="I23" i="6"/>
  <c r="AB82" i="6"/>
  <c r="AF130" i="6"/>
  <c r="AH265" i="6"/>
  <c r="AB265" i="6" s="1"/>
  <c r="AI197" i="6"/>
  <c r="AH197" i="6" s="1"/>
  <c r="AA197" i="6" s="1"/>
  <c r="AE197" i="6" s="1"/>
  <c r="AJ197" i="6"/>
  <c r="AK197" i="6"/>
  <c r="AS192" i="6"/>
  <c r="AR192" i="6" s="1"/>
  <c r="AQ192" i="6" s="1"/>
  <c r="AP192" i="6" s="1"/>
  <c r="AO192" i="6" s="1"/>
  <c r="AN192" i="6" s="1"/>
  <c r="AM192" i="6" s="1"/>
  <c r="AL192" i="6" s="1"/>
  <c r="AT192" i="6"/>
  <c r="AH73" i="6"/>
  <c r="AA27" i="6"/>
  <c r="AT205" i="6"/>
  <c r="AS205" i="6" s="1"/>
  <c r="AR205" i="6" s="1"/>
  <c r="AQ205" i="6" s="1"/>
  <c r="AP205" i="6" s="1"/>
  <c r="AO205" i="6" s="1"/>
  <c r="AN205" i="6" s="1"/>
  <c r="AM205" i="6" s="1"/>
  <c r="AL205" i="6" s="1"/>
  <c r="AH158" i="6"/>
  <c r="AH24" i="6"/>
  <c r="AB24" i="6" s="1"/>
  <c r="AH21" i="6"/>
  <c r="AA21" i="6" s="1"/>
  <c r="AH178" i="6"/>
  <c r="AA178" i="6" s="1"/>
  <c r="AK270" i="6"/>
  <c r="AH89" i="6"/>
  <c r="AH39" i="6"/>
  <c r="AH68" i="6"/>
  <c r="AD264" i="6"/>
  <c r="I108" i="6"/>
  <c r="AC108" i="6"/>
  <c r="AF108" i="6"/>
  <c r="AT136" i="6"/>
  <c r="AS136" i="6" s="1"/>
  <c r="AR136" i="6" s="1"/>
  <c r="AQ136" i="6" s="1"/>
  <c r="AP136" i="6" s="1"/>
  <c r="AO136" i="6" s="1"/>
  <c r="AN136" i="6" s="1"/>
  <c r="AM136" i="6" s="1"/>
  <c r="AL136" i="6" s="1"/>
  <c r="AC264" i="6"/>
  <c r="K264" i="6"/>
  <c r="AF264" i="6"/>
  <c r="AC231" i="6"/>
  <c r="AF231" i="6"/>
  <c r="K231" i="6"/>
  <c r="AT33" i="6"/>
  <c r="AS33" i="6"/>
  <c r="AR33" i="6" s="1"/>
  <c r="AQ33" i="6" s="1"/>
  <c r="AP33" i="6" s="1"/>
  <c r="AO33" i="6" s="1"/>
  <c r="AN33" i="6" s="1"/>
  <c r="AM33" i="6" s="1"/>
  <c r="AL33" i="6" s="1"/>
  <c r="AK260" i="6"/>
  <c r="AI260" i="6"/>
  <c r="AJ260" i="6"/>
  <c r="AC35" i="6"/>
  <c r="AF35" i="6"/>
  <c r="AH215" i="6"/>
  <c r="AC79" i="6"/>
  <c r="I79" i="6"/>
  <c r="AF79" i="6"/>
  <c r="K266" i="6"/>
  <c r="AF266" i="6"/>
  <c r="AC266" i="6"/>
  <c r="AS193" i="6"/>
  <c r="AR193" i="6" s="1"/>
  <c r="AQ193" i="6" s="1"/>
  <c r="AP193" i="6" s="1"/>
  <c r="AO193" i="6" s="1"/>
  <c r="AN193" i="6" s="1"/>
  <c r="AM193" i="6" s="1"/>
  <c r="AL193" i="6" s="1"/>
  <c r="AT193" i="6"/>
  <c r="AH57" i="6"/>
  <c r="AA57" i="6" s="1"/>
  <c r="AH94" i="6"/>
  <c r="AH74" i="6"/>
  <c r="AF168" i="6"/>
  <c r="AH273" i="6"/>
  <c r="AB273" i="6" s="1"/>
  <c r="AF239" i="6"/>
  <c r="AC239" i="6"/>
  <c r="AC136" i="6"/>
  <c r="AF136" i="6"/>
  <c r="K136" i="6"/>
  <c r="AT25" i="6"/>
  <c r="AS25" i="6" s="1"/>
  <c r="AR25" i="6" s="1"/>
  <c r="AQ25" i="6" s="1"/>
  <c r="AP25" i="6" s="1"/>
  <c r="AO25" i="6" s="1"/>
  <c r="AN25" i="6" s="1"/>
  <c r="AM25" i="6" s="1"/>
  <c r="AL25" i="6" s="1"/>
  <c r="K95" i="6"/>
  <c r="AF95" i="6"/>
  <c r="AC95" i="6"/>
  <c r="AF33" i="6"/>
  <c r="AC33" i="6"/>
  <c r="AC83" i="6"/>
  <c r="AF83" i="6"/>
  <c r="AT225" i="6"/>
  <c r="AS225" i="6" s="1"/>
  <c r="AR225" i="6" s="1"/>
  <c r="AQ225" i="6" s="1"/>
  <c r="AP225" i="6" s="1"/>
  <c r="AO225" i="6" s="1"/>
  <c r="AN225" i="6" s="1"/>
  <c r="AM225" i="6" s="1"/>
  <c r="AL225" i="6" s="1"/>
  <c r="AT232" i="6"/>
  <c r="AS232" i="6" s="1"/>
  <c r="AR232" i="6" s="1"/>
  <c r="AQ232" i="6" s="1"/>
  <c r="AP232" i="6"/>
  <c r="AO232" i="6" s="1"/>
  <c r="AN232" i="6" s="1"/>
  <c r="AM232" i="6" s="1"/>
  <c r="AL232" i="6" s="1"/>
  <c r="AT58" i="6"/>
  <c r="AS58" i="6" s="1"/>
  <c r="AR58" i="6" s="1"/>
  <c r="AQ58" i="6" s="1"/>
  <c r="AP58" i="6" s="1"/>
  <c r="AO58" i="6" s="1"/>
  <c r="AN58" i="6" s="1"/>
  <c r="AM58" i="6" s="1"/>
  <c r="AL58" i="6" s="1"/>
  <c r="AA254" i="6"/>
  <c r="AB254" i="6"/>
  <c r="AC160" i="6"/>
  <c r="AF160" i="6"/>
  <c r="AF51" i="6"/>
  <c r="AC51" i="6"/>
  <c r="AF241" i="6"/>
  <c r="K241" i="6"/>
  <c r="AC241" i="6"/>
  <c r="AF253" i="6"/>
  <c r="AC253" i="6"/>
  <c r="K253" i="6"/>
  <c r="AA74" i="6"/>
  <c r="AS248" i="6"/>
  <c r="AR248" i="6" s="1"/>
  <c r="AQ248" i="6" s="1"/>
  <c r="AP248" i="6" s="1"/>
  <c r="AO248" i="6" s="1"/>
  <c r="AN248" i="6" s="1"/>
  <c r="AM248" i="6" s="1"/>
  <c r="AL248" i="6" s="1"/>
  <c r="AK190" i="6"/>
  <c r="AT108" i="6"/>
  <c r="AS108" i="6" s="1"/>
  <c r="AR108" i="6"/>
  <c r="AQ108" i="6" s="1"/>
  <c r="AP108" i="6" s="1"/>
  <c r="AO108" i="6" s="1"/>
  <c r="AN108" i="6" s="1"/>
  <c r="AM108" i="6" s="1"/>
  <c r="AL108" i="6" s="1"/>
  <c r="AC235" i="6"/>
  <c r="AF235" i="6"/>
  <c r="AT38" i="6"/>
  <c r="AS38" i="6"/>
  <c r="AR38" i="6"/>
  <c r="AQ38" i="6" s="1"/>
  <c r="AP38" i="6" s="1"/>
  <c r="AO38" i="6" s="1"/>
  <c r="AN38" i="6" s="1"/>
  <c r="AM38" i="6" s="1"/>
  <c r="AL38" i="6" s="1"/>
  <c r="AI95" i="6"/>
  <c r="AH95" i="6" s="1"/>
  <c r="AA95" i="6" s="1"/>
  <c r="AJ95" i="6"/>
  <c r="AK95" i="6"/>
  <c r="AS75" i="6"/>
  <c r="AR75" i="6" s="1"/>
  <c r="AQ75" i="6" s="1"/>
  <c r="AP75" i="6" s="1"/>
  <c r="AO75" i="6" s="1"/>
  <c r="AN75" i="6" s="1"/>
  <c r="AM75" i="6" s="1"/>
  <c r="AL75" i="6" s="1"/>
  <c r="AT75" i="6"/>
  <c r="AT231" i="6"/>
  <c r="AS231" i="6"/>
  <c r="AR231" i="6"/>
  <c r="AQ231" i="6" s="1"/>
  <c r="AP231" i="6" s="1"/>
  <c r="AO231" i="6" s="1"/>
  <c r="AN231" i="6" s="1"/>
  <c r="AM231" i="6" s="1"/>
  <c r="AL231" i="6" s="1"/>
  <c r="AT47" i="6"/>
  <c r="AS47" i="6" s="1"/>
  <c r="AR47" i="6" s="1"/>
  <c r="AQ47" i="6" s="1"/>
  <c r="AP47" i="6" s="1"/>
  <c r="AO47" i="6" s="1"/>
  <c r="AN47" i="6" s="1"/>
  <c r="AM47" i="6" s="1"/>
  <c r="AL47" i="6" s="1"/>
  <c r="AT83" i="6"/>
  <c r="AS83" i="6"/>
  <c r="AR83" i="6" s="1"/>
  <c r="AQ83" i="6" s="1"/>
  <c r="AP83" i="6" s="1"/>
  <c r="AO83" i="6" s="1"/>
  <c r="AN83" i="6" s="1"/>
  <c r="AM83" i="6" s="1"/>
  <c r="AL83" i="6" s="1"/>
  <c r="AT238" i="6"/>
  <c r="AS238" i="6" s="1"/>
  <c r="AR238" i="6" s="1"/>
  <c r="AQ238" i="6" s="1"/>
  <c r="AP238" i="6" s="1"/>
  <c r="AO238" i="6" s="1"/>
  <c r="AN238" i="6" s="1"/>
  <c r="AM238" i="6" s="1"/>
  <c r="AL238" i="6" s="1"/>
  <c r="AT84" i="6"/>
  <c r="AS84" i="6" s="1"/>
  <c r="AR84" i="6" s="1"/>
  <c r="AQ84" i="6" s="1"/>
  <c r="AP84" i="6" s="1"/>
  <c r="AO84" i="6" s="1"/>
  <c r="AN84" i="6" s="1"/>
  <c r="AM84" i="6" s="1"/>
  <c r="AL84" i="6" s="1"/>
  <c r="AC232" i="6"/>
  <c r="AF232" i="6"/>
  <c r="AC58" i="6"/>
  <c r="I58" i="6"/>
  <c r="AF58" i="6"/>
  <c r="AT50" i="6"/>
  <c r="AS50" i="6"/>
  <c r="AR50" i="6" s="1"/>
  <c r="AQ50" i="6" s="1"/>
  <c r="AP50" i="6" s="1"/>
  <c r="AO50" i="6" s="1"/>
  <c r="AN50" i="6" s="1"/>
  <c r="AM50" i="6" s="1"/>
  <c r="AL50" i="6" s="1"/>
  <c r="AT246" i="6"/>
  <c r="AS246" i="6" s="1"/>
  <c r="AR246" i="6" s="1"/>
  <c r="AQ246" i="6" s="1"/>
  <c r="AP246" i="6" s="1"/>
  <c r="AO246" i="6" s="1"/>
  <c r="AN246" i="6" s="1"/>
  <c r="AM246" i="6" s="1"/>
  <c r="AL246" i="6" s="1"/>
  <c r="AB87" i="6"/>
  <c r="AA87" i="6"/>
  <c r="AA242" i="6"/>
  <c r="AB242" i="6"/>
  <c r="AC100" i="6"/>
  <c r="AF100" i="6"/>
  <c r="AF65" i="6"/>
  <c r="I65" i="6"/>
  <c r="AC65" i="6"/>
  <c r="AT99" i="6"/>
  <c r="AS99" i="6" s="1"/>
  <c r="AR99" i="6" s="1"/>
  <c r="AQ99" i="6" s="1"/>
  <c r="AP99" i="6" s="1"/>
  <c r="AO99" i="6" s="1"/>
  <c r="AN99" i="6" s="1"/>
  <c r="AM99" i="6" s="1"/>
  <c r="AL99" i="6" s="1"/>
  <c r="AS150" i="6"/>
  <c r="AR150" i="6" s="1"/>
  <c r="AQ150" i="6" s="1"/>
  <c r="AP150" i="6" s="1"/>
  <c r="AO150" i="6" s="1"/>
  <c r="AN150" i="6" s="1"/>
  <c r="AM150" i="6" s="1"/>
  <c r="AL150" i="6" s="1"/>
  <c r="AI190" i="6"/>
  <c r="AH190" i="6" s="1"/>
  <c r="AA190" i="6" s="1"/>
  <c r="AE190" i="6" s="1"/>
  <c r="AH54" i="6"/>
  <c r="AB54" i="6" s="1"/>
  <c r="AH143" i="6"/>
  <c r="AA143" i="6" s="1"/>
  <c r="AT250" i="6"/>
  <c r="AS250" i="6"/>
  <c r="AR250" i="6" s="1"/>
  <c r="AQ250" i="6" s="1"/>
  <c r="AP250" i="6" s="1"/>
  <c r="AO250" i="6" s="1"/>
  <c r="AN250" i="6" s="1"/>
  <c r="AM250" i="6" s="1"/>
  <c r="AL250" i="6" s="1"/>
  <c r="AT142" i="6"/>
  <c r="AS142" i="6"/>
  <c r="AR142" i="6"/>
  <c r="AQ142" i="6" s="1"/>
  <c r="AP142" i="6" s="1"/>
  <c r="AO142" i="6" s="1"/>
  <c r="AN142" i="6" s="1"/>
  <c r="AM142" i="6" s="1"/>
  <c r="AL142" i="6" s="1"/>
  <c r="I38" i="6"/>
  <c r="AC38" i="6"/>
  <c r="AF38" i="6"/>
  <c r="AC75" i="6"/>
  <c r="AF75" i="6"/>
  <c r="AF157" i="6"/>
  <c r="AC47" i="6"/>
  <c r="AF47" i="6"/>
  <c r="AK272" i="6"/>
  <c r="AI272" i="6"/>
  <c r="AJ272" i="6"/>
  <c r="AF238" i="6"/>
  <c r="AC238" i="6"/>
  <c r="K238" i="6"/>
  <c r="I84" i="6"/>
  <c r="AC84" i="6"/>
  <c r="AF84" i="6"/>
  <c r="K132" i="6"/>
  <c r="AC132" i="6"/>
  <c r="AF132" i="6"/>
  <c r="K244" i="6"/>
  <c r="AF244" i="6"/>
  <c r="AC244" i="6"/>
  <c r="K177" i="6"/>
  <c r="AC177" i="6"/>
  <c r="AF177" i="6"/>
  <c r="AH255" i="6"/>
  <c r="AT241" i="6"/>
  <c r="AS241" i="6" s="1"/>
  <c r="AR241" i="6" s="1"/>
  <c r="AQ241" i="6" s="1"/>
  <c r="AP241" i="6" s="1"/>
  <c r="AO241" i="6" s="1"/>
  <c r="AN241" i="6" s="1"/>
  <c r="AM241" i="6" s="1"/>
  <c r="AL241" i="6" s="1"/>
  <c r="AF44" i="6"/>
  <c r="AF122" i="6"/>
  <c r="I122" i="6"/>
  <c r="AC122" i="6"/>
  <c r="AH268" i="6"/>
  <c r="AA268" i="6" s="1"/>
  <c r="AH45" i="6"/>
  <c r="AA45" i="6" s="1"/>
  <c r="AH145" i="6"/>
  <c r="AA145" i="6" s="1"/>
  <c r="AH23" i="6"/>
  <c r="AA23" i="6" s="1"/>
  <c r="AT235" i="6"/>
  <c r="AS235" i="6" s="1"/>
  <c r="AR235" i="6" s="1"/>
  <c r="AQ235" i="6" s="1"/>
  <c r="AP235" i="6" s="1"/>
  <c r="AO235" i="6" s="1"/>
  <c r="AN235" i="6" s="1"/>
  <c r="AM235" i="6" s="1"/>
  <c r="AL235" i="6" s="1"/>
  <c r="AC150" i="6"/>
  <c r="K150" i="6"/>
  <c r="AF150" i="6"/>
  <c r="AT184" i="6"/>
  <c r="AS184" i="6"/>
  <c r="AR184" i="6" s="1"/>
  <c r="AQ184" i="6" s="1"/>
  <c r="AP184" i="6" s="1"/>
  <c r="AO184" i="6" s="1"/>
  <c r="AN184" i="6" s="1"/>
  <c r="AM184" i="6" s="1"/>
  <c r="AL184" i="6" s="1"/>
  <c r="AT122" i="6"/>
  <c r="AS122" i="6" s="1"/>
  <c r="AR122" i="6" s="1"/>
  <c r="AQ122" i="6" s="1"/>
  <c r="AP122" i="6" s="1"/>
  <c r="AO122" i="6" s="1"/>
  <c r="AN122" i="6" s="1"/>
  <c r="AM122" i="6" s="1"/>
  <c r="AL122" i="6" s="1"/>
  <c r="AB226" i="6"/>
  <c r="AA226" i="6"/>
  <c r="AA188" i="6"/>
  <c r="AB188" i="6"/>
  <c r="K106" i="6"/>
  <c r="AC106" i="6"/>
  <c r="AF106" i="6"/>
  <c r="AC246" i="6"/>
  <c r="AF246" i="6"/>
  <c r="K246" i="6"/>
  <c r="AC52" i="6"/>
  <c r="AF52" i="6"/>
  <c r="AT44" i="6"/>
  <c r="AS44" i="6"/>
  <c r="AR44" i="6" s="1"/>
  <c r="AQ44" i="6" s="1"/>
  <c r="AP44" i="6" s="1"/>
  <c r="AO44" i="6" s="1"/>
  <c r="AN44" i="6" s="1"/>
  <c r="AM44" i="6" s="1"/>
  <c r="AL44" i="6" s="1"/>
  <c r="O277" i="6"/>
  <c r="AC277" i="6"/>
  <c r="K277" i="6"/>
  <c r="AF277" i="6"/>
  <c r="AT277" i="6"/>
  <c r="AS277" i="6" s="1"/>
  <c r="AR277" i="6" s="1"/>
  <c r="AQ277" i="6" s="1"/>
  <c r="AP277" i="6" s="1"/>
  <c r="AO277" i="6" s="1"/>
  <c r="AN277" i="6" s="1"/>
  <c r="AM277" i="6" s="1"/>
  <c r="AL277" i="6" s="1"/>
  <c r="BB47" i="5"/>
  <c r="BA47" i="5"/>
  <c r="AZ47" i="5" s="1"/>
  <c r="AX47" i="5" s="1"/>
  <c r="BB9" i="5"/>
  <c r="BA9" i="5"/>
  <c r="AZ9" i="5" s="1"/>
  <c r="AX9" i="5" s="1"/>
  <c r="AJ151" i="5"/>
  <c r="AK151" i="5"/>
  <c r="AI151" i="5"/>
  <c r="AH151" i="5" s="1"/>
  <c r="AA151" i="5" s="1"/>
  <c r="BA22" i="5"/>
  <c r="AZ22" i="5" s="1"/>
  <c r="AX22" i="5" s="1"/>
  <c r="BB22" i="5"/>
  <c r="AJ228" i="5"/>
  <c r="AK228" i="5"/>
  <c r="BA19" i="5"/>
  <c r="AZ19" i="5" s="1"/>
  <c r="AX19" i="5" s="1"/>
  <c r="BB19" i="5"/>
  <c r="BB56" i="5"/>
  <c r="BA56" i="5"/>
  <c r="AZ56" i="5" s="1"/>
  <c r="AX56" i="5" s="1"/>
  <c r="BA52" i="5"/>
  <c r="AZ52" i="5" s="1"/>
  <c r="AX52" i="5" s="1"/>
  <c r="BB52" i="5"/>
  <c r="AJ157" i="5"/>
  <c r="AK157" i="5"/>
  <c r="BA81" i="5"/>
  <c r="AZ81" i="5" s="1"/>
  <c r="AX81" i="5" s="1"/>
  <c r="BB81" i="5"/>
  <c r="AA108" i="5"/>
  <c r="AE108" i="5" s="1"/>
  <c r="AJ231" i="5"/>
  <c r="AK174" i="5"/>
  <c r="AH24" i="5"/>
  <c r="AA24" i="5" s="1"/>
  <c r="AK65" i="5"/>
  <c r="AI65" i="5"/>
  <c r="BK17" i="5"/>
  <c r="BJ17" i="5" s="1"/>
  <c r="BI17" i="5" s="1"/>
  <c r="BH17" i="5" s="1"/>
  <c r="BG17" i="5" s="1"/>
  <c r="BF17" i="5" s="1"/>
  <c r="BE17" i="5" s="1"/>
  <c r="BD17" i="5" s="1"/>
  <c r="BC17" i="5" s="1"/>
  <c r="BK21" i="5"/>
  <c r="BJ21" i="5" s="1"/>
  <c r="BI21" i="5" s="1"/>
  <c r="BH21" i="5" s="1"/>
  <c r="BG21" i="5" s="1"/>
  <c r="BF21" i="5" s="1"/>
  <c r="BE21" i="5" s="1"/>
  <c r="BD21" i="5" s="1"/>
  <c r="BC21" i="5" s="1"/>
  <c r="BK63" i="5"/>
  <c r="BJ63" i="5"/>
  <c r="BI63" i="5"/>
  <c r="BH63" i="5" s="1"/>
  <c r="BG63" i="5" s="1"/>
  <c r="BF63" i="5" s="1"/>
  <c r="BE63" i="5" s="1"/>
  <c r="BD63" i="5" s="1"/>
  <c r="BC63" i="5" s="1"/>
  <c r="BK23" i="5"/>
  <c r="BJ23" i="5"/>
  <c r="BI23" i="5" s="1"/>
  <c r="BH23" i="5" s="1"/>
  <c r="BG23" i="5" s="1"/>
  <c r="BF23" i="5" s="1"/>
  <c r="BE23" i="5" s="1"/>
  <c r="BD23" i="5" s="1"/>
  <c r="BC23" i="5" s="1"/>
  <c r="BJ54" i="5"/>
  <c r="BI54" i="5" s="1"/>
  <c r="BH54" i="5" s="1"/>
  <c r="BG54" i="5" s="1"/>
  <c r="BF54" i="5" s="1"/>
  <c r="BE54" i="5" s="1"/>
  <c r="BD54" i="5" s="1"/>
  <c r="BC54" i="5" s="1"/>
  <c r="BK54" i="5"/>
  <c r="BK14" i="5"/>
  <c r="BJ14" i="5" s="1"/>
  <c r="BI14" i="5" s="1"/>
  <c r="BH14" i="5" s="1"/>
  <c r="BG14" i="5" s="1"/>
  <c r="BF14" i="5" s="1"/>
  <c r="BE14" i="5" s="1"/>
  <c r="BD14" i="5" s="1"/>
  <c r="BC14" i="5" s="1"/>
  <c r="BK5" i="5"/>
  <c r="BJ5" i="5" s="1"/>
  <c r="BI5" i="5" s="1"/>
  <c r="BH5" i="5" s="1"/>
  <c r="BG5" i="5" s="1"/>
  <c r="BF5" i="5" s="1"/>
  <c r="BE5" i="5" s="1"/>
  <c r="BD5" i="5" s="1"/>
  <c r="BC5" i="5" s="1"/>
  <c r="BK64" i="5"/>
  <c r="BJ64" i="5" s="1"/>
  <c r="BI64" i="5" s="1"/>
  <c r="BH64" i="5" s="1"/>
  <c r="BG64" i="5" s="1"/>
  <c r="BF64" i="5" s="1"/>
  <c r="BE64" i="5" s="1"/>
  <c r="BD64" i="5" s="1"/>
  <c r="BC64" i="5" s="1"/>
  <c r="BK2" i="5"/>
  <c r="BJ2" i="5" s="1"/>
  <c r="BI2" i="5" s="1"/>
  <c r="BH2" i="5" s="1"/>
  <c r="BG2" i="5" s="1"/>
  <c r="BF2" i="5" s="1"/>
  <c r="BE2" i="5" s="1"/>
  <c r="BD2" i="5" s="1"/>
  <c r="BC2" i="5" s="1"/>
  <c r="AT100" i="5"/>
  <c r="AS100" i="5"/>
  <c r="AR100" i="5" s="1"/>
  <c r="AQ100" i="5" s="1"/>
  <c r="AP100" i="5" s="1"/>
  <c r="AO100" i="5" s="1"/>
  <c r="AN100" i="5" s="1"/>
  <c r="AM100" i="5" s="1"/>
  <c r="AL100" i="5" s="1"/>
  <c r="AF63" i="5"/>
  <c r="I63" i="5"/>
  <c r="AC63" i="5"/>
  <c r="BK24" i="5"/>
  <c r="BJ24" i="5" s="1"/>
  <c r="BI24" i="5" s="1"/>
  <c r="BH24" i="5" s="1"/>
  <c r="BG24" i="5" s="1"/>
  <c r="BF24" i="5" s="1"/>
  <c r="BE24" i="5" s="1"/>
  <c r="BD24" i="5" s="1"/>
  <c r="BC24" i="5" s="1"/>
  <c r="BK66" i="5"/>
  <c r="BJ66" i="5" s="1"/>
  <c r="BI66" i="5" s="1"/>
  <c r="BH66" i="5" s="1"/>
  <c r="BG66" i="5" s="1"/>
  <c r="BF66" i="5" s="1"/>
  <c r="BE66" i="5" s="1"/>
  <c r="BD66" i="5" s="1"/>
  <c r="BC66" i="5" s="1"/>
  <c r="AT56" i="5"/>
  <c r="AS56" i="5" s="1"/>
  <c r="AR56" i="5"/>
  <c r="AQ56" i="5" s="1"/>
  <c r="AP56" i="5" s="1"/>
  <c r="AO56" i="5" s="1"/>
  <c r="AN56" i="5" s="1"/>
  <c r="AM56" i="5" s="1"/>
  <c r="AL56" i="5" s="1"/>
  <c r="BK13" i="5"/>
  <c r="BJ13" i="5"/>
  <c r="BI13" i="5" s="1"/>
  <c r="BH13" i="5" s="1"/>
  <c r="BG13" i="5" s="1"/>
  <c r="BF13" i="5" s="1"/>
  <c r="BE13" i="5" s="1"/>
  <c r="BD13" i="5" s="1"/>
  <c r="BC13" i="5" s="1"/>
  <c r="BK53" i="5"/>
  <c r="BJ53" i="5"/>
  <c r="BI53" i="5" s="1"/>
  <c r="BH53" i="5" s="1"/>
  <c r="BG53" i="5" s="1"/>
  <c r="BF53" i="5" s="1"/>
  <c r="BE53" i="5" s="1"/>
  <c r="BD53" i="5" s="1"/>
  <c r="BC53" i="5" s="1"/>
  <c r="BK20" i="5"/>
  <c r="BJ20" i="5"/>
  <c r="BI20" i="5"/>
  <c r="BH20" i="5" s="1"/>
  <c r="BG20" i="5" s="1"/>
  <c r="BF20" i="5" s="1"/>
  <c r="BE20" i="5" s="1"/>
  <c r="BD20" i="5" s="1"/>
  <c r="BC20" i="5" s="1"/>
  <c r="AH198" i="5"/>
  <c r="AA198" i="5" s="1"/>
  <c r="AE198" i="5" s="1"/>
  <c r="AH49" i="5"/>
  <c r="AB49" i="5" s="1"/>
  <c r="AH148" i="5"/>
  <c r="AB148" i="5" s="1"/>
  <c r="K242" i="5"/>
  <c r="AS126" i="5"/>
  <c r="AR126" i="5" s="1"/>
  <c r="AQ126" i="5" s="1"/>
  <c r="AP126" i="5" s="1"/>
  <c r="AO126" i="5" s="1"/>
  <c r="AN126" i="5" s="1"/>
  <c r="AM126" i="5" s="1"/>
  <c r="AL126" i="5" s="1"/>
  <c r="AT87" i="5"/>
  <c r="AS87" i="5"/>
  <c r="AR87" i="5" s="1"/>
  <c r="AQ87" i="5" s="1"/>
  <c r="AP87" i="5" s="1"/>
  <c r="AO87" i="5" s="1"/>
  <c r="AN87" i="5" s="1"/>
  <c r="AM87" i="5" s="1"/>
  <c r="AL87" i="5" s="1"/>
  <c r="AF116" i="5"/>
  <c r="K116" i="5"/>
  <c r="AC116" i="5"/>
  <c r="BK32" i="5"/>
  <c r="BJ32" i="5"/>
  <c r="BI32" i="5"/>
  <c r="BH32" i="5"/>
  <c r="BG32" i="5" s="1"/>
  <c r="BF32" i="5" s="1"/>
  <c r="BE32" i="5" s="1"/>
  <c r="BD32" i="5" s="1"/>
  <c r="BC32" i="5" s="1"/>
  <c r="BK75" i="5"/>
  <c r="BJ75" i="5" s="1"/>
  <c r="BI75" i="5" s="1"/>
  <c r="BH75" i="5" s="1"/>
  <c r="BG75" i="5" s="1"/>
  <c r="BF75" i="5" s="1"/>
  <c r="BE75" i="5" s="1"/>
  <c r="BD75" i="5" s="1"/>
  <c r="BC75" i="5" s="1"/>
  <c r="BK30" i="5"/>
  <c r="BJ30" i="5" s="1"/>
  <c r="BI30" i="5" s="1"/>
  <c r="BH30" i="5" s="1"/>
  <c r="BG30" i="5" s="1"/>
  <c r="BF30" i="5" s="1"/>
  <c r="BE30" i="5" s="1"/>
  <c r="BD30" i="5" s="1"/>
  <c r="BC30" i="5" s="1"/>
  <c r="BK65" i="5"/>
  <c r="BJ65" i="5" s="1"/>
  <c r="BI65" i="5" s="1"/>
  <c r="BH65" i="5" s="1"/>
  <c r="BG65" i="5" s="1"/>
  <c r="BF65" i="5" s="1"/>
  <c r="BE65" i="5" s="1"/>
  <c r="BD65" i="5" s="1"/>
  <c r="BC65" i="5" s="1"/>
  <c r="BK36" i="5"/>
  <c r="BJ36" i="5" s="1"/>
  <c r="BI36" i="5" s="1"/>
  <c r="BH36" i="5" s="1"/>
  <c r="BG36" i="5" s="1"/>
  <c r="BF36" i="5" s="1"/>
  <c r="BE36" i="5" s="1"/>
  <c r="BD36" i="5" s="1"/>
  <c r="BC36" i="5" s="1"/>
  <c r="BJ72" i="5"/>
  <c r="BI72" i="5" s="1"/>
  <c r="BH72" i="5" s="1"/>
  <c r="BG72" i="5" s="1"/>
  <c r="BF72" i="5" s="1"/>
  <c r="BE72" i="5" s="1"/>
  <c r="BD72" i="5" s="1"/>
  <c r="BC72" i="5" s="1"/>
  <c r="BK72" i="5"/>
  <c r="BJ10" i="5"/>
  <c r="BI10" i="5" s="1"/>
  <c r="BH10" i="5" s="1"/>
  <c r="BG10" i="5" s="1"/>
  <c r="BF10" i="5" s="1"/>
  <c r="BE10" i="5" s="1"/>
  <c r="BD10" i="5" s="1"/>
  <c r="BC10" i="5" s="1"/>
  <c r="BK10" i="5"/>
  <c r="BK59" i="5"/>
  <c r="BJ59" i="5"/>
  <c r="BI59" i="5"/>
  <c r="BH59" i="5" s="1"/>
  <c r="BG59" i="5" s="1"/>
  <c r="BF59" i="5" s="1"/>
  <c r="BE59" i="5" s="1"/>
  <c r="BD59" i="5" s="1"/>
  <c r="BC59" i="5" s="1"/>
  <c r="BK26" i="5"/>
  <c r="BJ26" i="5"/>
  <c r="BI26" i="5"/>
  <c r="BH26" i="5" s="1"/>
  <c r="BG26" i="5" s="1"/>
  <c r="BF26" i="5" s="1"/>
  <c r="BE26" i="5" s="1"/>
  <c r="BD26" i="5" s="1"/>
  <c r="BC26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Z25" i="5"/>
  <c r="AX25" i="5" s="1"/>
  <c r="AT163" i="5"/>
  <c r="AS163" i="5"/>
  <c r="AR163" i="5" s="1"/>
  <c r="AQ163" i="5" s="1"/>
  <c r="AP163" i="5" s="1"/>
  <c r="AO163" i="5" s="1"/>
  <c r="AN163" i="5" s="1"/>
  <c r="AM163" i="5" s="1"/>
  <c r="AL163" i="5" s="1"/>
  <c r="AS23" i="5"/>
  <c r="AR23" i="5" s="1"/>
  <c r="AQ23" i="5" s="1"/>
  <c r="AP23" i="5" s="1"/>
  <c r="AO23" i="5" s="1"/>
  <c r="AN23" i="5" s="1"/>
  <c r="AM23" i="5" s="1"/>
  <c r="AL23" i="5" s="1"/>
  <c r="AT23" i="5"/>
  <c r="BK27" i="5"/>
  <c r="BJ27" i="5"/>
  <c r="BI27" i="5" s="1"/>
  <c r="BH27" i="5" s="1"/>
  <c r="BG27" i="5" s="1"/>
  <c r="BF27" i="5" s="1"/>
  <c r="BE27" i="5" s="1"/>
  <c r="BD27" i="5" s="1"/>
  <c r="BC27" i="5" s="1"/>
  <c r="BK7" i="5"/>
  <c r="BJ7" i="5"/>
  <c r="BI7" i="5" s="1"/>
  <c r="BH7" i="5" s="1"/>
  <c r="BG7" i="5" s="1"/>
  <c r="BF7" i="5" s="1"/>
  <c r="BE7" i="5" s="1"/>
  <c r="BD7" i="5" s="1"/>
  <c r="BC7" i="5" s="1"/>
  <c r="BJ76" i="5"/>
  <c r="BI76" i="5" s="1"/>
  <c r="BH76" i="5" s="1"/>
  <c r="BG76" i="5" s="1"/>
  <c r="BF76" i="5" s="1"/>
  <c r="BE76" i="5" s="1"/>
  <c r="BD76" i="5" s="1"/>
  <c r="BC76" i="5" s="1"/>
  <c r="BK76" i="5"/>
  <c r="AA146" i="5"/>
  <c r="AA48" i="5"/>
  <c r="AE48" i="5" s="1"/>
  <c r="AF242" i="5"/>
  <c r="AK61" i="5"/>
  <c r="AJ61" i="5"/>
  <c r="AI61" i="5"/>
  <c r="AH61" i="5" s="1"/>
  <c r="BI43" i="5"/>
  <c r="BH43" i="5" s="1"/>
  <c r="BG43" i="5" s="1"/>
  <c r="BF43" i="5" s="1"/>
  <c r="BE43" i="5" s="1"/>
  <c r="BD43" i="5" s="1"/>
  <c r="BC43" i="5" s="1"/>
  <c r="BK43" i="5"/>
  <c r="BJ43" i="5"/>
  <c r="BK31" i="5"/>
  <c r="BJ31" i="5"/>
  <c r="BI31" i="5" s="1"/>
  <c r="BH31" i="5" s="1"/>
  <c r="BG31" i="5" s="1"/>
  <c r="BF31" i="5" s="1"/>
  <c r="BE31" i="5" s="1"/>
  <c r="BD31" i="5" s="1"/>
  <c r="BC31" i="5" s="1"/>
  <c r="AT78" i="5"/>
  <c r="AS78" i="5" s="1"/>
  <c r="AR78" i="5"/>
  <c r="AQ78" i="5" s="1"/>
  <c r="AP78" i="5" s="1"/>
  <c r="AO78" i="5" s="1"/>
  <c r="AN78" i="5" s="1"/>
  <c r="AM78" i="5" s="1"/>
  <c r="AL78" i="5" s="1"/>
  <c r="BK33" i="5"/>
  <c r="BJ33" i="5" s="1"/>
  <c r="BI33" i="5" s="1"/>
  <c r="BH33" i="5" s="1"/>
  <c r="BG33" i="5" s="1"/>
  <c r="BF33" i="5" s="1"/>
  <c r="BE33" i="5" s="1"/>
  <c r="BD33" i="5" s="1"/>
  <c r="BC33" i="5" s="1"/>
  <c r="BK50" i="5"/>
  <c r="BJ50" i="5" s="1"/>
  <c r="BI50" i="5" s="1"/>
  <c r="BH50" i="5" s="1"/>
  <c r="BG50" i="5" s="1"/>
  <c r="BF50" i="5" s="1"/>
  <c r="BE50" i="5" s="1"/>
  <c r="BD50" i="5" s="1"/>
  <c r="BC50" i="5" s="1"/>
  <c r="BK38" i="5"/>
  <c r="BJ38" i="5"/>
  <c r="BI38" i="5"/>
  <c r="BH38" i="5" s="1"/>
  <c r="BG38" i="5" s="1"/>
  <c r="BF38" i="5" s="1"/>
  <c r="BE38" i="5" s="1"/>
  <c r="BD38" i="5" s="1"/>
  <c r="BC38" i="5" s="1"/>
  <c r="BK73" i="5"/>
  <c r="BJ73" i="5" s="1"/>
  <c r="BI73" i="5" s="1"/>
  <c r="BH73" i="5" s="1"/>
  <c r="BG73" i="5" s="1"/>
  <c r="BF73" i="5" s="1"/>
  <c r="BE73" i="5" s="1"/>
  <c r="BD73" i="5" s="1"/>
  <c r="BC73" i="5" s="1"/>
  <c r="BK15" i="5"/>
  <c r="BJ15" i="5"/>
  <c r="BI15" i="5"/>
  <c r="BH15" i="5" s="1"/>
  <c r="BG15" i="5" s="1"/>
  <c r="BF15" i="5" s="1"/>
  <c r="BE15" i="5" s="1"/>
  <c r="BD15" i="5" s="1"/>
  <c r="BC15" i="5" s="1"/>
  <c r="BK62" i="5"/>
  <c r="BJ62" i="5" s="1"/>
  <c r="BI62" i="5" s="1"/>
  <c r="BH62" i="5" s="1"/>
  <c r="BG62" i="5" s="1"/>
  <c r="BF62" i="5" s="1"/>
  <c r="BE62" i="5" s="1"/>
  <c r="BD62" i="5" s="1"/>
  <c r="BC62" i="5" s="1"/>
  <c r="BK37" i="5"/>
  <c r="BJ37" i="5"/>
  <c r="BI37" i="5"/>
  <c r="BH37" i="5" s="1"/>
  <c r="BG37" i="5" s="1"/>
  <c r="BF37" i="5" s="1"/>
  <c r="BE37" i="5" s="1"/>
  <c r="BD37" i="5" s="1"/>
  <c r="BC37" i="5" s="1"/>
  <c r="AZ61" i="5"/>
  <c r="AX61" i="5" s="1"/>
  <c r="AK207" i="5"/>
  <c r="BJ3" i="5"/>
  <c r="BI3" i="5" s="1"/>
  <c r="BH3" i="5" s="1"/>
  <c r="BG3" i="5" s="1"/>
  <c r="BF3" i="5" s="1"/>
  <c r="BE3" i="5" s="1"/>
  <c r="BD3" i="5" s="1"/>
  <c r="BC3" i="5" s="1"/>
  <c r="BK3" i="5"/>
  <c r="BK46" i="5"/>
  <c r="BJ46" i="5" s="1"/>
  <c r="BI46" i="5" s="1"/>
  <c r="BH46" i="5" s="1"/>
  <c r="BG46" i="5" s="1"/>
  <c r="BF46" i="5" s="1"/>
  <c r="BE46" i="5" s="1"/>
  <c r="BD46" i="5" s="1"/>
  <c r="BC46" i="5" s="1"/>
  <c r="BK34" i="5"/>
  <c r="BJ34" i="5" s="1"/>
  <c r="BI34" i="5" s="1"/>
  <c r="BH34" i="5" s="1"/>
  <c r="BG34" i="5" s="1"/>
  <c r="BF34" i="5" s="1"/>
  <c r="BE34" i="5" s="1"/>
  <c r="BD34" i="5" s="1"/>
  <c r="BC34" i="5" s="1"/>
  <c r="BK80" i="5"/>
  <c r="BJ80" i="5" s="1"/>
  <c r="BI80" i="5" s="1"/>
  <c r="BH80" i="5" s="1"/>
  <c r="BG80" i="5" s="1"/>
  <c r="BF80" i="5" s="1"/>
  <c r="BE80" i="5" s="1"/>
  <c r="BD80" i="5" s="1"/>
  <c r="BC80" i="5" s="1"/>
  <c r="AT38" i="5"/>
  <c r="AS38" i="5" s="1"/>
  <c r="AR38" i="5" s="1"/>
  <c r="AQ38" i="5" s="1"/>
  <c r="AP38" i="5" s="1"/>
  <c r="AO38" i="5" s="1"/>
  <c r="AN38" i="5" s="1"/>
  <c r="AM38" i="5" s="1"/>
  <c r="AL38" i="5" s="1"/>
  <c r="BK58" i="5"/>
  <c r="BJ58" i="5"/>
  <c r="BI58" i="5" s="1"/>
  <c r="BH58" i="5" s="1"/>
  <c r="BG58" i="5" s="1"/>
  <c r="BF58" i="5" s="1"/>
  <c r="BE58" i="5" s="1"/>
  <c r="BD58" i="5" s="1"/>
  <c r="BC58" i="5" s="1"/>
  <c r="BK45" i="5"/>
  <c r="BJ45" i="5" s="1"/>
  <c r="BI45" i="5" s="1"/>
  <c r="BH45" i="5" s="1"/>
  <c r="BG45" i="5" s="1"/>
  <c r="BF45" i="5" s="1"/>
  <c r="BE45" i="5" s="1"/>
  <c r="BD45" i="5" s="1"/>
  <c r="BC45" i="5" s="1"/>
  <c r="AT76" i="5"/>
  <c r="AS76" i="5"/>
  <c r="AR76" i="5" s="1"/>
  <c r="AQ76" i="5" s="1"/>
  <c r="AP76" i="5" s="1"/>
  <c r="AO76" i="5" s="1"/>
  <c r="AN76" i="5" s="1"/>
  <c r="AM76" i="5" s="1"/>
  <c r="AL76" i="5" s="1"/>
  <c r="BK68" i="5"/>
  <c r="BJ68" i="5" s="1"/>
  <c r="BI68" i="5" s="1"/>
  <c r="BH68" i="5" s="1"/>
  <c r="BG68" i="5" s="1"/>
  <c r="BF68" i="5" s="1"/>
  <c r="BE68" i="5" s="1"/>
  <c r="BD68" i="5" s="1"/>
  <c r="BC68" i="5" s="1"/>
  <c r="BK40" i="5"/>
  <c r="BJ40" i="5" s="1"/>
  <c r="BI40" i="5" s="1"/>
  <c r="BH40" i="5" s="1"/>
  <c r="BG40" i="5" s="1"/>
  <c r="BF40" i="5" s="1"/>
  <c r="BE40" i="5" s="1"/>
  <c r="BD40" i="5" s="1"/>
  <c r="BC40" i="5" s="1"/>
  <c r="AT211" i="5"/>
  <c r="AS211" i="5" s="1"/>
  <c r="AR211" i="5" s="1"/>
  <c r="AQ211" i="5" s="1"/>
  <c r="AP211" i="5" s="1"/>
  <c r="AO211" i="5" s="1"/>
  <c r="AN211" i="5" s="1"/>
  <c r="AM211" i="5" s="1"/>
  <c r="AL211" i="5" s="1"/>
  <c r="AJ207" i="5"/>
  <c r="AH141" i="5"/>
  <c r="AH242" i="5"/>
  <c r="AA242" i="5" s="1"/>
  <c r="AD242" i="5" s="1"/>
  <c r="I62" i="5"/>
  <c r="AS33" i="5"/>
  <c r="AR33" i="5" s="1"/>
  <c r="AQ33" i="5" s="1"/>
  <c r="AP33" i="5" s="1"/>
  <c r="AO33" i="5" s="1"/>
  <c r="AN33" i="5" s="1"/>
  <c r="AM33" i="5" s="1"/>
  <c r="AL33" i="5" s="1"/>
  <c r="AT122" i="5"/>
  <c r="AS122" i="5"/>
  <c r="AR122" i="5" s="1"/>
  <c r="AQ122" i="5" s="1"/>
  <c r="AP122" i="5" s="1"/>
  <c r="AO122" i="5" s="1"/>
  <c r="AN122" i="5" s="1"/>
  <c r="AM122" i="5" s="1"/>
  <c r="AL122" i="5" s="1"/>
  <c r="BK6" i="5"/>
  <c r="BJ6" i="5" s="1"/>
  <c r="BI6" i="5" s="1"/>
  <c r="BH6" i="5" s="1"/>
  <c r="BG6" i="5" s="1"/>
  <c r="BF6" i="5" s="1"/>
  <c r="BE6" i="5" s="1"/>
  <c r="BD6" i="5" s="1"/>
  <c r="BC6" i="5" s="1"/>
  <c r="BK57" i="5"/>
  <c r="BJ57" i="5"/>
  <c r="BI57" i="5" s="1"/>
  <c r="BH57" i="5" s="1"/>
  <c r="BG57" i="5" s="1"/>
  <c r="BF57" i="5" s="1"/>
  <c r="BE57" i="5" s="1"/>
  <c r="BD57" i="5" s="1"/>
  <c r="BC57" i="5" s="1"/>
  <c r="BK35" i="5"/>
  <c r="BJ35" i="5" s="1"/>
  <c r="BI35" i="5" s="1"/>
  <c r="BH35" i="5" s="1"/>
  <c r="BG35" i="5" s="1"/>
  <c r="BF35" i="5" s="1"/>
  <c r="BE35" i="5" s="1"/>
  <c r="BD35" i="5" s="1"/>
  <c r="BC35" i="5" s="1"/>
  <c r="BK12" i="5"/>
  <c r="BJ12" i="5"/>
  <c r="BI12" i="5" s="1"/>
  <c r="BH12" i="5" s="1"/>
  <c r="BG12" i="5" s="1"/>
  <c r="BF12" i="5" s="1"/>
  <c r="BE12" i="5" s="1"/>
  <c r="BD12" i="5" s="1"/>
  <c r="BC12" i="5" s="1"/>
  <c r="BK39" i="5"/>
  <c r="BJ39" i="5"/>
  <c r="BI39" i="5" s="1"/>
  <c r="BH39" i="5" s="1"/>
  <c r="BG39" i="5" s="1"/>
  <c r="BF39" i="5" s="1"/>
  <c r="BE39" i="5" s="1"/>
  <c r="BD39" i="5" s="1"/>
  <c r="BC39" i="5" s="1"/>
  <c r="AS73" i="5"/>
  <c r="AR73" i="5" s="1"/>
  <c r="AQ73" i="5" s="1"/>
  <c r="AP73" i="5" s="1"/>
  <c r="AO73" i="5" s="1"/>
  <c r="AN73" i="5" s="1"/>
  <c r="AM73" i="5" s="1"/>
  <c r="AL73" i="5" s="1"/>
  <c r="AT73" i="5"/>
  <c r="BJ71" i="5"/>
  <c r="BK71" i="5"/>
  <c r="BI71" i="5"/>
  <c r="BH71" i="5"/>
  <c r="BG71" i="5" s="1"/>
  <c r="BF71" i="5" s="1"/>
  <c r="BE71" i="5" s="1"/>
  <c r="BD71" i="5" s="1"/>
  <c r="BC71" i="5" s="1"/>
  <c r="BK49" i="5"/>
  <c r="BJ49" i="5" s="1"/>
  <c r="BI49" i="5" s="1"/>
  <c r="BH49" i="5" s="1"/>
  <c r="BG49" i="5" s="1"/>
  <c r="BF49" i="5" s="1"/>
  <c r="BE49" i="5" s="1"/>
  <c r="BD49" i="5" s="1"/>
  <c r="BC49" i="5" s="1"/>
  <c r="BJ77" i="5"/>
  <c r="BI77" i="5" s="1"/>
  <c r="BH77" i="5" s="1"/>
  <c r="BG77" i="5" s="1"/>
  <c r="BF77" i="5" s="1"/>
  <c r="BE77" i="5" s="1"/>
  <c r="BD77" i="5" s="1"/>
  <c r="BC77" i="5" s="1"/>
  <c r="BK77" i="5"/>
  <c r="BK28" i="5"/>
  <c r="BJ28" i="5" s="1"/>
  <c r="BI28" i="5" s="1"/>
  <c r="BH28" i="5" s="1"/>
  <c r="BG28" i="5" s="1"/>
  <c r="BF28" i="5" s="1"/>
  <c r="BE28" i="5" s="1"/>
  <c r="BD28" i="5" s="1"/>
  <c r="BC28" i="5" s="1"/>
  <c r="BK69" i="5"/>
  <c r="BJ69" i="5"/>
  <c r="BI69" i="5" s="1"/>
  <c r="BH69" i="5" s="1"/>
  <c r="BG69" i="5" s="1"/>
  <c r="BF69" i="5" s="1"/>
  <c r="BE69" i="5" s="1"/>
  <c r="BD69" i="5" s="1"/>
  <c r="BC69" i="5" s="1"/>
  <c r="BK41" i="5"/>
  <c r="BJ41" i="5" s="1"/>
  <c r="BI41" i="5" s="1"/>
  <c r="BH41" i="5" s="1"/>
  <c r="BG41" i="5" s="1"/>
  <c r="BF41" i="5" s="1"/>
  <c r="BE41" i="5" s="1"/>
  <c r="BD41" i="5" s="1"/>
  <c r="BC41" i="5" s="1"/>
  <c r="AS29" i="5"/>
  <c r="AR29" i="5" s="1"/>
  <c r="AQ29" i="5" s="1"/>
  <c r="AP29" i="5" s="1"/>
  <c r="AO29" i="5" s="1"/>
  <c r="AN29" i="5" s="1"/>
  <c r="AM29" i="5" s="1"/>
  <c r="AL29" i="5" s="1"/>
  <c r="AH65" i="5"/>
  <c r="AA65" i="5" s="1"/>
  <c r="AC62" i="5"/>
  <c r="AT187" i="5"/>
  <c r="AS187" i="5" s="1"/>
  <c r="AR187" i="5"/>
  <c r="AQ187" i="5" s="1"/>
  <c r="AP187" i="5" s="1"/>
  <c r="AO187" i="5" s="1"/>
  <c r="AN187" i="5" s="1"/>
  <c r="AM187" i="5" s="1"/>
  <c r="AL187" i="5" s="1"/>
  <c r="AC69" i="5"/>
  <c r="AF69" i="5"/>
  <c r="I69" i="5"/>
  <c r="BK8" i="5"/>
  <c r="BJ8" i="5" s="1"/>
  <c r="BI8" i="5" s="1"/>
  <c r="BH8" i="5" s="1"/>
  <c r="BG8" i="5" s="1"/>
  <c r="BF8" i="5" s="1"/>
  <c r="BE8" i="5" s="1"/>
  <c r="BD8" i="5" s="1"/>
  <c r="BC8" i="5" s="1"/>
  <c r="BK67" i="5"/>
  <c r="BJ67" i="5"/>
  <c r="BI67" i="5" s="1"/>
  <c r="BH67" i="5" s="1"/>
  <c r="BG67" i="5" s="1"/>
  <c r="BF67" i="5" s="1"/>
  <c r="BE67" i="5" s="1"/>
  <c r="BD67" i="5" s="1"/>
  <c r="BC67" i="5" s="1"/>
  <c r="BK51" i="5"/>
  <c r="BJ51" i="5" s="1"/>
  <c r="BI51" i="5" s="1"/>
  <c r="BH51" i="5" s="1"/>
  <c r="BG51" i="5" s="1"/>
  <c r="BF51" i="5" s="1"/>
  <c r="BE51" i="5" s="1"/>
  <c r="BD51" i="5" s="1"/>
  <c r="BC51" i="5" s="1"/>
  <c r="BK16" i="5"/>
  <c r="BJ16" i="5" s="1"/>
  <c r="BI16" i="5" s="1"/>
  <c r="BH16" i="5" s="1"/>
  <c r="BG16" i="5" s="1"/>
  <c r="BF16" i="5" s="1"/>
  <c r="BE16" i="5" s="1"/>
  <c r="BD16" i="5" s="1"/>
  <c r="BC16" i="5" s="1"/>
  <c r="BK42" i="5"/>
  <c r="BJ42" i="5" s="1"/>
  <c r="BI42" i="5" s="1"/>
  <c r="BH42" i="5" s="1"/>
  <c r="BG42" i="5" s="1"/>
  <c r="BF42" i="5" s="1"/>
  <c r="BE42" i="5" s="1"/>
  <c r="BD42" i="5" s="1"/>
  <c r="BC42" i="5" s="1"/>
  <c r="BK74" i="5"/>
  <c r="BJ74" i="5" s="1"/>
  <c r="BI74" i="5" s="1"/>
  <c r="BH74" i="5" s="1"/>
  <c r="BG74" i="5" s="1"/>
  <c r="BF74" i="5" s="1"/>
  <c r="BE74" i="5" s="1"/>
  <c r="BD74" i="5" s="1"/>
  <c r="BC74" i="5" s="1"/>
  <c r="BK55" i="5"/>
  <c r="BJ55" i="5" s="1"/>
  <c r="BI55" i="5" s="1"/>
  <c r="BH55" i="5" s="1"/>
  <c r="BG55" i="5" s="1"/>
  <c r="BF55" i="5" s="1"/>
  <c r="BE55" i="5" s="1"/>
  <c r="BD55" i="5" s="1"/>
  <c r="BC55" i="5" s="1"/>
  <c r="BK79" i="5"/>
  <c r="BJ79" i="5" s="1"/>
  <c r="BI79" i="5" s="1"/>
  <c r="BH79" i="5" s="1"/>
  <c r="BG79" i="5" s="1"/>
  <c r="BF79" i="5" s="1"/>
  <c r="BE79" i="5" s="1"/>
  <c r="BD79" i="5" s="1"/>
  <c r="BC79" i="5" s="1"/>
  <c r="BI29" i="5"/>
  <c r="BH29" i="5" s="1"/>
  <c r="BG29" i="5" s="1"/>
  <c r="BF29" i="5" s="1"/>
  <c r="BE29" i="5" s="1"/>
  <c r="BD29" i="5" s="1"/>
  <c r="BC29" i="5" s="1"/>
  <c r="BJ29" i="5"/>
  <c r="BK29" i="5"/>
  <c r="BK78" i="5"/>
  <c r="BJ78" i="5" s="1"/>
  <c r="BI78" i="5" s="1"/>
  <c r="BH78" i="5" s="1"/>
  <c r="BG78" i="5" s="1"/>
  <c r="BF78" i="5" s="1"/>
  <c r="BE78" i="5" s="1"/>
  <c r="BD78" i="5" s="1"/>
  <c r="BC78" i="5" s="1"/>
  <c r="BK48" i="5"/>
  <c r="BJ48" i="5" s="1"/>
  <c r="BI48" i="5" s="1"/>
  <c r="BH48" i="5" s="1"/>
  <c r="BG48" i="5" s="1"/>
  <c r="BF48" i="5" s="1"/>
  <c r="BE48" i="5" s="1"/>
  <c r="BD48" i="5" s="1"/>
  <c r="BC48" i="5" s="1"/>
  <c r="AF133" i="5"/>
  <c r="AC133" i="5"/>
  <c r="K133" i="5"/>
  <c r="AT192" i="5"/>
  <c r="AS192" i="5" s="1"/>
  <c r="AR192" i="5" s="1"/>
  <c r="AQ192" i="5" s="1"/>
  <c r="AP192" i="5" s="1"/>
  <c r="AO192" i="5" s="1"/>
  <c r="AN192" i="5" s="1"/>
  <c r="AM192" i="5" s="1"/>
  <c r="AL192" i="5" s="1"/>
  <c r="BK11" i="5"/>
  <c r="BJ11" i="5" s="1"/>
  <c r="BI11" i="5" s="1"/>
  <c r="BH11" i="5" s="1"/>
  <c r="BG11" i="5" s="1"/>
  <c r="BF11" i="5" s="1"/>
  <c r="BE11" i="5" s="1"/>
  <c r="BD11" i="5" s="1"/>
  <c r="BC11" i="5" s="1"/>
  <c r="BK60" i="5"/>
  <c r="BJ60" i="5"/>
  <c r="BI60" i="5" s="1"/>
  <c r="BH60" i="5" s="1"/>
  <c r="BG60" i="5" s="1"/>
  <c r="BF60" i="5" s="1"/>
  <c r="BE60" i="5" s="1"/>
  <c r="BD60" i="5" s="1"/>
  <c r="BC60" i="5" s="1"/>
  <c r="BK18" i="5"/>
  <c r="BJ18" i="5" s="1"/>
  <c r="BI18" i="5" s="1"/>
  <c r="BH18" i="5" s="1"/>
  <c r="BG18" i="5" s="1"/>
  <c r="BF18" i="5" s="1"/>
  <c r="BE18" i="5" s="1"/>
  <c r="BD18" i="5" s="1"/>
  <c r="BC18" i="5" s="1"/>
  <c r="BK44" i="5"/>
  <c r="BJ44" i="5" s="1"/>
  <c r="BI44" i="5" s="1"/>
  <c r="BH44" i="5" s="1"/>
  <c r="BG44" i="5" s="1"/>
  <c r="BF44" i="5" s="1"/>
  <c r="BE44" i="5" s="1"/>
  <c r="BD44" i="5" s="1"/>
  <c r="BC44" i="5" s="1"/>
  <c r="BK4" i="5"/>
  <c r="BJ4" i="5" s="1"/>
  <c r="BI4" i="5" s="1"/>
  <c r="BH4" i="5" s="1"/>
  <c r="BG4" i="5" s="1"/>
  <c r="BF4" i="5" s="1"/>
  <c r="BE4" i="5" s="1"/>
  <c r="BD4" i="5" s="1"/>
  <c r="BC4" i="5" s="1"/>
  <c r="AT84" i="5"/>
  <c r="AS84" i="5" s="1"/>
  <c r="AR84" i="5" s="1"/>
  <c r="AQ84" i="5" s="1"/>
  <c r="AP84" i="5" s="1"/>
  <c r="AO84" i="5" s="1"/>
  <c r="AN84" i="5" s="1"/>
  <c r="AM84" i="5" s="1"/>
  <c r="AL84" i="5" s="1"/>
  <c r="AT57" i="5"/>
  <c r="AS57" i="5" s="1"/>
  <c r="AR57" i="5"/>
  <c r="AQ57" i="5" s="1"/>
  <c r="AP57" i="5" s="1"/>
  <c r="AO57" i="5" s="1"/>
  <c r="AN57" i="5" s="1"/>
  <c r="AM57" i="5" s="1"/>
  <c r="AL57" i="5" s="1"/>
  <c r="BK82" i="5"/>
  <c r="BJ82" i="5" s="1"/>
  <c r="BI82" i="5" s="1"/>
  <c r="BH82" i="5" s="1"/>
  <c r="BG82" i="5" s="1"/>
  <c r="BF82" i="5" s="1"/>
  <c r="BE82" i="5" s="1"/>
  <c r="BD82" i="5" s="1"/>
  <c r="BC82" i="5" s="1"/>
  <c r="BK70" i="5"/>
  <c r="BJ70" i="5" s="1"/>
  <c r="BI70" i="5" s="1"/>
  <c r="BH70" i="5" s="1"/>
  <c r="BG70" i="5" s="1"/>
  <c r="BF70" i="5" s="1"/>
  <c r="BE70" i="5" s="1"/>
  <c r="BD70" i="5" s="1"/>
  <c r="BC70" i="5" s="1"/>
  <c r="AI172" i="5"/>
  <c r="AJ172" i="5"/>
  <c r="AI173" i="5"/>
  <c r="AJ173" i="5"/>
  <c r="AK173" i="5"/>
  <c r="AJ79" i="5"/>
  <c r="AI79" i="5"/>
  <c r="AH79" i="5" s="1"/>
  <c r="AK79" i="5"/>
  <c r="AI32" i="5"/>
  <c r="AH32" i="5" s="1"/>
  <c r="AK32" i="5"/>
  <c r="AJ32" i="5"/>
  <c r="AI154" i="5"/>
  <c r="AK154" i="5"/>
  <c r="AJ154" i="5"/>
  <c r="AK69" i="5"/>
  <c r="AI69" i="5"/>
  <c r="AJ69" i="5"/>
  <c r="AK93" i="5"/>
  <c r="AI93" i="5"/>
  <c r="AH93" i="5" s="1"/>
  <c r="AA93" i="5" s="1"/>
  <c r="AJ93" i="5"/>
  <c r="AI176" i="5"/>
  <c r="AK176" i="5"/>
  <c r="AJ176" i="5"/>
  <c r="AJ175" i="5"/>
  <c r="AK175" i="5"/>
  <c r="AI175" i="5"/>
  <c r="AH175" i="5" s="1"/>
  <c r="AA175" i="5" s="1"/>
  <c r="AI249" i="5"/>
  <c r="AJ249" i="5"/>
  <c r="AK249" i="5"/>
  <c r="AK169" i="5"/>
  <c r="AJ169" i="5"/>
  <c r="AI169" i="5"/>
  <c r="AK54" i="5"/>
  <c r="AI54" i="5"/>
  <c r="AJ54" i="5"/>
  <c r="AJ229" i="5"/>
  <c r="AK229" i="5"/>
  <c r="AI229" i="5"/>
  <c r="AJ200" i="5"/>
  <c r="AI200" i="5"/>
  <c r="AK200" i="5"/>
  <c r="AI89" i="5"/>
  <c r="AK89" i="5"/>
  <c r="AJ89" i="5"/>
  <c r="AJ90" i="5"/>
  <c r="AK90" i="5"/>
  <c r="AI90" i="5"/>
  <c r="AI126" i="5"/>
  <c r="AJ126" i="5"/>
  <c r="AK126" i="5"/>
  <c r="AT145" i="5"/>
  <c r="AS145" i="5" s="1"/>
  <c r="AR145" i="5" s="1"/>
  <c r="AQ145" i="5" s="1"/>
  <c r="AP145" i="5" s="1"/>
  <c r="AO145" i="5" s="1"/>
  <c r="AN145" i="5" s="1"/>
  <c r="AM145" i="5" s="1"/>
  <c r="AL145" i="5" s="1"/>
  <c r="AK98" i="5"/>
  <c r="AJ98" i="5"/>
  <c r="AI98" i="5"/>
  <c r="AF209" i="5"/>
  <c r="AC209" i="5"/>
  <c r="K209" i="5"/>
  <c r="AT26" i="5"/>
  <c r="AS26" i="5" s="1"/>
  <c r="AR26" i="5" s="1"/>
  <c r="AQ26" i="5" s="1"/>
  <c r="AP26" i="5" s="1"/>
  <c r="AO26" i="5" s="1"/>
  <c r="AN26" i="5" s="1"/>
  <c r="AM26" i="5" s="1"/>
  <c r="AL26" i="5" s="1"/>
  <c r="K179" i="5"/>
  <c r="AF179" i="5"/>
  <c r="AC179" i="5"/>
  <c r="AI70" i="5"/>
  <c r="AJ70" i="5"/>
  <c r="AK70" i="5"/>
  <c r="AC168" i="5"/>
  <c r="K168" i="5"/>
  <c r="AF168" i="5"/>
  <c r="AF219" i="5"/>
  <c r="K219" i="5"/>
  <c r="AC219" i="5"/>
  <c r="AI77" i="5"/>
  <c r="AK77" i="5"/>
  <c r="AJ77" i="5"/>
  <c r="AF39" i="5"/>
  <c r="I39" i="5"/>
  <c r="AC39" i="5"/>
  <c r="AB108" i="5"/>
  <c r="AS230" i="5"/>
  <c r="AR230" i="5" s="1"/>
  <c r="AQ230" i="5" s="1"/>
  <c r="AP230" i="5" s="1"/>
  <c r="AO230" i="5" s="1"/>
  <c r="AN230" i="5" s="1"/>
  <c r="AM230" i="5" s="1"/>
  <c r="AL230" i="5" s="1"/>
  <c r="AH64" i="5"/>
  <c r="AA64" i="5" s="1"/>
  <c r="AI66" i="5"/>
  <c r="AK34" i="5"/>
  <c r="AJ34" i="5"/>
  <c r="AI34" i="5"/>
  <c r="AH34" i="5" s="1"/>
  <c r="AF36" i="5"/>
  <c r="I36" i="5"/>
  <c r="AC36" i="5"/>
  <c r="K230" i="5"/>
  <c r="AC230" i="5"/>
  <c r="AF230" i="5"/>
  <c r="AF132" i="5"/>
  <c r="AC132" i="5"/>
  <c r="K132" i="5"/>
  <c r="AF30" i="5"/>
  <c r="I30" i="5"/>
  <c r="AC30" i="5"/>
  <c r="AF131" i="5"/>
  <c r="K131" i="5"/>
  <c r="AC131" i="5"/>
  <c r="I25" i="5"/>
  <c r="AF25" i="5"/>
  <c r="AC25" i="5"/>
  <c r="AF46" i="5"/>
  <c r="AC46" i="5"/>
  <c r="AC66" i="5"/>
  <c r="AF66" i="5"/>
  <c r="I66" i="5"/>
  <c r="AT225" i="5"/>
  <c r="AS225" i="5"/>
  <c r="AR225" i="5"/>
  <c r="AQ225" i="5" s="1"/>
  <c r="AP225" i="5" s="1"/>
  <c r="AO225" i="5" s="1"/>
  <c r="AN225" i="5" s="1"/>
  <c r="AM225" i="5" s="1"/>
  <c r="AL225" i="5" s="1"/>
  <c r="K138" i="5"/>
  <c r="AF138" i="5"/>
  <c r="AC138" i="5"/>
  <c r="AT219" i="5"/>
  <c r="AS219" i="5" s="1"/>
  <c r="AR219" i="5" s="1"/>
  <c r="AQ219" i="5" s="1"/>
  <c r="AP219" i="5" s="1"/>
  <c r="AO219" i="5" s="1"/>
  <c r="AN219" i="5" s="1"/>
  <c r="AM219" i="5" s="1"/>
  <c r="AL219" i="5" s="1"/>
  <c r="AF158" i="5"/>
  <c r="J158" i="5"/>
  <c r="AH226" i="5"/>
  <c r="AI22" i="5"/>
  <c r="AH22" i="5" s="1"/>
  <c r="AA22" i="5" s="1"/>
  <c r="AE22" i="5" s="1"/>
  <c r="AK22" i="5"/>
  <c r="AJ22" i="5"/>
  <c r="AC225" i="5"/>
  <c r="AF225" i="5"/>
  <c r="K225" i="5"/>
  <c r="AF72" i="5"/>
  <c r="I72" i="5"/>
  <c r="AC72" i="5"/>
  <c r="AT131" i="5"/>
  <c r="AS131" i="5" s="1"/>
  <c r="AR131" i="5" s="1"/>
  <c r="AQ131" i="5" s="1"/>
  <c r="AP131" i="5" s="1"/>
  <c r="AO131" i="5" s="1"/>
  <c r="AN131" i="5" s="1"/>
  <c r="AM131" i="5" s="1"/>
  <c r="AL131" i="5" s="1"/>
  <c r="AC238" i="5"/>
  <c r="AF238" i="5"/>
  <c r="K238" i="5"/>
  <c r="AF222" i="5"/>
  <c r="AC222" i="5"/>
  <c r="K222" i="5"/>
  <c r="AT227" i="5"/>
  <c r="AS227" i="5" s="1"/>
  <c r="AR227" i="5" s="1"/>
  <c r="AQ227" i="5" s="1"/>
  <c r="AP227" i="5" s="1"/>
  <c r="AO227" i="5" s="1"/>
  <c r="AN227" i="5" s="1"/>
  <c r="AM227" i="5" s="1"/>
  <c r="AL227" i="5" s="1"/>
  <c r="I33" i="5"/>
  <c r="AC33" i="5"/>
  <c r="AF33" i="5"/>
  <c r="AF77" i="5"/>
  <c r="J77" i="5"/>
  <c r="AC77" i="5"/>
  <c r="AJ36" i="5"/>
  <c r="AK36" i="5"/>
  <c r="AI36" i="5"/>
  <c r="AF227" i="5"/>
  <c r="K227" i="5"/>
  <c r="AC227" i="5"/>
  <c r="AT237" i="5"/>
  <c r="AS237" i="5" s="1"/>
  <c r="AR237" i="5" s="1"/>
  <c r="AQ237" i="5" s="1"/>
  <c r="AP237" i="5" s="1"/>
  <c r="AO237" i="5" s="1"/>
  <c r="AN237" i="5" s="1"/>
  <c r="AM237" i="5" s="1"/>
  <c r="AL237" i="5" s="1"/>
  <c r="AT260" i="5"/>
  <c r="AS260" i="5" s="1"/>
  <c r="AR260" i="5" s="1"/>
  <c r="AQ260" i="5" s="1"/>
  <c r="AP260" i="5" s="1"/>
  <c r="AO260" i="5" s="1"/>
  <c r="AN260" i="5" s="1"/>
  <c r="AM260" i="5" s="1"/>
  <c r="AL260" i="5" s="1"/>
  <c r="AC28" i="5"/>
  <c r="I28" i="5"/>
  <c r="AF28" i="5"/>
  <c r="AF234" i="5"/>
  <c r="AC234" i="5"/>
  <c r="L234" i="5"/>
  <c r="AJ72" i="5"/>
  <c r="AI72" i="5"/>
  <c r="AH72" i="5" s="1"/>
  <c r="AK72" i="5"/>
  <c r="K216" i="5"/>
  <c r="AF216" i="5"/>
  <c r="AC216" i="5"/>
  <c r="AC26" i="5"/>
  <c r="AF26" i="5"/>
  <c r="I26" i="5"/>
  <c r="AS37" i="5"/>
  <c r="AR37" i="5" s="1"/>
  <c r="AQ37" i="5" s="1"/>
  <c r="AP37" i="5" s="1"/>
  <c r="AO37" i="5" s="1"/>
  <c r="AN37" i="5" s="1"/>
  <c r="AM37" i="5" s="1"/>
  <c r="AL37" i="5" s="1"/>
  <c r="AT37" i="5"/>
  <c r="AH195" i="5"/>
  <c r="AA195" i="5" s="1"/>
  <c r="AE195" i="5" s="1"/>
  <c r="AH248" i="5"/>
  <c r="AJ35" i="5"/>
  <c r="AI35" i="5"/>
  <c r="AK35" i="5"/>
  <c r="AT142" i="5"/>
  <c r="AS142" i="5" s="1"/>
  <c r="AR142" i="5" s="1"/>
  <c r="AQ142" i="5" s="1"/>
  <c r="AP142" i="5" s="1"/>
  <c r="AO142" i="5" s="1"/>
  <c r="AN142" i="5" s="1"/>
  <c r="AM142" i="5" s="1"/>
  <c r="AL142" i="5" s="1"/>
  <c r="I37" i="5"/>
  <c r="AF37" i="5"/>
  <c r="AC37" i="5"/>
  <c r="AF233" i="5"/>
  <c r="AC233" i="5"/>
  <c r="K233" i="5"/>
  <c r="K207" i="5"/>
  <c r="AF207" i="5"/>
  <c r="AC207" i="5"/>
  <c r="AE243" i="5"/>
  <c r="AT50" i="5"/>
  <c r="AS50" i="5" s="1"/>
  <c r="AR50" i="5" s="1"/>
  <c r="AQ50" i="5" s="1"/>
  <c r="AP50" i="5" s="1"/>
  <c r="AO50" i="5" s="1"/>
  <c r="AN50" i="5" s="1"/>
  <c r="AM50" i="5" s="1"/>
  <c r="AL50" i="5" s="1"/>
  <c r="AR199" i="5"/>
  <c r="AQ199" i="5" s="1"/>
  <c r="AP199" i="5" s="1"/>
  <c r="AO199" i="5" s="1"/>
  <c r="AN199" i="5" s="1"/>
  <c r="AM199" i="5" s="1"/>
  <c r="AL199" i="5" s="1"/>
  <c r="AI168" i="5"/>
  <c r="AH189" i="5"/>
  <c r="AI157" i="5"/>
  <c r="AH157" i="5" s="1"/>
  <c r="AA157" i="5" s="1"/>
  <c r="AH251" i="5"/>
  <c r="AB251" i="5" s="1"/>
  <c r="AH159" i="5"/>
  <c r="AJ29" i="5"/>
  <c r="AI29" i="5"/>
  <c r="AK29" i="5"/>
  <c r="AF40" i="5"/>
  <c r="AC40" i="5"/>
  <c r="I40" i="5"/>
  <c r="AF42" i="5"/>
  <c r="I42" i="5"/>
  <c r="AC42" i="5"/>
  <c r="AF112" i="5"/>
  <c r="L112" i="5"/>
  <c r="AC112" i="5"/>
  <c r="AT165" i="5"/>
  <c r="AS165" i="5" s="1"/>
  <c r="AR165" i="5" s="1"/>
  <c r="AQ165" i="5" s="1"/>
  <c r="AP165" i="5" s="1"/>
  <c r="AO165" i="5" s="1"/>
  <c r="AN165" i="5" s="1"/>
  <c r="AM165" i="5" s="1"/>
  <c r="AL165" i="5" s="1"/>
  <c r="K253" i="5"/>
  <c r="AF253" i="5"/>
  <c r="AC253" i="5"/>
  <c r="AT150" i="5"/>
  <c r="AS150" i="5" s="1"/>
  <c r="AR150" i="5" s="1"/>
  <c r="AQ150" i="5" s="1"/>
  <c r="AP150" i="5" s="1"/>
  <c r="AO150" i="5" s="1"/>
  <c r="AN150" i="5" s="1"/>
  <c r="AM150" i="5" s="1"/>
  <c r="AL150" i="5" s="1"/>
  <c r="AT51" i="5"/>
  <c r="AS51" i="5" s="1"/>
  <c r="AR51" i="5" s="1"/>
  <c r="AQ51" i="5" s="1"/>
  <c r="AP51" i="5" s="1"/>
  <c r="AO51" i="5" s="1"/>
  <c r="AN51" i="5" s="1"/>
  <c r="AM51" i="5" s="1"/>
  <c r="AL51" i="5" s="1"/>
  <c r="AC254" i="5"/>
  <c r="AF254" i="5"/>
  <c r="K254" i="5"/>
  <c r="AT185" i="5"/>
  <c r="AS185" i="5" s="1"/>
  <c r="AR185" i="5" s="1"/>
  <c r="AQ185" i="5" s="1"/>
  <c r="AP185" i="5" s="1"/>
  <c r="AO185" i="5" s="1"/>
  <c r="AN185" i="5" s="1"/>
  <c r="AM185" i="5" s="1"/>
  <c r="AL185" i="5" s="1"/>
  <c r="AF93" i="5"/>
  <c r="K93" i="5"/>
  <c r="AC93" i="5"/>
  <c r="AF52" i="5"/>
  <c r="AC52" i="5"/>
  <c r="AT58" i="5"/>
  <c r="AS58" i="5" s="1"/>
  <c r="AR58" i="5" s="1"/>
  <c r="AQ58" i="5" s="1"/>
  <c r="AP58" i="5" s="1"/>
  <c r="AO58" i="5" s="1"/>
  <c r="AN58" i="5" s="1"/>
  <c r="AM58" i="5" s="1"/>
  <c r="AL58" i="5" s="1"/>
  <c r="AF232" i="5"/>
  <c r="AC232" i="5"/>
  <c r="K232" i="5"/>
  <c r="AT39" i="5"/>
  <c r="AS39" i="5" s="1"/>
  <c r="AR39" i="5" s="1"/>
  <c r="AQ39" i="5" s="1"/>
  <c r="AP39" i="5" s="1"/>
  <c r="AO39" i="5" s="1"/>
  <c r="AN39" i="5" s="1"/>
  <c r="AM39" i="5" s="1"/>
  <c r="AL39" i="5" s="1"/>
  <c r="AH129" i="5"/>
  <c r="AA129" i="5" s="1"/>
  <c r="K180" i="5"/>
  <c r="AC180" i="5"/>
  <c r="AF180" i="5"/>
  <c r="AF58" i="5"/>
  <c r="AC58" i="5"/>
  <c r="I58" i="5"/>
  <c r="AT209" i="5"/>
  <c r="AS209" i="5" s="1"/>
  <c r="AR209" i="5" s="1"/>
  <c r="AQ209" i="5" s="1"/>
  <c r="AP209" i="5" s="1"/>
  <c r="AO209" i="5" s="1"/>
  <c r="AN209" i="5" s="1"/>
  <c r="AM209" i="5" s="1"/>
  <c r="AL209" i="5" s="1"/>
  <c r="AT46" i="5"/>
  <c r="AS46" i="5" s="1"/>
  <c r="AR46" i="5" s="1"/>
  <c r="AQ46" i="5" s="1"/>
  <c r="AP46" i="5" s="1"/>
  <c r="AO46" i="5" s="1"/>
  <c r="AN46" i="5" s="1"/>
  <c r="AM46" i="5" s="1"/>
  <c r="AL46" i="5" s="1"/>
  <c r="AT138" i="5"/>
  <c r="AS138" i="5"/>
  <c r="AR138" i="5" s="1"/>
  <c r="AQ138" i="5" s="1"/>
  <c r="AP138" i="5" s="1"/>
  <c r="AO138" i="5" s="1"/>
  <c r="AN138" i="5" s="1"/>
  <c r="AM138" i="5" s="1"/>
  <c r="AL138" i="5" s="1"/>
  <c r="AK168" i="5"/>
  <c r="AT40" i="5"/>
  <c r="AS40" i="5" s="1"/>
  <c r="AR40" i="5" s="1"/>
  <c r="AQ40" i="5" s="1"/>
  <c r="AP40" i="5" s="1"/>
  <c r="AO40" i="5" s="1"/>
  <c r="AN40" i="5" s="1"/>
  <c r="AM40" i="5" s="1"/>
  <c r="AL40" i="5" s="1"/>
  <c r="K205" i="5"/>
  <c r="AF205" i="5"/>
  <c r="AC205" i="5"/>
  <c r="AT42" i="5"/>
  <c r="AS42" i="5" s="1"/>
  <c r="AR42" i="5" s="1"/>
  <c r="AQ42" i="5" s="1"/>
  <c r="AP42" i="5" s="1"/>
  <c r="AO42" i="5" s="1"/>
  <c r="AN42" i="5" s="1"/>
  <c r="AM42" i="5" s="1"/>
  <c r="AL42" i="5" s="1"/>
  <c r="AT253" i="5"/>
  <c r="AS253" i="5" s="1"/>
  <c r="AR253" i="5" s="1"/>
  <c r="AQ253" i="5" s="1"/>
  <c r="AP253" i="5" s="1"/>
  <c r="AO253" i="5" s="1"/>
  <c r="AN253" i="5" s="1"/>
  <c r="AM253" i="5" s="1"/>
  <c r="AL253" i="5" s="1"/>
  <c r="AT256" i="5"/>
  <c r="AS256" i="5" s="1"/>
  <c r="AR256" i="5" s="1"/>
  <c r="AQ256" i="5" s="1"/>
  <c r="AP256" i="5" s="1"/>
  <c r="AO256" i="5" s="1"/>
  <c r="AN256" i="5" s="1"/>
  <c r="AM256" i="5" s="1"/>
  <c r="AL256" i="5" s="1"/>
  <c r="AT188" i="5"/>
  <c r="AS188" i="5" s="1"/>
  <c r="AR188" i="5" s="1"/>
  <c r="AQ188" i="5" s="1"/>
  <c r="AP188" i="5" s="1"/>
  <c r="AO188" i="5" s="1"/>
  <c r="AN188" i="5" s="1"/>
  <c r="AM188" i="5" s="1"/>
  <c r="AL188" i="5" s="1"/>
  <c r="AT158" i="5"/>
  <c r="AS158" i="5" s="1"/>
  <c r="AR158" i="5" s="1"/>
  <c r="AQ158" i="5" s="1"/>
  <c r="AP158" i="5" s="1"/>
  <c r="AO158" i="5" s="1"/>
  <c r="AN158" i="5" s="1"/>
  <c r="AM158" i="5" s="1"/>
  <c r="AL158" i="5" s="1"/>
  <c r="AI228" i="5"/>
  <c r="K178" i="5"/>
  <c r="AF178" i="5"/>
  <c r="AC178" i="5"/>
  <c r="AC240" i="5"/>
  <c r="K240" i="5"/>
  <c r="AF240" i="5"/>
  <c r="AT155" i="5"/>
  <c r="AS155" i="5"/>
  <c r="AR155" i="5" s="1"/>
  <c r="AQ155" i="5" s="1"/>
  <c r="AP155" i="5" s="1"/>
  <c r="AO155" i="5" s="1"/>
  <c r="AN155" i="5" s="1"/>
  <c r="AM155" i="5" s="1"/>
  <c r="AL155" i="5" s="1"/>
  <c r="AT234" i="5"/>
  <c r="AS234" i="5" s="1"/>
  <c r="AR234" i="5" s="1"/>
  <c r="AQ234" i="5" s="1"/>
  <c r="AP234" i="5" s="1"/>
  <c r="AO234" i="5" s="1"/>
  <c r="AN234" i="5" s="1"/>
  <c r="AM234" i="5" s="1"/>
  <c r="AL234" i="5" s="1"/>
  <c r="AT52" i="5"/>
  <c r="AS52" i="5" s="1"/>
  <c r="AR52" i="5" s="1"/>
  <c r="AQ52" i="5" s="1"/>
  <c r="AP52" i="5" s="1"/>
  <c r="AO52" i="5" s="1"/>
  <c r="AN52" i="5" s="1"/>
  <c r="AM52" i="5" s="1"/>
  <c r="AL52" i="5" s="1"/>
  <c r="AT201" i="5"/>
  <c r="AS201" i="5" s="1"/>
  <c r="AR201" i="5" s="1"/>
  <c r="AQ201" i="5" s="1"/>
  <c r="AP201" i="5" s="1"/>
  <c r="AO201" i="5" s="1"/>
  <c r="AN201" i="5" s="1"/>
  <c r="AM201" i="5" s="1"/>
  <c r="AL201" i="5" s="1"/>
  <c r="AC67" i="5"/>
  <c r="I67" i="5"/>
  <c r="AF51" i="5"/>
  <c r="AC51" i="5"/>
  <c r="AT221" i="5"/>
  <c r="AS221" i="5" s="1"/>
  <c r="AR221" i="5" s="1"/>
  <c r="AQ221" i="5" s="1"/>
  <c r="AP221" i="5" s="1"/>
  <c r="AO221" i="5" s="1"/>
  <c r="AN221" i="5" s="1"/>
  <c r="AM221" i="5" s="1"/>
  <c r="AL221" i="5" s="1"/>
  <c r="AT233" i="5"/>
  <c r="AS233" i="5" s="1"/>
  <c r="AR233" i="5" s="1"/>
  <c r="AQ233" i="5" s="1"/>
  <c r="AP233" i="5" s="1"/>
  <c r="AO233" i="5" s="1"/>
  <c r="AN233" i="5" s="1"/>
  <c r="AM233" i="5" s="1"/>
  <c r="AL233" i="5" s="1"/>
  <c r="AF256" i="5"/>
  <c r="K256" i="5"/>
  <c r="AC256" i="5"/>
  <c r="AC237" i="5"/>
  <c r="K237" i="5"/>
  <c r="AF237" i="5"/>
  <c r="AK28" i="5"/>
  <c r="AJ28" i="5"/>
  <c r="AI28" i="5"/>
  <c r="AF22" i="5"/>
  <c r="AC22" i="5"/>
  <c r="I22" i="5"/>
  <c r="AF145" i="5"/>
  <c r="AC145" i="5"/>
  <c r="K145" i="5"/>
  <c r="AT30" i="5"/>
  <c r="AS30" i="5" s="1"/>
  <c r="AR30" i="5" s="1"/>
  <c r="AQ30" i="5" s="1"/>
  <c r="AP30" i="5" s="1"/>
  <c r="AO30" i="5" s="1"/>
  <c r="AN30" i="5" s="1"/>
  <c r="AM30" i="5" s="1"/>
  <c r="AL30" i="5" s="1"/>
  <c r="AT216" i="5"/>
  <c r="AS216" i="5" s="1"/>
  <c r="AR216" i="5" s="1"/>
  <c r="AQ216" i="5" s="1"/>
  <c r="AP216" i="5" s="1"/>
  <c r="AO216" i="5" s="1"/>
  <c r="AN216" i="5" s="1"/>
  <c r="AM216" i="5" s="1"/>
  <c r="AL216" i="5" s="1"/>
  <c r="AF117" i="5"/>
  <c r="K117" i="5"/>
  <c r="AC117" i="5"/>
  <c r="AC34" i="5"/>
  <c r="I34" i="5"/>
  <c r="AF34" i="5"/>
  <c r="AH118" i="5"/>
  <c r="AA118" i="5" s="1"/>
  <c r="AH214" i="5"/>
  <c r="AB214" i="5" s="1"/>
  <c r="AH134" i="5"/>
  <c r="AA134" i="5" s="1"/>
  <c r="AE134" i="5" s="1"/>
  <c r="AH125" i="5"/>
  <c r="AA125" i="5" s="1"/>
  <c r="AE125" i="5" s="1"/>
  <c r="AH62" i="5"/>
  <c r="AC236" i="5"/>
  <c r="K236" i="5"/>
  <c r="AF236" i="5"/>
  <c r="K155" i="5"/>
  <c r="AC155" i="5"/>
  <c r="AF155" i="5"/>
  <c r="AT238" i="5"/>
  <c r="AS238" i="5" s="1"/>
  <c r="AR238" i="5" s="1"/>
  <c r="AQ238" i="5" s="1"/>
  <c r="AP238" i="5" s="1"/>
  <c r="AO238" i="5" s="1"/>
  <c r="AN238" i="5" s="1"/>
  <c r="AM238" i="5" s="1"/>
  <c r="AL238" i="5" s="1"/>
  <c r="AT67" i="5"/>
  <c r="AS67" i="5" s="1"/>
  <c r="AR67" i="5" s="1"/>
  <c r="AQ67" i="5" s="1"/>
  <c r="AP67" i="5" s="1"/>
  <c r="AO67" i="5" s="1"/>
  <c r="AN67" i="5" s="1"/>
  <c r="AM67" i="5" s="1"/>
  <c r="AL67" i="5" s="1"/>
  <c r="AT160" i="5"/>
  <c r="AS160" i="5" s="1"/>
  <c r="AR160" i="5" s="1"/>
  <c r="AQ160" i="5" s="1"/>
  <c r="AP160" i="5" s="1"/>
  <c r="AO160" i="5" s="1"/>
  <c r="AN160" i="5" s="1"/>
  <c r="AM160" i="5" s="1"/>
  <c r="AL160" i="5" s="1"/>
  <c r="AT117" i="5"/>
  <c r="AS117" i="5" s="1"/>
  <c r="AR117" i="5" s="1"/>
  <c r="AQ117" i="5" s="1"/>
  <c r="AP117" i="5" s="1"/>
  <c r="AO117" i="5" s="1"/>
  <c r="AN117" i="5" s="1"/>
  <c r="AM117" i="5" s="1"/>
  <c r="AL117" i="5" s="1"/>
  <c r="AT179" i="5"/>
  <c r="AS179" i="5" s="1"/>
  <c r="AR179" i="5" s="1"/>
  <c r="AQ179" i="5" s="1"/>
  <c r="AP179" i="5" s="1"/>
  <c r="AO179" i="5" s="1"/>
  <c r="AN179" i="5" s="1"/>
  <c r="AM179" i="5" s="1"/>
  <c r="AL179" i="5" s="1"/>
  <c r="AF160" i="5"/>
  <c r="K160" i="5"/>
  <c r="AC160" i="5"/>
  <c r="AT156" i="5"/>
  <c r="AS156" i="5"/>
  <c r="AR156" i="5" s="1"/>
  <c r="AQ156" i="5" s="1"/>
  <c r="AP156" i="5" s="1"/>
  <c r="AO156" i="5" s="1"/>
  <c r="AN156" i="5" s="1"/>
  <c r="AM156" i="5" s="1"/>
  <c r="AL156" i="5" s="1"/>
  <c r="AT232" i="5"/>
  <c r="AS232" i="5" s="1"/>
  <c r="AR232" i="5" s="1"/>
  <c r="AQ232" i="5" s="1"/>
  <c r="AP232" i="5" s="1"/>
  <c r="AO232" i="5" s="1"/>
  <c r="AN232" i="5" s="1"/>
  <c r="AM232" i="5" s="1"/>
  <c r="AL232" i="5" s="1"/>
  <c r="AT183" i="5"/>
  <c r="AS183" i="5" s="1"/>
  <c r="AR183" i="5" s="1"/>
  <c r="AQ183" i="5" s="1"/>
  <c r="AP183" i="5" s="1"/>
  <c r="AO183" i="5" s="1"/>
  <c r="AN183" i="5" s="1"/>
  <c r="AM183" i="5" s="1"/>
  <c r="AL183" i="5" s="1"/>
  <c r="AE82" i="6"/>
  <c r="AD82" i="6"/>
  <c r="C16" i="2"/>
  <c r="D18" i="2" s="1"/>
  <c r="O263" i="2"/>
  <c r="O269" i="2"/>
  <c r="O204" i="2"/>
  <c r="O132" i="2"/>
  <c r="O140" i="2"/>
  <c r="O149" i="2"/>
  <c r="O286" i="2"/>
  <c r="O160" i="2"/>
  <c r="O125" i="2"/>
  <c r="O187" i="2"/>
  <c r="O138" i="2"/>
  <c r="O240" i="2"/>
  <c r="O185" i="2"/>
  <c r="O150" i="2"/>
  <c r="O250" i="2"/>
  <c r="O260" i="2"/>
  <c r="O136" i="2"/>
  <c r="O82" i="2"/>
  <c r="O107" i="2"/>
  <c r="O148" i="2"/>
  <c r="O120" i="2"/>
  <c r="O280" i="2"/>
  <c r="O248" i="2"/>
  <c r="O57" i="2"/>
  <c r="O174" i="2"/>
  <c r="O166" i="2"/>
  <c r="O219" i="2"/>
  <c r="O226" i="2"/>
  <c r="O207" i="2"/>
  <c r="O27" i="2"/>
  <c r="O206" i="2"/>
  <c r="O191" i="2"/>
  <c r="O235" i="2"/>
  <c r="O218" i="2"/>
  <c r="O266" i="2"/>
  <c r="O227" i="2"/>
  <c r="O233" i="2"/>
  <c r="O100" i="2"/>
  <c r="O298" i="2"/>
  <c r="O253" i="2"/>
  <c r="O275" i="2"/>
  <c r="O64" i="2"/>
  <c r="O214" i="2"/>
  <c r="O173" i="2"/>
  <c r="O113" i="2"/>
  <c r="O172" i="2"/>
  <c r="O188" i="2"/>
  <c r="O237" i="2"/>
  <c r="O167" i="2"/>
  <c r="O54" i="2"/>
  <c r="O127" i="2"/>
  <c r="O146" i="2"/>
  <c r="O116" i="2"/>
  <c r="O112" i="2"/>
  <c r="O66" i="2"/>
  <c r="O154" i="2"/>
  <c r="O90" i="2"/>
  <c r="O56" i="2"/>
  <c r="O87" i="2"/>
  <c r="O93" i="2"/>
  <c r="O201" i="2"/>
  <c r="C15" i="2"/>
  <c r="C18" i="2" s="1"/>
  <c r="O74" i="2"/>
  <c r="O272" i="2"/>
  <c r="O124" i="2"/>
  <c r="O196" i="2"/>
  <c r="O177" i="2"/>
  <c r="O182" i="2"/>
  <c r="O135" i="2"/>
  <c r="O73" i="2"/>
  <c r="O170" i="2"/>
  <c r="O199" i="2"/>
  <c r="O202" i="2"/>
  <c r="O200" i="2"/>
  <c r="O105" i="2"/>
  <c r="O208" i="2"/>
  <c r="O242" i="2"/>
  <c r="O278" i="2"/>
  <c r="O179" i="2"/>
  <c r="O78" i="2"/>
  <c r="O251" i="2"/>
  <c r="O115" i="2"/>
  <c r="O252" i="2"/>
  <c r="O178" i="2"/>
  <c r="O145" i="2"/>
  <c r="O283" i="2"/>
  <c r="O180" i="2"/>
  <c r="O152" i="2"/>
  <c r="O157" i="2"/>
  <c r="O279" i="2"/>
  <c r="O71" i="2"/>
  <c r="O95" i="2"/>
  <c r="O223" i="2"/>
  <c r="O104" i="2"/>
  <c r="O297" i="2"/>
  <c r="O295" i="2"/>
  <c r="O259" i="2"/>
  <c r="O290" i="2"/>
  <c r="O281" i="2"/>
  <c r="O224" i="2"/>
  <c r="O106" i="2"/>
  <c r="O194" i="2"/>
  <c r="O232" i="2"/>
  <c r="O137" i="2"/>
  <c r="O153" i="2"/>
  <c r="O123" i="2"/>
  <c r="O165" i="2"/>
  <c r="O236" i="2"/>
  <c r="O247" i="2"/>
  <c r="O175" i="2"/>
  <c r="O134" i="2"/>
  <c r="O193" i="2"/>
  <c r="O198" i="2"/>
  <c r="O98" i="2"/>
  <c r="O155" i="2"/>
  <c r="O197" i="2"/>
  <c r="O75" i="2"/>
  <c r="O70" i="2"/>
  <c r="O63" i="2"/>
  <c r="O171" i="2"/>
  <c r="O213" i="2"/>
  <c r="O126" i="2"/>
  <c r="O168" i="2"/>
  <c r="O264" i="2"/>
  <c r="O296" i="2"/>
  <c r="O291" i="2"/>
  <c r="O271" i="2"/>
  <c r="O277" i="2"/>
  <c r="O265" i="2"/>
  <c r="O94" i="2"/>
  <c r="O131" i="2"/>
  <c r="O119" i="2"/>
  <c r="O211" i="2"/>
  <c r="O212" i="2"/>
  <c r="O254" i="2"/>
  <c r="O293" i="2"/>
  <c r="O217" i="2"/>
  <c r="O158" i="2"/>
  <c r="O55" i="2"/>
  <c r="O151" i="2"/>
  <c r="O58" i="2"/>
  <c r="O60" i="2"/>
  <c r="O86" i="2"/>
  <c r="O121" i="2"/>
  <c r="O144" i="2"/>
  <c r="O62" i="2"/>
  <c r="O228" i="2"/>
  <c r="O141" i="2"/>
  <c r="O118" i="2"/>
  <c r="O97" i="2"/>
  <c r="O81" i="2"/>
  <c r="O61" i="2"/>
  <c r="O80" i="2"/>
  <c r="O249" i="2"/>
  <c r="O108" i="2"/>
  <c r="O189" i="2"/>
  <c r="O190" i="2"/>
  <c r="O229" i="2"/>
  <c r="O282" i="2"/>
  <c r="O162" i="2"/>
  <c r="O133" i="2"/>
  <c r="O184" i="2"/>
  <c r="O225" i="2"/>
  <c r="O292" i="2"/>
  <c r="O255" i="2"/>
  <c r="O261" i="2"/>
  <c r="O284" i="2"/>
  <c r="O273" i="2"/>
  <c r="O234" i="2"/>
  <c r="O84" i="2"/>
  <c r="O215" i="2"/>
  <c r="O72" i="2"/>
  <c r="O238" i="2"/>
  <c r="O230" i="2"/>
  <c r="O246" i="2"/>
  <c r="O270" i="2"/>
  <c r="O114" i="2"/>
  <c r="O143" i="2"/>
  <c r="O139" i="2"/>
  <c r="O274" i="2"/>
  <c r="O65" i="2"/>
  <c r="O159" i="2"/>
  <c r="O163" i="2"/>
  <c r="O181" i="2"/>
  <c r="O244" i="2"/>
  <c r="O169" i="2"/>
  <c r="O239" i="2"/>
  <c r="O222" i="2"/>
  <c r="O156" i="2"/>
  <c r="O102" i="2"/>
  <c r="O130" i="2"/>
  <c r="O245" i="2"/>
  <c r="O88" i="2"/>
  <c r="O129" i="2"/>
  <c r="O285" i="2"/>
  <c r="O176" i="2"/>
  <c r="O92" i="2"/>
  <c r="O241" i="2"/>
  <c r="O142" i="2"/>
  <c r="O83" i="2"/>
  <c r="O68" i="2"/>
  <c r="O117" i="2"/>
  <c r="O289" i="2"/>
  <c r="O267" i="2"/>
  <c r="O287" i="2"/>
  <c r="O257" i="2"/>
  <c r="O96" i="2"/>
  <c r="O147" i="2"/>
  <c r="O69" i="2"/>
  <c r="O76" i="2"/>
  <c r="O186" i="2"/>
  <c r="O122" i="2"/>
  <c r="O59" i="2"/>
  <c r="O183" i="2"/>
  <c r="O91" i="2"/>
  <c r="O258" i="2"/>
  <c r="O256" i="2"/>
  <c r="O231" i="2"/>
  <c r="O67" i="2"/>
  <c r="O262" i="2"/>
  <c r="O195" i="2"/>
  <c r="O89" i="2"/>
  <c r="O268" i="2"/>
  <c r="O103" i="2"/>
  <c r="O192" i="2"/>
  <c r="O99" i="2"/>
  <c r="O128" i="2"/>
  <c r="O109" i="2"/>
  <c r="O205" i="2"/>
  <c r="O220" i="2"/>
  <c r="O243" i="2"/>
  <c r="O276" i="2"/>
  <c r="O288" i="2"/>
  <c r="O79" i="2"/>
  <c r="O216" i="2"/>
  <c r="O111" i="2"/>
  <c r="O210" i="2"/>
  <c r="O203" i="2"/>
  <c r="O85" i="2"/>
  <c r="O221" i="2"/>
  <c r="O161" i="2"/>
  <c r="O77" i="2"/>
  <c r="O101" i="2"/>
  <c r="O164" i="2"/>
  <c r="O209" i="2"/>
  <c r="O110" i="2"/>
  <c r="K105" i="2"/>
  <c r="AK248" i="6"/>
  <c r="AJ248" i="6"/>
  <c r="AI248" i="6"/>
  <c r="AJ244" i="6"/>
  <c r="AK244" i="6"/>
  <c r="AI244" i="6"/>
  <c r="AJ86" i="6"/>
  <c r="AK86" i="6"/>
  <c r="AI86" i="6"/>
  <c r="AA22" i="6"/>
  <c r="AB22" i="6"/>
  <c r="AJ219" i="6"/>
  <c r="AI219" i="6"/>
  <c r="AH219" i="6" s="1"/>
  <c r="AK219" i="6"/>
  <c r="AI216" i="6"/>
  <c r="AK216" i="6"/>
  <c r="AJ216" i="6"/>
  <c r="AK177" i="6"/>
  <c r="AJ177" i="6"/>
  <c r="AI177" i="6"/>
  <c r="AJ180" i="6"/>
  <c r="AK180" i="6"/>
  <c r="AI180" i="6"/>
  <c r="AI132" i="6"/>
  <c r="AK132" i="6"/>
  <c r="AJ132" i="6"/>
  <c r="AI233" i="6"/>
  <c r="AJ233" i="6"/>
  <c r="AK233" i="6"/>
  <c r="AJ224" i="6"/>
  <c r="AK224" i="6"/>
  <c r="AI224" i="6"/>
  <c r="AI252" i="6"/>
  <c r="AJ252" i="6"/>
  <c r="AK252" i="6"/>
  <c r="AJ80" i="6"/>
  <c r="AI80" i="6"/>
  <c r="AH80" i="6" s="1"/>
  <c r="AK80" i="6"/>
  <c r="AK104" i="6"/>
  <c r="AJ104" i="6"/>
  <c r="AI104" i="6"/>
  <c r="AB92" i="6"/>
  <c r="AA92" i="6"/>
  <c r="AJ228" i="6"/>
  <c r="AI228" i="6"/>
  <c r="AH228" i="6" s="1"/>
  <c r="AK228" i="6"/>
  <c r="AI106" i="6"/>
  <c r="AH106" i="6" s="1"/>
  <c r="AJ106" i="6"/>
  <c r="AK106" i="6"/>
  <c r="AJ157" i="6"/>
  <c r="AI157" i="6"/>
  <c r="AH157" i="6" s="1"/>
  <c r="AK157" i="6"/>
  <c r="AJ239" i="6"/>
  <c r="AK239" i="6"/>
  <c r="AI239" i="6"/>
  <c r="AK253" i="6"/>
  <c r="AI253" i="6"/>
  <c r="AJ253" i="6"/>
  <c r="AJ256" i="6"/>
  <c r="AI256" i="6"/>
  <c r="AK256" i="6"/>
  <c r="AK271" i="6"/>
  <c r="AJ271" i="6"/>
  <c r="AI271" i="6"/>
  <c r="AK32" i="6"/>
  <c r="AI32" i="6"/>
  <c r="AJ32" i="6"/>
  <c r="AI162" i="6"/>
  <c r="AH162" i="6" s="1"/>
  <c r="AA162" i="6" s="1"/>
  <c r="AE162" i="6" s="1"/>
  <c r="AK162" i="6"/>
  <c r="AJ162" i="6"/>
  <c r="AI266" i="6"/>
  <c r="AJ266" i="6"/>
  <c r="AK266" i="6"/>
  <c r="AJ103" i="6"/>
  <c r="AI103" i="6"/>
  <c r="AK103" i="6"/>
  <c r="AJ257" i="6"/>
  <c r="AI257" i="6"/>
  <c r="AK257" i="6"/>
  <c r="AK229" i="6"/>
  <c r="AJ229" i="6"/>
  <c r="AI229" i="6"/>
  <c r="AK128" i="6"/>
  <c r="AJ128" i="6"/>
  <c r="AI128" i="6"/>
  <c r="AH128" i="6" s="1"/>
  <c r="AK100" i="6"/>
  <c r="AJ100" i="6"/>
  <c r="AI100" i="6"/>
  <c r="AH100" i="6" s="1"/>
  <c r="AJ261" i="6"/>
  <c r="AI261" i="6"/>
  <c r="AK261" i="6"/>
  <c r="AI29" i="6"/>
  <c r="AJ29" i="6"/>
  <c r="AK29" i="6"/>
  <c r="AK251" i="6"/>
  <c r="AI251" i="6"/>
  <c r="AJ251" i="6"/>
  <c r="AK78" i="6"/>
  <c r="AI78" i="6"/>
  <c r="AH78" i="6" s="1"/>
  <c r="AJ78" i="6"/>
  <c r="AB236" i="6"/>
  <c r="AA236" i="6"/>
  <c r="AI119" i="6"/>
  <c r="AJ119" i="6"/>
  <c r="AK119" i="6"/>
  <c r="AI243" i="6"/>
  <c r="AH243" i="6" s="1"/>
  <c r="AJ243" i="6"/>
  <c r="AK243" i="6"/>
  <c r="AK200" i="6"/>
  <c r="AI200" i="6"/>
  <c r="AH200" i="6" s="1"/>
  <c r="AA200" i="6" s="1"/>
  <c r="AE200" i="6" s="1"/>
  <c r="AJ200" i="6"/>
  <c r="AJ234" i="6"/>
  <c r="AK234" i="6"/>
  <c r="AI234" i="6"/>
  <c r="AJ51" i="6"/>
  <c r="AK51" i="6"/>
  <c r="AI51" i="6"/>
  <c r="AH51" i="6" s="1"/>
  <c r="AK276" i="6"/>
  <c r="AI276" i="6"/>
  <c r="AJ276" i="6"/>
  <c r="AI130" i="6"/>
  <c r="AH130" i="6" s="1"/>
  <c r="AK130" i="6"/>
  <c r="AJ130" i="6"/>
  <c r="AJ247" i="6"/>
  <c r="AI247" i="6"/>
  <c r="AH247" i="6" s="1"/>
  <c r="AK247" i="6"/>
  <c r="AI240" i="6"/>
  <c r="AK240" i="6"/>
  <c r="AJ240" i="6"/>
  <c r="AJ189" i="6"/>
  <c r="AK189" i="6"/>
  <c r="AI189" i="6"/>
  <c r="AI53" i="6"/>
  <c r="AH53" i="6" s="1"/>
  <c r="AA53" i="6" s="1"/>
  <c r="AE53" i="6" s="1"/>
  <c r="AJ53" i="6"/>
  <c r="AK53" i="6"/>
  <c r="AK52" i="6"/>
  <c r="AJ52" i="6"/>
  <c r="AI52" i="6"/>
  <c r="AK211" i="6"/>
  <c r="AI211" i="6"/>
  <c r="AJ211" i="6"/>
  <c r="AK129" i="6"/>
  <c r="AI129" i="6"/>
  <c r="AJ129" i="6"/>
  <c r="AI223" i="6"/>
  <c r="AH223" i="6" s="1"/>
  <c r="AK223" i="6"/>
  <c r="AJ223" i="6"/>
  <c r="AK263" i="6"/>
  <c r="AI263" i="6"/>
  <c r="AH263" i="6" s="1"/>
  <c r="AJ263" i="6"/>
  <c r="AJ196" i="6"/>
  <c r="AI196" i="6"/>
  <c r="AH196" i="6" s="1"/>
  <c r="AA196" i="6" s="1"/>
  <c r="AE196" i="6" s="1"/>
  <c r="AK196" i="6"/>
  <c r="AI237" i="6"/>
  <c r="AH237" i="6" s="1"/>
  <c r="AJ237" i="6"/>
  <c r="AK237" i="6"/>
  <c r="AK48" i="6"/>
  <c r="AI48" i="6"/>
  <c r="AH48" i="6" s="1"/>
  <c r="AJ48" i="6"/>
  <c r="AF205" i="6"/>
  <c r="K205" i="6"/>
  <c r="AC205" i="6"/>
  <c r="K146" i="6"/>
  <c r="AC146" i="6"/>
  <c r="AF146" i="6"/>
  <c r="AT170" i="6"/>
  <c r="AS170" i="6" s="1"/>
  <c r="AR170" i="6" s="1"/>
  <c r="AQ170" i="6" s="1"/>
  <c r="AP170" i="6" s="1"/>
  <c r="AO170" i="6" s="1"/>
  <c r="AN170" i="6" s="1"/>
  <c r="AM170" i="6" s="1"/>
  <c r="AL170" i="6" s="1"/>
  <c r="AF141" i="6"/>
  <c r="I141" i="6"/>
  <c r="AC141" i="6"/>
  <c r="AT165" i="6"/>
  <c r="AS165" i="6" s="1"/>
  <c r="AR165" i="6" s="1"/>
  <c r="AQ165" i="6" s="1"/>
  <c r="AP165" i="6" s="1"/>
  <c r="AO165" i="6" s="1"/>
  <c r="AN165" i="6" s="1"/>
  <c r="AM165" i="6" s="1"/>
  <c r="AL165" i="6" s="1"/>
  <c r="AF109" i="6"/>
  <c r="AC109" i="6"/>
  <c r="AC70" i="6"/>
  <c r="AF70" i="6"/>
  <c r="I70" i="6"/>
  <c r="K138" i="6"/>
  <c r="AF138" i="6"/>
  <c r="AC138" i="6"/>
  <c r="AT169" i="6"/>
  <c r="AS169" i="6" s="1"/>
  <c r="AR169" i="6" s="1"/>
  <c r="AQ169" i="6" s="1"/>
  <c r="AP169" i="6" s="1"/>
  <c r="AO169" i="6" s="1"/>
  <c r="AN169" i="6" s="1"/>
  <c r="AM169" i="6" s="1"/>
  <c r="AL169" i="6" s="1"/>
  <c r="AI220" i="6"/>
  <c r="AK220" i="6"/>
  <c r="AJ220" i="6"/>
  <c r="AH139" i="6"/>
  <c r="AA79" i="6"/>
  <c r="AB79" i="6"/>
  <c r="AB73" i="6"/>
  <c r="AA73" i="6"/>
  <c r="AH213" i="6"/>
  <c r="AB55" i="6"/>
  <c r="AA55" i="6"/>
  <c r="AH172" i="6"/>
  <c r="AA172" i="6" s="1"/>
  <c r="AE172" i="6" s="1"/>
  <c r="AB212" i="6"/>
  <c r="AA212" i="6"/>
  <c r="K214" i="6"/>
  <c r="AC214" i="6"/>
  <c r="AF214" i="6"/>
  <c r="AI126" i="6"/>
  <c r="AJ126" i="6"/>
  <c r="AK126" i="6"/>
  <c r="AA98" i="6"/>
  <c r="AB98" i="6"/>
  <c r="AB258" i="6"/>
  <c r="AA258" i="6"/>
  <c r="AF278" i="6"/>
  <c r="AI166" i="6"/>
  <c r="AK166" i="6"/>
  <c r="AJ166" i="6"/>
  <c r="AT116" i="6"/>
  <c r="AS116" i="6" s="1"/>
  <c r="AR116" i="6" s="1"/>
  <c r="AQ116" i="6" s="1"/>
  <c r="AP116" i="6" s="1"/>
  <c r="AO116" i="6" s="1"/>
  <c r="AN116" i="6" s="1"/>
  <c r="AM116" i="6" s="1"/>
  <c r="AL116" i="6" s="1"/>
  <c r="AF74" i="6"/>
  <c r="I74" i="6"/>
  <c r="AC74" i="6"/>
  <c r="AB74" i="6"/>
  <c r="AT124" i="6"/>
  <c r="AS124" i="6" s="1"/>
  <c r="AR124" i="6" s="1"/>
  <c r="AQ124" i="6" s="1"/>
  <c r="AP124" i="6" s="1"/>
  <c r="AO124" i="6" s="1"/>
  <c r="AN124" i="6" s="1"/>
  <c r="AM124" i="6" s="1"/>
  <c r="AL124" i="6" s="1"/>
  <c r="AS156" i="6"/>
  <c r="AR156" i="6" s="1"/>
  <c r="AQ156" i="6" s="1"/>
  <c r="AP156" i="6" s="1"/>
  <c r="AO156" i="6" s="1"/>
  <c r="AN156" i="6" s="1"/>
  <c r="AM156" i="6" s="1"/>
  <c r="AL156" i="6" s="1"/>
  <c r="AT156" i="6"/>
  <c r="AT138" i="6"/>
  <c r="AS138" i="6" s="1"/>
  <c r="AR138" i="6" s="1"/>
  <c r="AQ138" i="6" s="1"/>
  <c r="AP138" i="6" s="1"/>
  <c r="AO138" i="6" s="1"/>
  <c r="AN138" i="6" s="1"/>
  <c r="AM138" i="6" s="1"/>
  <c r="AL138" i="6" s="1"/>
  <c r="AT101" i="6"/>
  <c r="AS101" i="6" s="1"/>
  <c r="AR101" i="6" s="1"/>
  <c r="AQ101" i="6" s="1"/>
  <c r="AP101" i="6" s="1"/>
  <c r="AO101" i="6" s="1"/>
  <c r="AN101" i="6" s="1"/>
  <c r="AM101" i="6" s="1"/>
  <c r="AL101" i="6" s="1"/>
  <c r="AT179" i="6"/>
  <c r="AS179" i="6" s="1"/>
  <c r="AR179" i="6" s="1"/>
  <c r="AQ179" i="6" s="1"/>
  <c r="AP179" i="6" s="1"/>
  <c r="AO179" i="6" s="1"/>
  <c r="AN179" i="6" s="1"/>
  <c r="AM179" i="6" s="1"/>
  <c r="AL179" i="6" s="1"/>
  <c r="AC221" i="6"/>
  <c r="AF221" i="6"/>
  <c r="AT133" i="6"/>
  <c r="AS133" i="6" s="1"/>
  <c r="AR133" i="6" s="1"/>
  <c r="AQ133" i="6" s="1"/>
  <c r="AP133" i="6" s="1"/>
  <c r="AO133" i="6" s="1"/>
  <c r="AN133" i="6" s="1"/>
  <c r="AM133" i="6" s="1"/>
  <c r="AL133" i="6" s="1"/>
  <c r="AA163" i="6"/>
  <c r="AB163" i="6"/>
  <c r="AH181" i="6"/>
  <c r="AA222" i="6"/>
  <c r="AB222" i="6"/>
  <c r="AH97" i="6"/>
  <c r="AI262" i="6"/>
  <c r="AK262" i="6"/>
  <c r="AJ262" i="6"/>
  <c r="AH110" i="6"/>
  <c r="AB110" i="6" s="1"/>
  <c r="AH173" i="6"/>
  <c r="AA173" i="6" s="1"/>
  <c r="AE173" i="6" s="1"/>
  <c r="AH270" i="6"/>
  <c r="AT221" i="6"/>
  <c r="AS221" i="6" s="1"/>
  <c r="AR221" i="6" s="1"/>
  <c r="AQ221" i="6" s="1"/>
  <c r="AP221" i="6" s="1"/>
  <c r="AO221" i="6" s="1"/>
  <c r="AN221" i="6" s="1"/>
  <c r="AM221" i="6" s="1"/>
  <c r="AL221" i="6" s="1"/>
  <c r="AB230" i="6"/>
  <c r="AA230" i="6"/>
  <c r="AT107" i="6"/>
  <c r="AS107" i="6"/>
  <c r="AR107" i="6" s="1"/>
  <c r="AQ107" i="6" s="1"/>
  <c r="AP107" i="6" s="1"/>
  <c r="AO107" i="6" s="1"/>
  <c r="AN107" i="6" s="1"/>
  <c r="AM107" i="6" s="1"/>
  <c r="AL107" i="6" s="1"/>
  <c r="AC140" i="6"/>
  <c r="AF140" i="6"/>
  <c r="K140" i="6"/>
  <c r="AT174" i="6"/>
  <c r="AS174" i="6" s="1"/>
  <c r="AR174" i="6" s="1"/>
  <c r="AQ174" i="6" s="1"/>
  <c r="AP174" i="6" s="1"/>
  <c r="AO174" i="6" s="1"/>
  <c r="AN174" i="6" s="1"/>
  <c r="AM174" i="6" s="1"/>
  <c r="AL174" i="6" s="1"/>
  <c r="AT147" i="6"/>
  <c r="AS147" i="6" s="1"/>
  <c r="AR147" i="6" s="1"/>
  <c r="AQ147" i="6" s="1"/>
  <c r="AP147" i="6" s="1"/>
  <c r="AO147" i="6" s="1"/>
  <c r="AN147" i="6" s="1"/>
  <c r="AM147" i="6" s="1"/>
  <c r="AL147" i="6" s="1"/>
  <c r="AT134" i="6"/>
  <c r="AS134" i="6" s="1"/>
  <c r="AR134" i="6" s="1"/>
  <c r="AQ134" i="6" s="1"/>
  <c r="AP134" i="6" s="1"/>
  <c r="AO134" i="6" s="1"/>
  <c r="AN134" i="6" s="1"/>
  <c r="AM134" i="6" s="1"/>
  <c r="AL134" i="6" s="1"/>
  <c r="AT137" i="6"/>
  <c r="AS137" i="6" s="1"/>
  <c r="AR137" i="6" s="1"/>
  <c r="AQ137" i="6" s="1"/>
  <c r="AP137" i="6" s="1"/>
  <c r="AO137" i="6" s="1"/>
  <c r="AN137" i="6" s="1"/>
  <c r="AM137" i="6" s="1"/>
  <c r="AL137" i="6" s="1"/>
  <c r="AT66" i="6"/>
  <c r="AS66" i="6" s="1"/>
  <c r="AR66" i="6" s="1"/>
  <c r="AQ66" i="6" s="1"/>
  <c r="AP66" i="6" s="1"/>
  <c r="AO66" i="6" s="1"/>
  <c r="AN66" i="6" s="1"/>
  <c r="AM66" i="6" s="1"/>
  <c r="AL66" i="6" s="1"/>
  <c r="AH114" i="6"/>
  <c r="AA114" i="6" s="1"/>
  <c r="AE114" i="6" s="1"/>
  <c r="AB43" i="6"/>
  <c r="AA43" i="6"/>
  <c r="AB89" i="6"/>
  <c r="AA89" i="6"/>
  <c r="AH115" i="6"/>
  <c r="AB39" i="6"/>
  <c r="AA39" i="6"/>
  <c r="AH125" i="6"/>
  <c r="AA125" i="6" s="1"/>
  <c r="AE125" i="6" s="1"/>
  <c r="AS161" i="6"/>
  <c r="AR161" i="6" s="1"/>
  <c r="AQ161" i="6" s="1"/>
  <c r="AP161" i="6" s="1"/>
  <c r="AO161" i="6" s="1"/>
  <c r="AN161" i="6" s="1"/>
  <c r="AM161" i="6" s="1"/>
  <c r="AL161" i="6" s="1"/>
  <c r="AT161" i="6"/>
  <c r="AC174" i="6"/>
  <c r="AF174" i="6"/>
  <c r="K159" i="6"/>
  <c r="AC159" i="6"/>
  <c r="AF159" i="6"/>
  <c r="AI150" i="6"/>
  <c r="AH150" i="6" s="1"/>
  <c r="AJ150" i="6"/>
  <c r="AK150" i="6"/>
  <c r="AT149" i="6"/>
  <c r="AS149" i="6" s="1"/>
  <c r="AR149" i="6" s="1"/>
  <c r="AQ149" i="6" s="1"/>
  <c r="AP149" i="6" s="1"/>
  <c r="AO149" i="6" s="1"/>
  <c r="AN149" i="6" s="1"/>
  <c r="AM149" i="6" s="1"/>
  <c r="AL149" i="6" s="1"/>
  <c r="AT187" i="6"/>
  <c r="AS187" i="6"/>
  <c r="AR187" i="6" s="1"/>
  <c r="AQ187" i="6" s="1"/>
  <c r="AP187" i="6" s="1"/>
  <c r="AO187" i="6" s="1"/>
  <c r="AN187" i="6" s="1"/>
  <c r="AM187" i="6" s="1"/>
  <c r="AL187" i="6" s="1"/>
  <c r="AS111" i="6"/>
  <c r="AR111" i="6" s="1"/>
  <c r="AQ111" i="6" s="1"/>
  <c r="AP111" i="6" s="1"/>
  <c r="AO111" i="6" s="1"/>
  <c r="AN111" i="6" s="1"/>
  <c r="AM111" i="6" s="1"/>
  <c r="AL111" i="6" s="1"/>
  <c r="AT111" i="6"/>
  <c r="AT61" i="6"/>
  <c r="AS61" i="6" s="1"/>
  <c r="AR61" i="6" s="1"/>
  <c r="AQ61" i="6" s="1"/>
  <c r="AP61" i="6" s="1"/>
  <c r="AO61" i="6" s="1"/>
  <c r="AN61" i="6" s="1"/>
  <c r="AM61" i="6" s="1"/>
  <c r="AL61" i="6" s="1"/>
  <c r="AI46" i="6"/>
  <c r="AH46" i="6" s="1"/>
  <c r="AJ46" i="6"/>
  <c r="AK46" i="6"/>
  <c r="AB49" i="6"/>
  <c r="AA49" i="6"/>
  <c r="AA93" i="6"/>
  <c r="AB93" i="6"/>
  <c r="AB26" i="6"/>
  <c r="AA26" i="6"/>
  <c r="AB28" i="6"/>
  <c r="AA28" i="6"/>
  <c r="AB42" i="6"/>
  <c r="AA42" i="6"/>
  <c r="AB37" i="6"/>
  <c r="AA37" i="6"/>
  <c r="AA227" i="6"/>
  <c r="AB227" i="6"/>
  <c r="AA131" i="6"/>
  <c r="AB131" i="6"/>
  <c r="AA273" i="6"/>
  <c r="AH77" i="6"/>
  <c r="AA60" i="6"/>
  <c r="AE60" i="6" s="1"/>
  <c r="AT168" i="6"/>
  <c r="AS168" i="6" s="1"/>
  <c r="AR168" i="6" s="1"/>
  <c r="AQ168" i="6" s="1"/>
  <c r="AP168" i="6" s="1"/>
  <c r="AO168" i="6" s="1"/>
  <c r="AN168" i="6" s="1"/>
  <c r="AM168" i="6" s="1"/>
  <c r="AL168" i="6" s="1"/>
  <c r="AE67" i="6"/>
  <c r="AC67" i="6"/>
  <c r="AF67" i="6"/>
  <c r="I67" i="6"/>
  <c r="AC120" i="6"/>
  <c r="AF120" i="6"/>
  <c r="AT113" i="6"/>
  <c r="AS113" i="6" s="1"/>
  <c r="AR113" i="6" s="1"/>
  <c r="AQ113" i="6" s="1"/>
  <c r="AP113" i="6" s="1"/>
  <c r="AO113" i="6" s="1"/>
  <c r="AN113" i="6" s="1"/>
  <c r="AM113" i="6" s="1"/>
  <c r="AL113" i="6" s="1"/>
  <c r="AT171" i="6"/>
  <c r="AS171" i="6" s="1"/>
  <c r="AR171" i="6" s="1"/>
  <c r="AQ171" i="6" s="1"/>
  <c r="AP171" i="6" s="1"/>
  <c r="AO171" i="6" s="1"/>
  <c r="AN171" i="6" s="1"/>
  <c r="AM171" i="6" s="1"/>
  <c r="AL171" i="6" s="1"/>
  <c r="AT56" i="6"/>
  <c r="AS56" i="6" s="1"/>
  <c r="AR56" i="6" s="1"/>
  <c r="AQ56" i="6" s="1"/>
  <c r="AP56" i="6" s="1"/>
  <c r="AO56" i="6" s="1"/>
  <c r="AN56" i="6" s="1"/>
  <c r="AM56" i="6" s="1"/>
  <c r="AL56" i="6" s="1"/>
  <c r="AT199" i="6"/>
  <c r="AS199" i="6" s="1"/>
  <c r="AR199" i="6" s="1"/>
  <c r="AQ199" i="6" s="1"/>
  <c r="AP199" i="6" s="1"/>
  <c r="AO199" i="6" s="1"/>
  <c r="AN199" i="6" s="1"/>
  <c r="AM199" i="6" s="1"/>
  <c r="AL199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F61" i="6"/>
  <c r="AC61" i="6"/>
  <c r="AH167" i="6"/>
  <c r="AB94" i="6"/>
  <c r="AA94" i="6"/>
  <c r="AH76" i="6"/>
  <c r="AH31" i="6"/>
  <c r="AH185" i="6"/>
  <c r="AA185" i="6" s="1"/>
  <c r="AE185" i="6" s="1"/>
  <c r="AH208" i="6"/>
  <c r="AA194" i="6"/>
  <c r="AB194" i="6"/>
  <c r="AT70" i="6"/>
  <c r="AS70" i="6" s="1"/>
  <c r="AR70" i="6" s="1"/>
  <c r="AQ70" i="6" s="1"/>
  <c r="AP70" i="6" s="1"/>
  <c r="AO70" i="6" s="1"/>
  <c r="AN70" i="6" s="1"/>
  <c r="AM70" i="6" s="1"/>
  <c r="AL70" i="6" s="1"/>
  <c r="AC133" i="6"/>
  <c r="AF133" i="6"/>
  <c r="AT183" i="6"/>
  <c r="AS183" i="6" s="1"/>
  <c r="AR183" i="6" s="1"/>
  <c r="AQ183" i="6" s="1"/>
  <c r="AP183" i="6" s="1"/>
  <c r="AO183" i="6" s="1"/>
  <c r="AN183" i="6" s="1"/>
  <c r="AM183" i="6" s="1"/>
  <c r="AL183" i="6" s="1"/>
  <c r="AI117" i="6"/>
  <c r="AH117" i="6" s="1"/>
  <c r="AJ117" i="6"/>
  <c r="AK117" i="6"/>
  <c r="AA120" i="6"/>
  <c r="AT140" i="6"/>
  <c r="AS140" i="6"/>
  <c r="AR140" i="6" s="1"/>
  <c r="AQ140" i="6" s="1"/>
  <c r="AP140" i="6" s="1"/>
  <c r="AO140" i="6" s="1"/>
  <c r="AN140" i="6" s="1"/>
  <c r="AM140" i="6" s="1"/>
  <c r="AL140" i="6" s="1"/>
  <c r="K206" i="6"/>
  <c r="AC206" i="6"/>
  <c r="AF206" i="6"/>
  <c r="AD206" i="6"/>
  <c r="AB206" i="6"/>
  <c r="AE206" i="6"/>
  <c r="AT141" i="6"/>
  <c r="AS141" i="6" s="1"/>
  <c r="AR141" i="6" s="1"/>
  <c r="AQ141" i="6" s="1"/>
  <c r="AP141" i="6" s="1"/>
  <c r="AO141" i="6" s="1"/>
  <c r="AN141" i="6" s="1"/>
  <c r="AM141" i="6" s="1"/>
  <c r="AL141" i="6" s="1"/>
  <c r="AT102" i="6"/>
  <c r="AS102" i="6" s="1"/>
  <c r="AR102" i="6" s="1"/>
  <c r="AQ102" i="6" s="1"/>
  <c r="AP102" i="6" s="1"/>
  <c r="AO102" i="6" s="1"/>
  <c r="AN102" i="6" s="1"/>
  <c r="AM102" i="6" s="1"/>
  <c r="AL102" i="6" s="1"/>
  <c r="AT155" i="6"/>
  <c r="AS155" i="6" s="1"/>
  <c r="AR155" i="6" s="1"/>
  <c r="AQ155" i="6" s="1"/>
  <c r="AP155" i="6" s="1"/>
  <c r="AO155" i="6" s="1"/>
  <c r="AN155" i="6" s="1"/>
  <c r="AM155" i="6" s="1"/>
  <c r="AL155" i="6" s="1"/>
  <c r="AT127" i="6"/>
  <c r="AS127" i="6" s="1"/>
  <c r="AR127" i="6" s="1"/>
  <c r="AQ127" i="6" s="1"/>
  <c r="AP127" i="6" s="1"/>
  <c r="AO127" i="6" s="1"/>
  <c r="AN127" i="6" s="1"/>
  <c r="AM127" i="6" s="1"/>
  <c r="AL127" i="6" s="1"/>
  <c r="K56" i="6"/>
  <c r="AC56" i="6"/>
  <c r="AF56" i="6"/>
  <c r="AS210" i="6"/>
  <c r="AT210" i="6"/>
  <c r="AR210" i="6"/>
  <c r="AQ210" i="6" s="1"/>
  <c r="AP210" i="6" s="1"/>
  <c r="AO210" i="6" s="1"/>
  <c r="AN210" i="6" s="1"/>
  <c r="AM210" i="6" s="1"/>
  <c r="AL210" i="6" s="1"/>
  <c r="AS118" i="6"/>
  <c r="AR118" i="6" s="1"/>
  <c r="AQ118" i="6" s="1"/>
  <c r="AP118" i="6" s="1"/>
  <c r="AO118" i="6" s="1"/>
  <c r="AN118" i="6" s="1"/>
  <c r="AM118" i="6" s="1"/>
  <c r="AL118" i="6" s="1"/>
  <c r="AT118" i="6"/>
  <c r="AI69" i="6"/>
  <c r="AJ69" i="6"/>
  <c r="AK69" i="6"/>
  <c r="AH214" i="6"/>
  <c r="AA214" i="6" s="1"/>
  <c r="AD214" i="6" s="1"/>
  <c r="AF111" i="6"/>
  <c r="AB144" i="6"/>
  <c r="AA144" i="6"/>
  <c r="AH191" i="6"/>
  <c r="AA191" i="6" s="1"/>
  <c r="AE191" i="6" s="1"/>
  <c r="AH182" i="6"/>
  <c r="AA182" i="6" s="1"/>
  <c r="AE182" i="6" s="1"/>
  <c r="AD151" i="6"/>
  <c r="AE151" i="6"/>
  <c r="AT135" i="6"/>
  <c r="AS135" i="6" s="1"/>
  <c r="AR135" i="6" s="1"/>
  <c r="AQ135" i="6" s="1"/>
  <c r="AP135" i="6" s="1"/>
  <c r="AO135" i="6" s="1"/>
  <c r="AN135" i="6" s="1"/>
  <c r="AM135" i="6" s="1"/>
  <c r="AL135" i="6" s="1"/>
  <c r="AF142" i="6"/>
  <c r="AC142" i="6"/>
  <c r="AB64" i="6"/>
  <c r="AA64" i="6"/>
  <c r="AC158" i="6"/>
  <c r="AF158" i="6"/>
  <c r="I72" i="6"/>
  <c r="AC72" i="6"/>
  <c r="AF72" i="6"/>
  <c r="AT146" i="6"/>
  <c r="AS146" i="6"/>
  <c r="AR146" i="6" s="1"/>
  <c r="AQ146" i="6" s="1"/>
  <c r="AP146" i="6" s="1"/>
  <c r="AO146" i="6" s="1"/>
  <c r="AN146" i="6" s="1"/>
  <c r="AM146" i="6" s="1"/>
  <c r="AL146" i="6" s="1"/>
  <c r="AT109" i="6"/>
  <c r="AS109" i="6" s="1"/>
  <c r="AR109" i="6" s="1"/>
  <c r="AQ109" i="6" s="1"/>
  <c r="AP109" i="6" s="1"/>
  <c r="AO109" i="6" s="1"/>
  <c r="AN109" i="6" s="1"/>
  <c r="AM109" i="6" s="1"/>
  <c r="AL109" i="6" s="1"/>
  <c r="I36" i="6"/>
  <c r="AC36" i="6"/>
  <c r="AF36" i="6"/>
  <c r="AC110" i="6"/>
  <c r="AF110" i="6"/>
  <c r="AC161" i="6"/>
  <c r="AF161" i="6"/>
  <c r="K161" i="6"/>
  <c r="AF60" i="6"/>
  <c r="AC60" i="6"/>
  <c r="I60" i="6"/>
  <c r="J127" i="6"/>
  <c r="AF127" i="6"/>
  <c r="AC127" i="6"/>
  <c r="K210" i="6"/>
  <c r="AF210" i="6"/>
  <c r="AC210" i="6"/>
  <c r="AC118" i="6"/>
  <c r="AF118" i="6"/>
  <c r="AA152" i="6"/>
  <c r="AH175" i="6"/>
  <c r="AB36" i="6"/>
  <c r="AA36" i="6"/>
  <c r="AH72" i="6"/>
  <c r="AA72" i="6" s="1"/>
  <c r="AH88" i="6"/>
  <c r="AA88" i="6" s="1"/>
  <c r="AE88" i="6" s="1"/>
  <c r="AA59" i="6"/>
  <c r="AB59" i="6"/>
  <c r="AB40" i="6"/>
  <c r="AA40" i="6"/>
  <c r="AH112" i="6"/>
  <c r="AH201" i="6"/>
  <c r="AA201" i="6" s="1"/>
  <c r="AE201" i="6" s="1"/>
  <c r="AH176" i="6"/>
  <c r="AH164" i="6"/>
  <c r="AH217" i="6"/>
  <c r="O279" i="6"/>
  <c r="O275" i="6"/>
  <c r="O280" i="6"/>
  <c r="AC279" i="6"/>
  <c r="AF279" i="6"/>
  <c r="K279" i="6"/>
  <c r="AT279" i="6"/>
  <c r="AS279" i="6" s="1"/>
  <c r="AR279" i="6" s="1"/>
  <c r="AQ279" i="6" s="1"/>
  <c r="AP279" i="6" s="1"/>
  <c r="AO279" i="6" s="1"/>
  <c r="AN279" i="6" s="1"/>
  <c r="AM279" i="6" s="1"/>
  <c r="AL279" i="6" s="1"/>
  <c r="AT275" i="6"/>
  <c r="AS275" i="6" s="1"/>
  <c r="AR275" i="6" s="1"/>
  <c r="AQ275" i="6" s="1"/>
  <c r="AP275" i="6" s="1"/>
  <c r="AO275" i="6" s="1"/>
  <c r="AN275" i="6" s="1"/>
  <c r="AM275" i="6" s="1"/>
  <c r="AL275" i="6" s="1"/>
  <c r="AT280" i="6"/>
  <c r="AS280" i="6" s="1"/>
  <c r="AR280" i="6" s="1"/>
  <c r="AQ280" i="6" s="1"/>
  <c r="AP280" i="6" s="1"/>
  <c r="AO280" i="6" s="1"/>
  <c r="AN280" i="6" s="1"/>
  <c r="AM280" i="6" s="1"/>
  <c r="AL280" i="6" s="1"/>
  <c r="AC275" i="6"/>
  <c r="K275" i="6"/>
  <c r="AF275" i="6"/>
  <c r="AC280" i="6"/>
  <c r="K280" i="6"/>
  <c r="AF280" i="6"/>
  <c r="AJ197" i="5"/>
  <c r="AI197" i="5"/>
  <c r="AK197" i="5"/>
  <c r="AI255" i="5"/>
  <c r="AJ255" i="5"/>
  <c r="AK255" i="5"/>
  <c r="AK217" i="5"/>
  <c r="AJ217" i="5"/>
  <c r="AI217" i="5"/>
  <c r="AJ164" i="5"/>
  <c r="AK164" i="5"/>
  <c r="AI164" i="5"/>
  <c r="AI132" i="5"/>
  <c r="AJ132" i="5"/>
  <c r="AK132" i="5"/>
  <c r="AI230" i="5"/>
  <c r="AK230" i="5"/>
  <c r="AJ230" i="5"/>
  <c r="AJ41" i="5"/>
  <c r="AI41" i="5"/>
  <c r="AK41" i="5"/>
  <c r="AK25" i="5"/>
  <c r="AI25" i="5"/>
  <c r="AH25" i="5" s="1"/>
  <c r="AJ25" i="5"/>
  <c r="AJ236" i="5"/>
  <c r="AK236" i="5"/>
  <c r="AI236" i="5"/>
  <c r="AH236" i="5" s="1"/>
  <c r="AI239" i="5"/>
  <c r="AK239" i="5"/>
  <c r="AJ239" i="5"/>
  <c r="AJ88" i="5"/>
  <c r="AK88" i="5"/>
  <c r="AI88" i="5"/>
  <c r="AK205" i="5"/>
  <c r="AI205" i="5"/>
  <c r="AJ205" i="5"/>
  <c r="AJ254" i="5"/>
  <c r="AI254" i="5"/>
  <c r="AK254" i="5"/>
  <c r="AK244" i="5"/>
  <c r="AI244" i="5"/>
  <c r="AJ244" i="5"/>
  <c r="AI203" i="5"/>
  <c r="AK203" i="5"/>
  <c r="AJ203" i="5"/>
  <c r="AK167" i="5"/>
  <c r="AJ167" i="5"/>
  <c r="AI167" i="5"/>
  <c r="AJ75" i="5"/>
  <c r="AK75" i="5"/>
  <c r="AI75" i="5"/>
  <c r="AH75" i="5" s="1"/>
  <c r="AK33" i="5"/>
  <c r="AJ33" i="5"/>
  <c r="AI33" i="5"/>
  <c r="AI68" i="5"/>
  <c r="AJ68" i="5"/>
  <c r="AK68" i="5"/>
  <c r="AI240" i="5"/>
  <c r="AK240" i="5"/>
  <c r="AJ240" i="5"/>
  <c r="AK181" i="5"/>
  <c r="AJ181" i="5"/>
  <c r="AI181" i="5"/>
  <c r="AH181" i="5" s="1"/>
  <c r="AA181" i="5" s="1"/>
  <c r="AJ193" i="5"/>
  <c r="AK193" i="5"/>
  <c r="AI193" i="5"/>
  <c r="AJ252" i="5"/>
  <c r="AK252" i="5"/>
  <c r="AI252" i="5"/>
  <c r="AK113" i="5"/>
  <c r="AJ113" i="5"/>
  <c r="AI113" i="5"/>
  <c r="AJ215" i="5"/>
  <c r="AI215" i="5"/>
  <c r="AK215" i="5"/>
  <c r="AJ212" i="5"/>
  <c r="AK212" i="5"/>
  <c r="AI212" i="5"/>
  <c r="AK140" i="5"/>
  <c r="AJ140" i="5"/>
  <c r="AI140" i="5"/>
  <c r="AC266" i="5"/>
  <c r="AK112" i="5"/>
  <c r="AJ112" i="5"/>
  <c r="AI112" i="5"/>
  <c r="AT186" i="5"/>
  <c r="AS186" i="5"/>
  <c r="AR186" i="5" s="1"/>
  <c r="AQ186" i="5" s="1"/>
  <c r="AP186" i="5" s="1"/>
  <c r="AO186" i="5" s="1"/>
  <c r="AN186" i="5" s="1"/>
  <c r="AM186" i="5" s="1"/>
  <c r="AL186" i="5" s="1"/>
  <c r="AT128" i="5"/>
  <c r="AS128" i="5" s="1"/>
  <c r="AR128" i="5" s="1"/>
  <c r="AQ128" i="5" s="1"/>
  <c r="AP128" i="5" s="1"/>
  <c r="AO128" i="5" s="1"/>
  <c r="AN128" i="5" s="1"/>
  <c r="AM128" i="5" s="1"/>
  <c r="AL128" i="5" s="1"/>
  <c r="AT96" i="5"/>
  <c r="AS96" i="5"/>
  <c r="AR96" i="5" s="1"/>
  <c r="AQ96" i="5" s="1"/>
  <c r="AP96" i="5" s="1"/>
  <c r="AO96" i="5" s="1"/>
  <c r="AN96" i="5" s="1"/>
  <c r="AM96" i="5" s="1"/>
  <c r="AL96" i="5" s="1"/>
  <c r="AT166" i="5"/>
  <c r="AS166" i="5" s="1"/>
  <c r="AR166" i="5" s="1"/>
  <c r="AQ166" i="5" s="1"/>
  <c r="AP166" i="5" s="1"/>
  <c r="AO166" i="5" s="1"/>
  <c r="AN166" i="5" s="1"/>
  <c r="AM166" i="5" s="1"/>
  <c r="AL166" i="5" s="1"/>
  <c r="AT97" i="5"/>
  <c r="AS97" i="5" s="1"/>
  <c r="AR97" i="5" s="1"/>
  <c r="AQ97" i="5" s="1"/>
  <c r="AP97" i="5" s="1"/>
  <c r="AO97" i="5" s="1"/>
  <c r="AN97" i="5" s="1"/>
  <c r="AM97" i="5" s="1"/>
  <c r="AL97" i="5" s="1"/>
  <c r="AF92" i="5"/>
  <c r="AC92" i="5"/>
  <c r="K92" i="5"/>
  <c r="AT143" i="5"/>
  <c r="AS143" i="5" s="1"/>
  <c r="AR143" i="5" s="1"/>
  <c r="AQ143" i="5" s="1"/>
  <c r="AP143" i="5" s="1"/>
  <c r="AO143" i="5" s="1"/>
  <c r="AN143" i="5" s="1"/>
  <c r="AM143" i="5" s="1"/>
  <c r="AL143" i="5" s="1"/>
  <c r="AT99" i="5"/>
  <c r="AS99" i="5"/>
  <c r="AR99" i="5" s="1"/>
  <c r="AQ99" i="5" s="1"/>
  <c r="AP99" i="5" s="1"/>
  <c r="AO99" i="5" s="1"/>
  <c r="AN99" i="5" s="1"/>
  <c r="AM99" i="5" s="1"/>
  <c r="AL99" i="5" s="1"/>
  <c r="K151" i="5"/>
  <c r="AC151" i="5"/>
  <c r="AF151" i="5"/>
  <c r="AI43" i="5"/>
  <c r="AJ43" i="5"/>
  <c r="AK43" i="5"/>
  <c r="AC140" i="5"/>
  <c r="AF140" i="5"/>
  <c r="K140" i="5"/>
  <c r="AT71" i="5"/>
  <c r="AS71" i="5" s="1"/>
  <c r="AR71" i="5" s="1"/>
  <c r="AQ71" i="5" s="1"/>
  <c r="AP71" i="5" s="1"/>
  <c r="AO71" i="5" s="1"/>
  <c r="AN71" i="5" s="1"/>
  <c r="AM71" i="5" s="1"/>
  <c r="AL71" i="5" s="1"/>
  <c r="AF223" i="5"/>
  <c r="K223" i="5"/>
  <c r="AC223" i="5"/>
  <c r="AH228" i="5"/>
  <c r="AB129" i="5"/>
  <c r="AH60" i="5"/>
  <c r="AA245" i="5"/>
  <c r="AB245" i="5"/>
  <c r="AH208" i="5"/>
  <c r="AH44" i="5"/>
  <c r="AT110" i="5"/>
  <c r="AS110" i="5" s="1"/>
  <c r="AR110" i="5" s="1"/>
  <c r="AQ110" i="5" s="1"/>
  <c r="AP110" i="5" s="1"/>
  <c r="AO110" i="5" s="1"/>
  <c r="AN110" i="5" s="1"/>
  <c r="AM110" i="5" s="1"/>
  <c r="AL110" i="5" s="1"/>
  <c r="AF186" i="5"/>
  <c r="K186" i="5"/>
  <c r="AC186" i="5"/>
  <c r="AC48" i="5"/>
  <c r="AF48" i="5"/>
  <c r="AJ103" i="5"/>
  <c r="AK103" i="5"/>
  <c r="AI103" i="5"/>
  <c r="AF96" i="5"/>
  <c r="AC96" i="5"/>
  <c r="K96" i="5"/>
  <c r="K166" i="5"/>
  <c r="AF166" i="5"/>
  <c r="AC166" i="5"/>
  <c r="AC97" i="5"/>
  <c r="I97" i="5"/>
  <c r="AF97" i="5"/>
  <c r="AK74" i="5"/>
  <c r="AJ74" i="5"/>
  <c r="AI74" i="5"/>
  <c r="AF143" i="5"/>
  <c r="AC143" i="5"/>
  <c r="K143" i="5"/>
  <c r="AT171" i="5"/>
  <c r="AS171" i="5"/>
  <c r="AR171" i="5"/>
  <c r="AQ171" i="5" s="1"/>
  <c r="AP171" i="5" s="1"/>
  <c r="AO171" i="5" s="1"/>
  <c r="AN171" i="5" s="1"/>
  <c r="AM171" i="5" s="1"/>
  <c r="AL171" i="5" s="1"/>
  <c r="AF108" i="5"/>
  <c r="I108" i="5"/>
  <c r="AC108" i="5"/>
  <c r="AT59" i="5"/>
  <c r="AS59" i="5" s="1"/>
  <c r="AR59" i="5" s="1"/>
  <c r="AQ59" i="5" s="1"/>
  <c r="AP59" i="5" s="1"/>
  <c r="AO59" i="5" s="1"/>
  <c r="AN59" i="5" s="1"/>
  <c r="AM59" i="5" s="1"/>
  <c r="AL59" i="5" s="1"/>
  <c r="I81" i="5"/>
  <c r="AC81" i="5"/>
  <c r="AF81" i="5"/>
  <c r="AC109" i="5"/>
  <c r="I109" i="5"/>
  <c r="AF109" i="5"/>
  <c r="AJ235" i="5"/>
  <c r="AK235" i="5"/>
  <c r="AI235" i="5"/>
  <c r="AK190" i="5"/>
  <c r="AJ190" i="5"/>
  <c r="AI190" i="5"/>
  <c r="AJ152" i="5"/>
  <c r="AK152" i="5"/>
  <c r="AI152" i="5"/>
  <c r="AB63" i="5"/>
  <c r="AA63" i="5"/>
  <c r="AJ259" i="5"/>
  <c r="AK259" i="5"/>
  <c r="AI259" i="5"/>
  <c r="AT149" i="5"/>
  <c r="AS149" i="5" s="1"/>
  <c r="AR149" i="5" s="1"/>
  <c r="AQ149" i="5" s="1"/>
  <c r="AP149" i="5" s="1"/>
  <c r="AO149" i="5" s="1"/>
  <c r="AN149" i="5" s="1"/>
  <c r="AM149" i="5" s="1"/>
  <c r="AL149" i="5" s="1"/>
  <c r="AC147" i="5"/>
  <c r="AF147" i="5"/>
  <c r="K147" i="5"/>
  <c r="AT104" i="5"/>
  <c r="AS104" i="5" s="1"/>
  <c r="AR104" i="5" s="1"/>
  <c r="AQ104" i="5" s="1"/>
  <c r="AP104" i="5" s="1"/>
  <c r="AO104" i="5" s="1"/>
  <c r="AN104" i="5" s="1"/>
  <c r="AM104" i="5" s="1"/>
  <c r="AL104" i="5" s="1"/>
  <c r="AJ133" i="5"/>
  <c r="AK133" i="5"/>
  <c r="AI133" i="5"/>
  <c r="AJ31" i="5"/>
  <c r="AK31" i="5"/>
  <c r="AI31" i="5"/>
  <c r="AH31" i="5" s="1"/>
  <c r="AT106" i="5"/>
  <c r="AS106" i="5" s="1"/>
  <c r="AR106" i="5" s="1"/>
  <c r="AQ106" i="5" s="1"/>
  <c r="AP106" i="5" s="1"/>
  <c r="AO106" i="5" s="1"/>
  <c r="AN106" i="5" s="1"/>
  <c r="AM106" i="5" s="1"/>
  <c r="AL106" i="5" s="1"/>
  <c r="AT137" i="5"/>
  <c r="AS137" i="5" s="1"/>
  <c r="AR137" i="5" s="1"/>
  <c r="AQ137" i="5" s="1"/>
  <c r="AP137" i="5" s="1"/>
  <c r="AO137" i="5" s="1"/>
  <c r="AN137" i="5" s="1"/>
  <c r="AM137" i="5" s="1"/>
  <c r="AL137" i="5" s="1"/>
  <c r="K118" i="5"/>
  <c r="AC118" i="5"/>
  <c r="AF118" i="5"/>
  <c r="AT81" i="5"/>
  <c r="AS81" i="5" s="1"/>
  <c r="AR81" i="5" s="1"/>
  <c r="AQ81" i="5" s="1"/>
  <c r="AP81" i="5" s="1"/>
  <c r="AO81" i="5" s="1"/>
  <c r="AN81" i="5" s="1"/>
  <c r="AM81" i="5" s="1"/>
  <c r="AL81" i="5" s="1"/>
  <c r="AT114" i="5"/>
  <c r="AS114" i="5" s="1"/>
  <c r="AR114" i="5" s="1"/>
  <c r="AQ114" i="5" s="1"/>
  <c r="AP114" i="5" s="1"/>
  <c r="AO114" i="5" s="1"/>
  <c r="AN114" i="5" s="1"/>
  <c r="AM114" i="5" s="1"/>
  <c r="AL114" i="5" s="1"/>
  <c r="AI199" i="5"/>
  <c r="AH199" i="5" s="1"/>
  <c r="AA199" i="5" s="1"/>
  <c r="AE199" i="5" s="1"/>
  <c r="AK199" i="5"/>
  <c r="AJ199" i="5"/>
  <c r="AJ220" i="5"/>
  <c r="AI220" i="5"/>
  <c r="AK220" i="5"/>
  <c r="AB175" i="5"/>
  <c r="AH207" i="5"/>
  <c r="AH196" i="5"/>
  <c r="AA196" i="5" s="1"/>
  <c r="AE196" i="5" s="1"/>
  <c r="AH123" i="5"/>
  <c r="AA123" i="5" s="1"/>
  <c r="AE123" i="5" s="1"/>
  <c r="AH184" i="5"/>
  <c r="AA184" i="5" s="1"/>
  <c r="AE184" i="5" s="1"/>
  <c r="AF260" i="5"/>
  <c r="AC260" i="5"/>
  <c r="AS82" i="5"/>
  <c r="AR82" i="5" s="1"/>
  <c r="AQ82" i="5" s="1"/>
  <c r="AP82" i="5" s="1"/>
  <c r="AO82" i="5" s="1"/>
  <c r="AN82" i="5" s="1"/>
  <c r="AM82" i="5" s="1"/>
  <c r="AL82" i="5" s="1"/>
  <c r="AT82" i="5"/>
  <c r="AT115" i="5"/>
  <c r="AS115" i="5" s="1"/>
  <c r="AR115" i="5" s="1"/>
  <c r="AQ115" i="5" s="1"/>
  <c r="AP115" i="5" s="1"/>
  <c r="AO115" i="5" s="1"/>
  <c r="AN115" i="5" s="1"/>
  <c r="AM115" i="5" s="1"/>
  <c r="AL115" i="5" s="1"/>
  <c r="AT47" i="5"/>
  <c r="AS47" i="5" s="1"/>
  <c r="AR47" i="5" s="1"/>
  <c r="AQ47" i="5" s="1"/>
  <c r="AP47" i="5" s="1"/>
  <c r="AO47" i="5" s="1"/>
  <c r="AN47" i="5" s="1"/>
  <c r="AM47" i="5" s="1"/>
  <c r="AL47" i="5" s="1"/>
  <c r="AT105" i="5"/>
  <c r="AS105" i="5" s="1"/>
  <c r="AR105" i="5" s="1"/>
  <c r="AQ105" i="5" s="1"/>
  <c r="AP105" i="5" s="1"/>
  <c r="AO105" i="5" s="1"/>
  <c r="AN105" i="5" s="1"/>
  <c r="AM105" i="5" s="1"/>
  <c r="AL105" i="5" s="1"/>
  <c r="AT86" i="5"/>
  <c r="AS86" i="5" s="1"/>
  <c r="AR86" i="5" s="1"/>
  <c r="AQ86" i="5" s="1"/>
  <c r="AP86" i="5" s="1"/>
  <c r="AO86" i="5" s="1"/>
  <c r="AN86" i="5" s="1"/>
  <c r="AM86" i="5" s="1"/>
  <c r="AL86" i="5" s="1"/>
  <c r="AT210" i="5"/>
  <c r="AS210" i="5" s="1"/>
  <c r="AR210" i="5" s="1"/>
  <c r="AQ210" i="5" s="1"/>
  <c r="AP210" i="5" s="1"/>
  <c r="AO210" i="5" s="1"/>
  <c r="AN210" i="5" s="1"/>
  <c r="AM210" i="5" s="1"/>
  <c r="AL210" i="5" s="1"/>
  <c r="AT202" i="5"/>
  <c r="AS202" i="5" s="1"/>
  <c r="AR202" i="5" s="1"/>
  <c r="AQ202" i="5" s="1"/>
  <c r="AP202" i="5" s="1"/>
  <c r="AO202" i="5" s="1"/>
  <c r="AN202" i="5" s="1"/>
  <c r="AM202" i="5" s="1"/>
  <c r="AL202" i="5" s="1"/>
  <c r="AT119" i="5"/>
  <c r="AS119" i="5" s="1"/>
  <c r="AR119" i="5" s="1"/>
  <c r="AQ119" i="5" s="1"/>
  <c r="AP119" i="5" s="1"/>
  <c r="AO119" i="5" s="1"/>
  <c r="AN119" i="5" s="1"/>
  <c r="AM119" i="5" s="1"/>
  <c r="AL119" i="5" s="1"/>
  <c r="AC59" i="5"/>
  <c r="I59" i="5"/>
  <c r="AF59" i="5"/>
  <c r="AF64" i="5"/>
  <c r="AC64" i="5"/>
  <c r="I64" i="5"/>
  <c r="I94" i="5"/>
  <c r="AC94" i="5"/>
  <c r="AF94" i="5"/>
  <c r="AH231" i="5"/>
  <c r="AH204" i="5"/>
  <c r="AH144" i="5"/>
  <c r="AH139" i="5"/>
  <c r="AH53" i="5"/>
  <c r="AA53" i="5" s="1"/>
  <c r="AH55" i="5"/>
  <c r="AH247" i="5"/>
  <c r="AH246" i="5"/>
  <c r="AH173" i="5"/>
  <c r="AA173" i="5" s="1"/>
  <c r="AE173" i="5" s="1"/>
  <c r="AH170" i="5"/>
  <c r="AA170" i="5" s="1"/>
  <c r="AE170" i="5" s="1"/>
  <c r="AH218" i="5"/>
  <c r="AB218" i="5" s="1"/>
  <c r="AC142" i="5"/>
  <c r="K142" i="5"/>
  <c r="AF142" i="5"/>
  <c r="AF89" i="5"/>
  <c r="J89" i="5"/>
  <c r="AC89" i="5"/>
  <c r="AC115" i="5"/>
  <c r="AF115" i="5"/>
  <c r="K115" i="5"/>
  <c r="AF136" i="5"/>
  <c r="AC136" i="5"/>
  <c r="K136" i="5"/>
  <c r="AT111" i="5"/>
  <c r="AS111" i="5" s="1"/>
  <c r="AR111" i="5" s="1"/>
  <c r="AQ111" i="5" s="1"/>
  <c r="AP111" i="5" s="1"/>
  <c r="AO111" i="5" s="1"/>
  <c r="AN111" i="5" s="1"/>
  <c r="AM111" i="5" s="1"/>
  <c r="AL111" i="5" s="1"/>
  <c r="AT147" i="5"/>
  <c r="AS147" i="5" s="1"/>
  <c r="AR147" i="5" s="1"/>
  <c r="AQ147" i="5" s="1"/>
  <c r="AP147" i="5" s="1"/>
  <c r="AO147" i="5" s="1"/>
  <c r="AN147" i="5" s="1"/>
  <c r="AM147" i="5" s="1"/>
  <c r="AL147" i="5" s="1"/>
  <c r="AC194" i="5"/>
  <c r="AF194" i="5"/>
  <c r="K194" i="5"/>
  <c r="J157" i="5"/>
  <c r="AC157" i="5"/>
  <c r="AF157" i="5"/>
  <c r="AB157" i="5"/>
  <c r="AJ116" i="5"/>
  <c r="AI116" i="5"/>
  <c r="AK116" i="5"/>
  <c r="AT120" i="5"/>
  <c r="AS120" i="5" s="1"/>
  <c r="AR120" i="5" s="1"/>
  <c r="AQ120" i="5" s="1"/>
  <c r="AP120" i="5" s="1"/>
  <c r="AO120" i="5" s="1"/>
  <c r="AN120" i="5" s="1"/>
  <c r="AM120" i="5" s="1"/>
  <c r="AL120" i="5" s="1"/>
  <c r="AC244" i="5"/>
  <c r="K244" i="5"/>
  <c r="AF244" i="5"/>
  <c r="AT94" i="5"/>
  <c r="AS94" i="5" s="1"/>
  <c r="AR94" i="5" s="1"/>
  <c r="AQ94" i="5" s="1"/>
  <c r="AP94" i="5" s="1"/>
  <c r="AO94" i="5" s="1"/>
  <c r="AN94" i="5" s="1"/>
  <c r="AM94" i="5" s="1"/>
  <c r="AL94" i="5" s="1"/>
  <c r="AJ124" i="5"/>
  <c r="AI124" i="5"/>
  <c r="AK124" i="5"/>
  <c r="AH168" i="5"/>
  <c r="AH66" i="5"/>
  <c r="AH257" i="5"/>
  <c r="AH161" i="5"/>
  <c r="AH174" i="5"/>
  <c r="AH154" i="5"/>
  <c r="AA154" i="5" s="1"/>
  <c r="AE154" i="5" s="1"/>
  <c r="K218" i="5"/>
  <c r="AF218" i="5"/>
  <c r="AC218" i="5"/>
  <c r="AT136" i="5"/>
  <c r="AS136" i="5" s="1"/>
  <c r="AR136" i="5" s="1"/>
  <c r="AQ136" i="5" s="1"/>
  <c r="AP136" i="5" s="1"/>
  <c r="AO136" i="5" s="1"/>
  <c r="AN136" i="5" s="1"/>
  <c r="AM136" i="5" s="1"/>
  <c r="AL136" i="5" s="1"/>
  <c r="AT83" i="5"/>
  <c r="AS83" i="5" s="1"/>
  <c r="AR83" i="5" s="1"/>
  <c r="AQ83" i="5" s="1"/>
  <c r="AP83" i="5" s="1"/>
  <c r="AO83" i="5" s="1"/>
  <c r="AN83" i="5" s="1"/>
  <c r="AM83" i="5" s="1"/>
  <c r="AL83" i="5" s="1"/>
  <c r="K111" i="5"/>
  <c r="AC111" i="5"/>
  <c r="AF111" i="5"/>
  <c r="AT85" i="5"/>
  <c r="AS85" i="5" s="1"/>
  <c r="AR85" i="5" s="1"/>
  <c r="AQ85" i="5" s="1"/>
  <c r="AP85" i="5" s="1"/>
  <c r="AO85" i="5" s="1"/>
  <c r="AN85" i="5" s="1"/>
  <c r="AM85" i="5" s="1"/>
  <c r="AL85" i="5" s="1"/>
  <c r="J86" i="5"/>
  <c r="AF86" i="5"/>
  <c r="AC86" i="5"/>
  <c r="AJ102" i="5"/>
  <c r="AK102" i="5"/>
  <c r="AI102" i="5"/>
  <c r="AT162" i="5"/>
  <c r="AS162" i="5" s="1"/>
  <c r="AR162" i="5" s="1"/>
  <c r="AQ162" i="5" s="1"/>
  <c r="AP162" i="5" s="1"/>
  <c r="AO162" i="5" s="1"/>
  <c r="AN162" i="5" s="1"/>
  <c r="AM162" i="5" s="1"/>
  <c r="AL162" i="5" s="1"/>
  <c r="AK222" i="5"/>
  <c r="AI222" i="5"/>
  <c r="AJ222" i="5"/>
  <c r="AK130" i="5"/>
  <c r="AI130" i="5"/>
  <c r="AJ130" i="5"/>
  <c r="AT21" i="5"/>
  <c r="AS21" i="5" s="1"/>
  <c r="AR21" i="5" s="1"/>
  <c r="AQ21" i="5" s="1"/>
  <c r="AP21" i="5" s="1"/>
  <c r="AO21" i="5" s="1"/>
  <c r="AN21" i="5" s="1"/>
  <c r="AM21" i="5" s="1"/>
  <c r="AL21" i="5" s="1"/>
  <c r="AB127" i="5"/>
  <c r="AA127" i="5"/>
  <c r="AJ258" i="5"/>
  <c r="AK258" i="5"/>
  <c r="AI258" i="5"/>
  <c r="AK241" i="5"/>
  <c r="AI241" i="5"/>
  <c r="AJ241" i="5"/>
  <c r="AT95" i="5"/>
  <c r="AS95" i="5" s="1"/>
  <c r="AR95" i="5" s="1"/>
  <c r="AQ95" i="5" s="1"/>
  <c r="AP95" i="5" s="1"/>
  <c r="AO95" i="5" s="1"/>
  <c r="AN95" i="5" s="1"/>
  <c r="AM95" i="5" s="1"/>
  <c r="AL95" i="5" s="1"/>
  <c r="AF153" i="5"/>
  <c r="AC153" i="5"/>
  <c r="K153" i="5"/>
  <c r="AD153" i="5"/>
  <c r="AE153" i="5"/>
  <c r="AB153" i="5"/>
  <c r="AC84" i="5"/>
  <c r="I84" i="5"/>
  <c r="AF84" i="5"/>
  <c r="AT177" i="5"/>
  <c r="AS177" i="5" s="1"/>
  <c r="AR177" i="5" s="1"/>
  <c r="AQ177" i="5" s="1"/>
  <c r="AP177" i="5" s="1"/>
  <c r="AO177" i="5" s="1"/>
  <c r="AN177" i="5" s="1"/>
  <c r="AM177" i="5" s="1"/>
  <c r="AL177" i="5" s="1"/>
  <c r="AT91" i="5"/>
  <c r="AS91" i="5" s="1"/>
  <c r="AR91" i="5" s="1"/>
  <c r="AQ91" i="5" s="1"/>
  <c r="AP91" i="5" s="1"/>
  <c r="AO91" i="5" s="1"/>
  <c r="AN91" i="5" s="1"/>
  <c r="AM91" i="5" s="1"/>
  <c r="AL91" i="5" s="1"/>
  <c r="K181" i="5"/>
  <c r="AF181" i="5"/>
  <c r="AC181" i="5"/>
  <c r="AT80" i="5"/>
  <c r="AS80" i="5" s="1"/>
  <c r="AR80" i="5" s="1"/>
  <c r="AQ80" i="5" s="1"/>
  <c r="AP80" i="5" s="1"/>
  <c r="AO80" i="5" s="1"/>
  <c r="AN80" i="5" s="1"/>
  <c r="AM80" i="5" s="1"/>
  <c r="AL80" i="5" s="1"/>
  <c r="AT101" i="5"/>
  <c r="AS101" i="5" s="1"/>
  <c r="AR101" i="5" s="1"/>
  <c r="AQ101" i="5" s="1"/>
  <c r="AP101" i="5" s="1"/>
  <c r="AO101" i="5" s="1"/>
  <c r="AN101" i="5" s="1"/>
  <c r="AM101" i="5" s="1"/>
  <c r="AL101" i="5" s="1"/>
  <c r="AF21" i="5"/>
  <c r="AC21" i="5"/>
  <c r="I21" i="5"/>
  <c r="AJ224" i="5"/>
  <c r="AK224" i="5"/>
  <c r="AI224" i="5"/>
  <c r="AI250" i="5"/>
  <c r="AH250" i="5" s="1"/>
  <c r="AJ250" i="5"/>
  <c r="AK250" i="5"/>
  <c r="AA213" i="5"/>
  <c r="AB213" i="5"/>
  <c r="AH178" i="5"/>
  <c r="AH176" i="5"/>
  <c r="AH182" i="5"/>
  <c r="AA182" i="5" s="1"/>
  <c r="AE182" i="5" s="1"/>
  <c r="I102" i="5"/>
  <c r="AF102" i="5"/>
  <c r="AC102" i="5"/>
  <c r="AF128" i="5"/>
  <c r="AC128" i="5"/>
  <c r="J128" i="5"/>
  <c r="K95" i="5"/>
  <c r="AF95" i="5"/>
  <c r="AC95" i="5"/>
  <c r="AF91" i="5"/>
  <c r="AC91" i="5"/>
  <c r="K91" i="5"/>
  <c r="AT135" i="5"/>
  <c r="AS135" i="5" s="1"/>
  <c r="AR135" i="5" s="1"/>
  <c r="AQ135" i="5" s="1"/>
  <c r="AP135" i="5" s="1"/>
  <c r="AO135" i="5" s="1"/>
  <c r="AN135" i="5" s="1"/>
  <c r="AM135" i="5" s="1"/>
  <c r="AL135" i="5" s="1"/>
  <c r="AT92" i="5"/>
  <c r="AS92" i="5" s="1"/>
  <c r="AR92" i="5" s="1"/>
  <c r="AQ92" i="5" s="1"/>
  <c r="AP92" i="5" s="1"/>
  <c r="AO92" i="5" s="1"/>
  <c r="AN92" i="5" s="1"/>
  <c r="AM92" i="5" s="1"/>
  <c r="AL92" i="5" s="1"/>
  <c r="I99" i="5"/>
  <c r="AF99" i="5"/>
  <c r="AC99" i="5"/>
  <c r="I71" i="5"/>
  <c r="AF71" i="5"/>
  <c r="AC71" i="5"/>
  <c r="AT109" i="5"/>
  <c r="AS109" i="5"/>
  <c r="AR109" i="5" s="1"/>
  <c r="AQ109" i="5" s="1"/>
  <c r="AP109" i="5" s="1"/>
  <c r="AO109" i="5" s="1"/>
  <c r="AN109" i="5" s="1"/>
  <c r="AM109" i="5" s="1"/>
  <c r="AL109" i="5" s="1"/>
  <c r="AT223" i="5"/>
  <c r="AS223" i="5" s="1"/>
  <c r="AR223" i="5" s="1"/>
  <c r="AQ223" i="5" s="1"/>
  <c r="AP223" i="5" s="1"/>
  <c r="AO223" i="5" s="1"/>
  <c r="AN223" i="5" s="1"/>
  <c r="AM223" i="5" s="1"/>
  <c r="AL223" i="5" s="1"/>
  <c r="AH206" i="5"/>
  <c r="AH45" i="5"/>
  <c r="AH194" i="5"/>
  <c r="AA194" i="5" s="1"/>
  <c r="AD194" i="5" s="1"/>
  <c r="AH180" i="5"/>
  <c r="O265" i="5"/>
  <c r="O264" i="5"/>
  <c r="O261" i="5"/>
  <c r="AF264" i="5"/>
  <c r="K261" i="5"/>
  <c r="AC264" i="5"/>
  <c r="AT265" i="5"/>
  <c r="AS265" i="5"/>
  <c r="AR265" i="5" s="1"/>
  <c r="AQ265" i="5" s="1"/>
  <c r="AP265" i="5" s="1"/>
  <c r="AO265" i="5" s="1"/>
  <c r="AN265" i="5" s="1"/>
  <c r="AM265" i="5" s="1"/>
  <c r="AL265" i="5" s="1"/>
  <c r="AC265" i="5"/>
  <c r="K264" i="5"/>
  <c r="AF265" i="5"/>
  <c r="AH266" i="5"/>
  <c r="AT264" i="5"/>
  <c r="AS264" i="5"/>
  <c r="AR264" i="5" s="1"/>
  <c r="AQ264" i="5" s="1"/>
  <c r="AP264" i="5" s="1"/>
  <c r="AO264" i="5" s="1"/>
  <c r="AN264" i="5" s="1"/>
  <c r="AM264" i="5" s="1"/>
  <c r="AL264" i="5" s="1"/>
  <c r="O266" i="5"/>
  <c r="O260" i="5"/>
  <c r="O263" i="5"/>
  <c r="AT262" i="5"/>
  <c r="AS262" i="5" s="1"/>
  <c r="AR262" i="5" s="1"/>
  <c r="AQ262" i="5" s="1"/>
  <c r="AP262" i="5" s="1"/>
  <c r="AO262" i="5" s="1"/>
  <c r="AN262" i="5" s="1"/>
  <c r="AM262" i="5" s="1"/>
  <c r="AL262" i="5" s="1"/>
  <c r="AT261" i="5"/>
  <c r="AS261" i="5" s="1"/>
  <c r="AR261" i="5" s="1"/>
  <c r="AQ261" i="5" s="1"/>
  <c r="AP261" i="5" s="1"/>
  <c r="AO261" i="5" s="1"/>
  <c r="AN261" i="5" s="1"/>
  <c r="AM261" i="5" s="1"/>
  <c r="AL261" i="5" s="1"/>
  <c r="AC261" i="5"/>
  <c r="K260" i="5"/>
  <c r="AF261" i="5"/>
  <c r="AT263" i="5"/>
  <c r="AS263" i="5" s="1"/>
  <c r="AR263" i="5" s="1"/>
  <c r="AQ263" i="5" s="1"/>
  <c r="AP263" i="5" s="1"/>
  <c r="AO263" i="5" s="1"/>
  <c r="AN263" i="5" s="1"/>
  <c r="AM263" i="5" s="1"/>
  <c r="AL263" i="5" s="1"/>
  <c r="K263" i="5"/>
  <c r="AC262" i="5"/>
  <c r="AF262" i="5"/>
  <c r="K266" i="5"/>
  <c r="AF263" i="5"/>
  <c r="AC263" i="5"/>
  <c r="O278" i="6"/>
  <c r="O274" i="6"/>
  <c r="O281" i="6"/>
  <c r="O224" i="6"/>
  <c r="O111" i="6"/>
  <c r="O119" i="6"/>
  <c r="O208" i="6"/>
  <c r="O167" i="6"/>
  <c r="O237" i="6"/>
  <c r="O71" i="6"/>
  <c r="O50" i="6"/>
  <c r="O104" i="6"/>
  <c r="O182" i="6"/>
  <c r="O199" i="6"/>
  <c r="O134" i="6"/>
  <c r="O169" i="6"/>
  <c r="O151" i="6"/>
  <c r="O256" i="6"/>
  <c r="O206" i="6"/>
  <c r="O218" i="6"/>
  <c r="O74" i="6"/>
  <c r="O120" i="6"/>
  <c r="O47" i="6"/>
  <c r="O192" i="6"/>
  <c r="O127" i="6"/>
  <c r="O181" i="6"/>
  <c r="O135" i="6"/>
  <c r="O64" i="6"/>
  <c r="O233" i="6"/>
  <c r="O200" i="6"/>
  <c r="O178" i="6"/>
  <c r="O75" i="6"/>
  <c r="O132" i="6"/>
  <c r="O190" i="6"/>
  <c r="O106" i="6"/>
  <c r="O268" i="6"/>
  <c r="O136" i="6"/>
  <c r="O250" i="6"/>
  <c r="O108" i="6"/>
  <c r="O34" i="6"/>
  <c r="O187" i="6"/>
  <c r="O89" i="6"/>
  <c r="O221" i="6"/>
  <c r="O179" i="6"/>
  <c r="O145" i="6"/>
  <c r="O193" i="6"/>
  <c r="O49" i="6"/>
  <c r="O231" i="6"/>
  <c r="O118" i="6"/>
  <c r="O67" i="6"/>
  <c r="O177" i="6"/>
  <c r="O138" i="6"/>
  <c r="O87" i="6"/>
  <c r="O100" i="6"/>
  <c r="O242" i="6"/>
  <c r="O88" i="6"/>
  <c r="O225" i="6"/>
  <c r="O228" i="6"/>
  <c r="O123" i="6"/>
  <c r="O267" i="6"/>
  <c r="O163" i="6"/>
  <c r="O56" i="6"/>
  <c r="O222" i="6"/>
  <c r="O207" i="6"/>
  <c r="O55" i="6"/>
  <c r="O195" i="6"/>
  <c r="O246" i="6"/>
  <c r="O59" i="6"/>
  <c r="O33" i="6"/>
  <c r="O54" i="6"/>
  <c r="O180" i="6"/>
  <c r="O170" i="6"/>
  <c r="O69" i="6"/>
  <c r="O213" i="6"/>
  <c r="O212" i="6"/>
  <c r="O201" i="6"/>
  <c r="O257" i="6"/>
  <c r="O149" i="6"/>
  <c r="O30" i="6"/>
  <c r="O236" i="6"/>
  <c r="O85" i="6"/>
  <c r="O157" i="6"/>
  <c r="O32" i="6"/>
  <c r="O77" i="6"/>
  <c r="O146" i="6"/>
  <c r="O254" i="6"/>
  <c r="O243" i="6"/>
  <c r="O209" i="6"/>
  <c r="O58" i="6"/>
  <c r="O159" i="6"/>
  <c r="O52" i="6"/>
  <c r="O210" i="6"/>
  <c r="O259" i="6"/>
  <c r="O44" i="6"/>
  <c r="O188" i="6"/>
  <c r="O91" i="6"/>
  <c r="O66" i="6"/>
  <c r="O172" i="6"/>
  <c r="O226" i="6"/>
  <c r="O219" i="6"/>
  <c r="O133" i="6"/>
  <c r="O31" i="6"/>
  <c r="O73" i="6"/>
  <c r="O70" i="6"/>
  <c r="O240" i="6"/>
  <c r="O137" i="6"/>
  <c r="O168" i="6"/>
  <c r="O152" i="6"/>
  <c r="O205" i="6"/>
  <c r="O62" i="6"/>
  <c r="O220" i="6"/>
  <c r="O173" i="6"/>
  <c r="O197" i="6"/>
  <c r="O45" i="6"/>
  <c r="O176" i="6"/>
  <c r="O230" i="6"/>
  <c r="O101" i="6"/>
  <c r="O191" i="6"/>
  <c r="O117" i="6"/>
  <c r="O79" i="6"/>
  <c r="O189" i="6"/>
  <c r="O139" i="6"/>
  <c r="O141" i="6"/>
  <c r="O270" i="6"/>
  <c r="O95" i="6"/>
  <c r="O114" i="6"/>
  <c r="O46" i="6"/>
  <c r="O148" i="6"/>
  <c r="O90" i="6"/>
  <c r="O38" i="6"/>
  <c r="O204" i="6"/>
  <c r="O94" i="6"/>
  <c r="O171" i="6"/>
  <c r="O166" i="6"/>
  <c r="O37" i="6"/>
  <c r="O63" i="6"/>
  <c r="O229" i="6"/>
  <c r="O165" i="6"/>
  <c r="O255" i="6"/>
  <c r="O78" i="6"/>
  <c r="O48" i="6"/>
  <c r="O183" i="6"/>
  <c r="O245" i="6"/>
  <c r="O160" i="6"/>
  <c r="O21" i="6"/>
  <c r="O203" i="6"/>
  <c r="O252" i="6"/>
  <c r="O232" i="6"/>
  <c r="O105" i="6"/>
  <c r="O43" i="6"/>
  <c r="O86" i="6"/>
  <c r="O273" i="6"/>
  <c r="O164" i="6"/>
  <c r="O112" i="6"/>
  <c r="O103" i="6"/>
  <c r="O261" i="6"/>
  <c r="O129" i="6"/>
  <c r="O57" i="6"/>
  <c r="O175" i="6"/>
  <c r="O247" i="6"/>
  <c r="O143" i="6"/>
  <c r="O154" i="6"/>
  <c r="O271" i="6"/>
  <c r="O96" i="6"/>
  <c r="O23" i="6"/>
  <c r="O142" i="6"/>
  <c r="O53" i="6"/>
  <c r="O263" i="6"/>
  <c r="O198" i="6"/>
  <c r="O130" i="6"/>
  <c r="O80" i="6"/>
  <c r="O40" i="6"/>
  <c r="O39" i="6"/>
  <c r="O235" i="6"/>
  <c r="O76" i="6"/>
  <c r="O227" i="6"/>
  <c r="O248" i="6"/>
  <c r="O41" i="6"/>
  <c r="O262" i="6"/>
  <c r="O269" i="6"/>
  <c r="O82" i="6"/>
  <c r="O264" i="6"/>
  <c r="O60" i="6"/>
  <c r="O161" i="6"/>
  <c r="O99" i="6"/>
  <c r="O122" i="6"/>
  <c r="O140" i="6"/>
  <c r="O238" i="6"/>
  <c r="O150" i="6"/>
  <c r="O115" i="6"/>
  <c r="O81" i="6"/>
  <c r="O65" i="6"/>
  <c r="O61" i="6"/>
  <c r="O251" i="6"/>
  <c r="O153" i="6"/>
  <c r="O276" i="6"/>
  <c r="O121" i="6"/>
  <c r="O239" i="6"/>
  <c r="O258" i="6"/>
  <c r="O36" i="6"/>
  <c r="O249" i="6"/>
  <c r="O202" i="6"/>
  <c r="O97" i="6"/>
  <c r="O241" i="6"/>
  <c r="O72" i="6"/>
  <c r="O215" i="6"/>
  <c r="O196" i="6"/>
  <c r="O51" i="6"/>
  <c r="O186" i="6"/>
  <c r="O128" i="6"/>
  <c r="O84" i="6"/>
  <c r="O102" i="6"/>
  <c r="O144" i="6"/>
  <c r="O92" i="6"/>
  <c r="O22" i="6"/>
  <c r="O113" i="6"/>
  <c r="O265" i="6"/>
  <c r="O35" i="6"/>
  <c r="O25" i="6"/>
  <c r="O234" i="6"/>
  <c r="O147" i="6"/>
  <c r="O162" i="6"/>
  <c r="C15" i="6"/>
  <c r="O126" i="6"/>
  <c r="O98" i="6"/>
  <c r="O68" i="6"/>
  <c r="O194" i="6"/>
  <c r="O125" i="6"/>
  <c r="O42" i="6"/>
  <c r="O217" i="6"/>
  <c r="O93" i="6"/>
  <c r="O272" i="6"/>
  <c r="O124" i="6"/>
  <c r="O26" i="6"/>
  <c r="O158" i="6"/>
  <c r="O116" i="6"/>
  <c r="O83" i="6"/>
  <c r="O28" i="6"/>
  <c r="O24" i="6"/>
  <c r="O244" i="6"/>
  <c r="O211" i="6"/>
  <c r="O253" i="6"/>
  <c r="O260" i="6"/>
  <c r="O174" i="6"/>
  <c r="O214" i="6"/>
  <c r="O184" i="6"/>
  <c r="O107" i="6"/>
  <c r="O185" i="6"/>
  <c r="O216" i="6"/>
  <c r="O156" i="6"/>
  <c r="O27" i="6"/>
  <c r="O29" i="6"/>
  <c r="O155" i="6"/>
  <c r="O109" i="6"/>
  <c r="O266" i="6"/>
  <c r="O110" i="6"/>
  <c r="O223" i="6"/>
  <c r="O131" i="6"/>
  <c r="C16" i="6"/>
  <c r="D18" i="6" s="1"/>
  <c r="AI278" i="6"/>
  <c r="AJ278" i="6"/>
  <c r="AK278" i="6"/>
  <c r="AS274" i="6"/>
  <c r="AR274" i="6" s="1"/>
  <c r="AQ274" i="6" s="1"/>
  <c r="AP274" i="6" s="1"/>
  <c r="AO274" i="6" s="1"/>
  <c r="AN274" i="6" s="1"/>
  <c r="AM274" i="6" s="1"/>
  <c r="AL274" i="6" s="1"/>
  <c r="AT274" i="6"/>
  <c r="AC274" i="6"/>
  <c r="K274" i="6"/>
  <c r="AF274" i="6"/>
  <c r="AT281" i="6"/>
  <c r="AS281" i="6" s="1"/>
  <c r="AR281" i="6" s="1"/>
  <c r="AQ281" i="6" s="1"/>
  <c r="AP281" i="6" s="1"/>
  <c r="AO281" i="6" s="1"/>
  <c r="AN281" i="6" s="1"/>
  <c r="AM281" i="6" s="1"/>
  <c r="AL281" i="6" s="1"/>
  <c r="AC281" i="6"/>
  <c r="K281" i="6"/>
  <c r="AF281" i="6"/>
  <c r="C16" i="5"/>
  <c r="D18" i="5" s="1"/>
  <c r="O252" i="5"/>
  <c r="O249" i="5"/>
  <c r="O256" i="5"/>
  <c r="O121" i="5"/>
  <c r="O233" i="5"/>
  <c r="O234" i="5"/>
  <c r="O140" i="5"/>
  <c r="O27" i="5"/>
  <c r="C15" i="5"/>
  <c r="O174" i="5"/>
  <c r="O93" i="5"/>
  <c r="O56" i="5"/>
  <c r="O186" i="5"/>
  <c r="O105" i="5"/>
  <c r="O60" i="5"/>
  <c r="O134" i="5"/>
  <c r="O235" i="5"/>
  <c r="O68" i="5"/>
  <c r="O168" i="5"/>
  <c r="O104" i="5"/>
  <c r="O83" i="5"/>
  <c r="O187" i="5"/>
  <c r="O151" i="5"/>
  <c r="O237" i="5"/>
  <c r="O178" i="5"/>
  <c r="O67" i="5"/>
  <c r="O254" i="5"/>
  <c r="O255" i="5"/>
  <c r="O62" i="5"/>
  <c r="O211" i="5"/>
  <c r="O136" i="5"/>
  <c r="O64" i="5"/>
  <c r="O223" i="5"/>
  <c r="O142" i="5"/>
  <c r="O70" i="5"/>
  <c r="O84" i="5"/>
  <c r="O172" i="5"/>
  <c r="O72" i="5"/>
  <c r="O95" i="5"/>
  <c r="O175" i="5"/>
  <c r="O137" i="5"/>
  <c r="O77" i="5"/>
  <c r="O193" i="5"/>
  <c r="O158" i="5"/>
  <c r="O114" i="5"/>
  <c r="O221" i="5"/>
  <c r="O199" i="5"/>
  <c r="O152" i="5"/>
  <c r="O59" i="5"/>
  <c r="O192" i="5"/>
  <c r="O132" i="5"/>
  <c r="O138" i="5"/>
  <c r="O243" i="5"/>
  <c r="O244" i="5"/>
  <c r="O94" i="5"/>
  <c r="O133" i="5"/>
  <c r="O190" i="5"/>
  <c r="O109" i="5"/>
  <c r="O143" i="5"/>
  <c r="O212" i="5"/>
  <c r="O123" i="5"/>
  <c r="O159" i="5"/>
  <c r="O236" i="5"/>
  <c r="O126" i="5"/>
  <c r="O162" i="5"/>
  <c r="O231" i="5"/>
  <c r="O97" i="5"/>
  <c r="O205" i="5"/>
  <c r="O79" i="5"/>
  <c r="O135" i="5"/>
  <c r="O239" i="5"/>
  <c r="O101" i="5"/>
  <c r="O164" i="5"/>
  <c r="O102" i="5"/>
  <c r="O119" i="5"/>
  <c r="O167" i="5"/>
  <c r="O58" i="5"/>
  <c r="O111" i="5"/>
  <c r="O251" i="5"/>
  <c r="O253" i="5"/>
  <c r="O141" i="5"/>
  <c r="O183" i="5"/>
  <c r="O85" i="5"/>
  <c r="O150" i="5"/>
  <c r="O189" i="5"/>
  <c r="O88" i="5"/>
  <c r="O176" i="5"/>
  <c r="O209" i="5"/>
  <c r="O122" i="5"/>
  <c r="O188" i="5"/>
  <c r="O216" i="5"/>
  <c r="O125" i="5"/>
  <c r="O227" i="5"/>
  <c r="O169" i="5"/>
  <c r="O180" i="5"/>
  <c r="O258" i="5"/>
  <c r="O262" i="5"/>
  <c r="O203" i="5"/>
  <c r="O238" i="5"/>
  <c r="O155" i="5"/>
  <c r="O213" i="5"/>
  <c r="O57" i="5"/>
  <c r="O160" i="5"/>
  <c r="O78" i="5"/>
  <c r="O63" i="5"/>
  <c r="O194" i="5"/>
  <c r="O86" i="5"/>
  <c r="O65" i="5"/>
  <c r="O198" i="5"/>
  <c r="O200" i="5"/>
  <c r="O66" i="5"/>
  <c r="O149" i="5"/>
  <c r="O76" i="5"/>
  <c r="O75" i="5"/>
  <c r="O184" i="5"/>
  <c r="O131" i="5"/>
  <c r="O112" i="5"/>
  <c r="O219" i="5"/>
  <c r="O61" i="5"/>
  <c r="O89" i="5"/>
  <c r="O202" i="5"/>
  <c r="O245" i="5"/>
  <c r="O246" i="5"/>
  <c r="O247" i="5"/>
  <c r="O103" i="5"/>
  <c r="O71" i="5"/>
  <c r="O210" i="5"/>
  <c r="O107" i="5"/>
  <c r="O73" i="5"/>
  <c r="O217" i="5"/>
  <c r="O145" i="5"/>
  <c r="O90" i="5"/>
  <c r="O80" i="5"/>
  <c r="O153" i="5"/>
  <c r="O98" i="5"/>
  <c r="O91" i="5"/>
  <c r="O177" i="5"/>
  <c r="O156" i="5"/>
  <c r="O96" i="5"/>
  <c r="O204" i="5"/>
  <c r="O195" i="5"/>
  <c r="O144" i="5"/>
  <c r="O230" i="5"/>
  <c r="O220" i="5"/>
  <c r="O163" i="5"/>
  <c r="O124" i="5"/>
  <c r="O225" i="5"/>
  <c r="O166" i="5"/>
  <c r="O248" i="5"/>
  <c r="O241" i="5"/>
  <c r="O250" i="5"/>
  <c r="O232" i="5"/>
  <c r="O157" i="5"/>
  <c r="O173" i="5"/>
  <c r="O240" i="5"/>
  <c r="O165" i="5"/>
  <c r="O181" i="5"/>
  <c r="O92" i="5"/>
  <c r="O201" i="5"/>
  <c r="O208" i="5"/>
  <c r="O100" i="5"/>
  <c r="O207" i="5"/>
  <c r="O215" i="5"/>
  <c r="O146" i="5"/>
  <c r="O54" i="5"/>
  <c r="O185" i="5"/>
  <c r="O197" i="5"/>
  <c r="O110" i="5"/>
  <c r="O222" i="5"/>
  <c r="O228" i="5"/>
  <c r="O148" i="5"/>
  <c r="O120" i="5"/>
  <c r="O226" i="5"/>
  <c r="O171" i="5"/>
  <c r="O242" i="5"/>
  <c r="O117" i="5"/>
  <c r="O115" i="5"/>
  <c r="O118" i="5"/>
  <c r="O128" i="5"/>
  <c r="O206" i="5"/>
  <c r="O224" i="5"/>
  <c r="O108" i="5"/>
  <c r="O196" i="5"/>
  <c r="O127" i="5"/>
  <c r="O81" i="5"/>
  <c r="O229" i="5"/>
  <c r="O74" i="5"/>
  <c r="O170" i="5"/>
  <c r="O139" i="5"/>
  <c r="O87" i="5"/>
  <c r="O182" i="5"/>
  <c r="O113" i="5"/>
  <c r="O218" i="5"/>
  <c r="O191" i="5"/>
  <c r="O55" i="5"/>
  <c r="O106" i="5"/>
  <c r="O129" i="5"/>
  <c r="O161" i="5"/>
  <c r="O130" i="5"/>
  <c r="O257" i="5"/>
  <c r="O179" i="5"/>
  <c r="O147" i="5"/>
  <c r="O214" i="5"/>
  <c r="O154" i="5"/>
  <c r="O82" i="5"/>
  <c r="O69" i="5"/>
  <c r="O259" i="5"/>
  <c r="O116" i="5"/>
  <c r="O99" i="5"/>
  <c r="AE267" i="6"/>
  <c r="AD267" i="6"/>
  <c r="AD27" i="6"/>
  <c r="AE27" i="6"/>
  <c r="AB159" i="6" l="1"/>
  <c r="AB23" i="6"/>
  <c r="AA30" i="6"/>
  <c r="AE65" i="6"/>
  <c r="AB96" i="6"/>
  <c r="AB57" i="6"/>
  <c r="AD108" i="5"/>
  <c r="AB178" i="6"/>
  <c r="AE245" i="6"/>
  <c r="AD245" i="6"/>
  <c r="AB21" i="6"/>
  <c r="AA251" i="5"/>
  <c r="AD251" i="5" s="1"/>
  <c r="AB268" i="6"/>
  <c r="AB24" i="5"/>
  <c r="AD48" i="5"/>
  <c r="AB90" i="6"/>
  <c r="AA265" i="6"/>
  <c r="AB65" i="6"/>
  <c r="AJ282" i="6"/>
  <c r="AK282" i="6"/>
  <c r="AI282" i="6"/>
  <c r="AH282" i="6" s="1"/>
  <c r="AK267" i="5"/>
  <c r="AJ267" i="5"/>
  <c r="AI267" i="5"/>
  <c r="AE64" i="5"/>
  <c r="AD64" i="5"/>
  <c r="AB64" i="5"/>
  <c r="AB118" i="5"/>
  <c r="AD60" i="6"/>
  <c r="AB45" i="6"/>
  <c r="AD22" i="5"/>
  <c r="AB65" i="5"/>
  <c r="AB145" i="6"/>
  <c r="AA24" i="6"/>
  <c r="AE249" i="6"/>
  <c r="AD249" i="6"/>
  <c r="AB143" i="6"/>
  <c r="AA214" i="5"/>
  <c r="AE214" i="5" s="1"/>
  <c r="AD218" i="6"/>
  <c r="AE218" i="6"/>
  <c r="AB181" i="5"/>
  <c r="AA148" i="5"/>
  <c r="AA54" i="6"/>
  <c r="AE54" i="6" s="1"/>
  <c r="AA41" i="6"/>
  <c r="AE41" i="6" s="1"/>
  <c r="AE269" i="6"/>
  <c r="AD269" i="6"/>
  <c r="AE204" i="6"/>
  <c r="AD204" i="6"/>
  <c r="AE209" i="6"/>
  <c r="AD209" i="6"/>
  <c r="F18" i="6"/>
  <c r="F19" i="6" s="1"/>
  <c r="AI58" i="6"/>
  <c r="AJ58" i="6"/>
  <c r="AK58" i="6"/>
  <c r="AI160" i="6"/>
  <c r="AJ160" i="6"/>
  <c r="AK160" i="6"/>
  <c r="AI91" i="6"/>
  <c r="AJ91" i="6"/>
  <c r="AK91" i="6"/>
  <c r="AK47" i="6"/>
  <c r="AI47" i="6"/>
  <c r="AJ47" i="6"/>
  <c r="AI235" i="6"/>
  <c r="AK235" i="6"/>
  <c r="AJ235" i="6"/>
  <c r="AJ99" i="6"/>
  <c r="AI99" i="6"/>
  <c r="AK99" i="6"/>
  <c r="AI38" i="6"/>
  <c r="AH38" i="6" s="1"/>
  <c r="AK38" i="6"/>
  <c r="AJ38" i="6"/>
  <c r="AJ153" i="6"/>
  <c r="AK153" i="6"/>
  <c r="AI153" i="6"/>
  <c r="AH153" i="6" s="1"/>
  <c r="AK205" i="6"/>
  <c r="AJ205" i="6"/>
  <c r="AI205" i="6"/>
  <c r="AH205" i="6" s="1"/>
  <c r="AA205" i="6" s="1"/>
  <c r="AD205" i="6" s="1"/>
  <c r="AJ225" i="6"/>
  <c r="AI225" i="6"/>
  <c r="AK225" i="6"/>
  <c r="AI25" i="6"/>
  <c r="AH25" i="6" s="1"/>
  <c r="AK25" i="6"/>
  <c r="AJ25" i="6"/>
  <c r="AE159" i="6"/>
  <c r="AD159" i="6"/>
  <c r="AK122" i="6"/>
  <c r="AI122" i="6"/>
  <c r="AJ122" i="6"/>
  <c r="AI250" i="6"/>
  <c r="AH250" i="6" s="1"/>
  <c r="AK250" i="6"/>
  <c r="AJ250" i="6"/>
  <c r="AJ33" i="6"/>
  <c r="AI33" i="6"/>
  <c r="AH33" i="6" s="1"/>
  <c r="AB33" i="6" s="1"/>
  <c r="AK33" i="6"/>
  <c r="AK136" i="6"/>
  <c r="AI136" i="6"/>
  <c r="AJ136" i="6"/>
  <c r="AK35" i="6"/>
  <c r="AI35" i="6"/>
  <c r="AH35" i="6" s="1"/>
  <c r="AJ35" i="6"/>
  <c r="AI241" i="6"/>
  <c r="AH241" i="6" s="1"/>
  <c r="AK241" i="6"/>
  <c r="AJ241" i="6"/>
  <c r="AI246" i="6"/>
  <c r="AJ246" i="6"/>
  <c r="AK246" i="6"/>
  <c r="AJ84" i="6"/>
  <c r="AK84" i="6"/>
  <c r="AI84" i="6"/>
  <c r="AH84" i="6" s="1"/>
  <c r="AJ192" i="6"/>
  <c r="AI192" i="6"/>
  <c r="AK192" i="6"/>
  <c r="AK44" i="6"/>
  <c r="AI44" i="6"/>
  <c r="AJ44" i="6"/>
  <c r="AI50" i="6"/>
  <c r="AK50" i="6"/>
  <c r="AJ50" i="6"/>
  <c r="AI238" i="6"/>
  <c r="AK238" i="6"/>
  <c r="AJ238" i="6"/>
  <c r="AI83" i="6"/>
  <c r="AH83" i="6" s="1"/>
  <c r="AJ83" i="6"/>
  <c r="AK83" i="6"/>
  <c r="AI108" i="6"/>
  <c r="AH108" i="6" s="1"/>
  <c r="AJ108" i="6"/>
  <c r="AK108" i="6"/>
  <c r="AK81" i="6"/>
  <c r="AJ81" i="6"/>
  <c r="AI81" i="6"/>
  <c r="AH81" i="6" s="1"/>
  <c r="AE226" i="6"/>
  <c r="AD226" i="6"/>
  <c r="AD87" i="6"/>
  <c r="AE87" i="6"/>
  <c r="AI231" i="6"/>
  <c r="AJ231" i="6"/>
  <c r="AK231" i="6"/>
  <c r="AD254" i="6"/>
  <c r="AE254" i="6"/>
  <c r="AA255" i="6"/>
  <c r="AB255" i="6"/>
  <c r="AH186" i="6"/>
  <c r="AH34" i="6"/>
  <c r="AH220" i="6"/>
  <c r="AH253" i="6"/>
  <c r="AH233" i="6"/>
  <c r="AB233" i="6" s="1"/>
  <c r="AH272" i="6"/>
  <c r="AH260" i="6"/>
  <c r="AA260" i="6" s="1"/>
  <c r="AE260" i="6" s="1"/>
  <c r="AH207" i="6"/>
  <c r="AH271" i="6"/>
  <c r="AB271" i="6" s="1"/>
  <c r="AK184" i="6"/>
  <c r="AI184" i="6"/>
  <c r="AJ184" i="6"/>
  <c r="AE265" i="6"/>
  <c r="AD265" i="6"/>
  <c r="AK142" i="6"/>
  <c r="AJ142" i="6"/>
  <c r="AI142" i="6"/>
  <c r="AJ75" i="6"/>
  <c r="AK75" i="6"/>
  <c r="AI75" i="6"/>
  <c r="AH75" i="6" s="1"/>
  <c r="AD74" i="6"/>
  <c r="AE74" i="6"/>
  <c r="AJ232" i="6"/>
  <c r="AI232" i="6"/>
  <c r="AH232" i="6" s="1"/>
  <c r="AK232" i="6"/>
  <c r="AJ105" i="6"/>
  <c r="AI105" i="6"/>
  <c r="AH105" i="6" s="1"/>
  <c r="AK105" i="6"/>
  <c r="AA85" i="6"/>
  <c r="AB85" i="6"/>
  <c r="AB95" i="6"/>
  <c r="AA63" i="6"/>
  <c r="AH148" i="6"/>
  <c r="AH198" i="6"/>
  <c r="AA198" i="6" s="1"/>
  <c r="AE198" i="6" s="1"/>
  <c r="AD71" i="6"/>
  <c r="AE71" i="6"/>
  <c r="AH216" i="6"/>
  <c r="AB216" i="6" s="1"/>
  <c r="AA215" i="6"/>
  <c r="AB215" i="6"/>
  <c r="AA158" i="6"/>
  <c r="AB158" i="6"/>
  <c r="AH244" i="6"/>
  <c r="AA244" i="6" s="1"/>
  <c r="AD188" i="6"/>
  <c r="AE188" i="6"/>
  <c r="AD242" i="6"/>
  <c r="AE242" i="6"/>
  <c r="AE95" i="6"/>
  <c r="AD95" i="6"/>
  <c r="AJ193" i="6"/>
  <c r="AI193" i="6"/>
  <c r="AK193" i="6"/>
  <c r="AA68" i="6"/>
  <c r="AB68" i="6"/>
  <c r="AE62" i="6"/>
  <c r="AD62" i="6"/>
  <c r="AJ277" i="6"/>
  <c r="AK277" i="6"/>
  <c r="AI277" i="6"/>
  <c r="BB79" i="5"/>
  <c r="BA79" i="5"/>
  <c r="AZ79" i="5" s="1"/>
  <c r="AX79" i="5" s="1"/>
  <c r="BB50" i="5"/>
  <c r="BA50" i="5"/>
  <c r="AZ50" i="5" s="1"/>
  <c r="AX50" i="5" s="1"/>
  <c r="AK87" i="5"/>
  <c r="AI87" i="5"/>
  <c r="AJ87" i="5"/>
  <c r="AI192" i="5"/>
  <c r="AK192" i="5"/>
  <c r="AJ192" i="5"/>
  <c r="AH192" i="5" s="1"/>
  <c r="AA192" i="5" s="1"/>
  <c r="AE192" i="5" s="1"/>
  <c r="BB29" i="5"/>
  <c r="BA29" i="5"/>
  <c r="AZ29" i="5" s="1"/>
  <c r="AX29" i="5" s="1"/>
  <c r="AD65" i="5"/>
  <c r="AE65" i="5"/>
  <c r="BB49" i="5"/>
  <c r="BA49" i="5"/>
  <c r="BB68" i="5"/>
  <c r="BA68" i="5"/>
  <c r="AZ68" i="5" s="1"/>
  <c r="AX68" i="5" s="1"/>
  <c r="BA34" i="5"/>
  <c r="BB34" i="5"/>
  <c r="AK163" i="5"/>
  <c r="AJ163" i="5"/>
  <c r="AI163" i="5"/>
  <c r="AH163" i="5" s="1"/>
  <c r="AB163" i="5" s="1"/>
  <c r="BB30" i="5"/>
  <c r="BA30" i="5"/>
  <c r="AZ30" i="5" s="1"/>
  <c r="AX30" i="5" s="1"/>
  <c r="BB20" i="5"/>
  <c r="BA20" i="5"/>
  <c r="BB2" i="5"/>
  <c r="BA2" i="5"/>
  <c r="BB63" i="5"/>
  <c r="BA63" i="5"/>
  <c r="AZ63" i="5" s="1"/>
  <c r="AX63" i="5" s="1"/>
  <c r="BB71" i="5"/>
  <c r="BA71" i="5"/>
  <c r="AZ71" i="5" s="1"/>
  <c r="AX71" i="5" s="1"/>
  <c r="BA76" i="5"/>
  <c r="AZ76" i="5" s="1"/>
  <c r="AX76" i="5" s="1"/>
  <c r="BB76" i="5"/>
  <c r="AK158" i="5"/>
  <c r="AJ158" i="5"/>
  <c r="AI158" i="5"/>
  <c r="BB4" i="5"/>
  <c r="BA4" i="5"/>
  <c r="BB55" i="5"/>
  <c r="BA55" i="5"/>
  <c r="AZ55" i="5" s="1"/>
  <c r="AX55" i="5" s="1"/>
  <c r="BB41" i="5"/>
  <c r="BA41" i="5"/>
  <c r="AZ41" i="5" s="1"/>
  <c r="AX41" i="5" s="1"/>
  <c r="BA15" i="5"/>
  <c r="BB15" i="5"/>
  <c r="BB33" i="5"/>
  <c r="BA33" i="5"/>
  <c r="BB7" i="5"/>
  <c r="BA7" i="5"/>
  <c r="AZ7" i="5" s="1"/>
  <c r="AX7" i="5" s="1"/>
  <c r="BA32" i="5"/>
  <c r="BB32" i="5"/>
  <c r="BA24" i="5"/>
  <c r="BB24" i="5"/>
  <c r="BB5" i="5"/>
  <c r="BA5" i="5"/>
  <c r="BA46" i="5"/>
  <c r="BB46" i="5"/>
  <c r="BB43" i="5"/>
  <c r="BA43" i="5"/>
  <c r="AZ43" i="5" s="1"/>
  <c r="AX43" i="5" s="1"/>
  <c r="BA44" i="5"/>
  <c r="BB44" i="5"/>
  <c r="BB74" i="5"/>
  <c r="BA74" i="5"/>
  <c r="BA69" i="5"/>
  <c r="BB69" i="5"/>
  <c r="BB35" i="5"/>
  <c r="BA35" i="5"/>
  <c r="AZ35" i="5" s="1"/>
  <c r="AX35" i="5" s="1"/>
  <c r="BB45" i="5"/>
  <c r="BA45" i="5"/>
  <c r="AZ45" i="5" s="1"/>
  <c r="AX45" i="5" s="1"/>
  <c r="BA3" i="5"/>
  <c r="AZ3" i="5" s="1"/>
  <c r="AX3" i="5" s="1"/>
  <c r="BB3" i="5"/>
  <c r="AK107" i="5"/>
  <c r="AI107" i="5"/>
  <c r="AH107" i="5" s="1"/>
  <c r="AA107" i="5" s="1"/>
  <c r="AE107" i="5" s="1"/>
  <c r="AJ107" i="5"/>
  <c r="BB10" i="5"/>
  <c r="BA10" i="5"/>
  <c r="BB53" i="5"/>
  <c r="BA53" i="5"/>
  <c r="AZ53" i="5" s="1"/>
  <c r="AX53" i="5" s="1"/>
  <c r="BB14" i="5"/>
  <c r="BA14" i="5"/>
  <c r="AZ14" i="5" s="1"/>
  <c r="AX14" i="5" s="1"/>
  <c r="BB21" i="5"/>
  <c r="BA21" i="5"/>
  <c r="AI84" i="5"/>
  <c r="AH84" i="5" s="1"/>
  <c r="AK84" i="5"/>
  <c r="AJ84" i="5"/>
  <c r="BB64" i="5"/>
  <c r="BA64" i="5"/>
  <c r="BB18" i="5"/>
  <c r="BA18" i="5"/>
  <c r="AZ18" i="5" s="1"/>
  <c r="AX18" i="5" s="1"/>
  <c r="BB48" i="5"/>
  <c r="BA48" i="5"/>
  <c r="AZ48" i="5" s="1"/>
  <c r="AX48" i="5" s="1"/>
  <c r="BB42" i="5"/>
  <c r="BA42" i="5"/>
  <c r="AZ42" i="5" s="1"/>
  <c r="AX42" i="5" s="1"/>
  <c r="BA57" i="5"/>
  <c r="AZ57" i="5" s="1"/>
  <c r="AX57" i="5" s="1"/>
  <c r="BB57" i="5"/>
  <c r="BB58" i="5"/>
  <c r="BA58" i="5"/>
  <c r="AZ58" i="5" s="1"/>
  <c r="AX58" i="5" s="1"/>
  <c r="BB27" i="5"/>
  <c r="BA27" i="5"/>
  <c r="AZ27" i="5" s="1"/>
  <c r="AX27" i="5" s="1"/>
  <c r="BB26" i="5"/>
  <c r="BA26" i="5"/>
  <c r="AZ26" i="5" s="1"/>
  <c r="AX26" i="5" s="1"/>
  <c r="BB17" i="5"/>
  <c r="BA17" i="5"/>
  <c r="BB8" i="5"/>
  <c r="BA8" i="5"/>
  <c r="AZ8" i="5" s="1"/>
  <c r="AX8" i="5" s="1"/>
  <c r="BB66" i="5"/>
  <c r="BA66" i="5"/>
  <c r="AZ66" i="5" s="1"/>
  <c r="AX66" i="5" s="1"/>
  <c r="BB70" i="5"/>
  <c r="BA70" i="5"/>
  <c r="AZ70" i="5" s="1"/>
  <c r="AX70" i="5" s="1"/>
  <c r="BB60" i="5"/>
  <c r="BA60" i="5"/>
  <c r="BA78" i="5"/>
  <c r="BB78" i="5"/>
  <c r="BB16" i="5"/>
  <c r="BA16" i="5"/>
  <c r="AZ16" i="5" s="1"/>
  <c r="AX16" i="5" s="1"/>
  <c r="AJ187" i="5"/>
  <c r="AI187" i="5"/>
  <c r="AH187" i="5" s="1"/>
  <c r="AK187" i="5"/>
  <c r="BB28" i="5"/>
  <c r="BA28" i="5"/>
  <c r="AZ28" i="5" s="1"/>
  <c r="AX28" i="5" s="1"/>
  <c r="BA73" i="5"/>
  <c r="AZ73" i="5" s="1"/>
  <c r="AX73" i="5" s="1"/>
  <c r="BB73" i="5"/>
  <c r="BB31" i="5"/>
  <c r="BA31" i="5"/>
  <c r="BB72" i="5"/>
  <c r="BA72" i="5"/>
  <c r="AZ72" i="5" s="1"/>
  <c r="AX72" i="5" s="1"/>
  <c r="BB13" i="5"/>
  <c r="BA13" i="5"/>
  <c r="AZ13" i="5" s="1"/>
  <c r="AX13" i="5" s="1"/>
  <c r="BB54" i="5"/>
  <c r="BA54" i="5"/>
  <c r="BB62" i="5"/>
  <c r="BA62" i="5"/>
  <c r="BB82" i="5"/>
  <c r="BA82" i="5"/>
  <c r="AZ82" i="5" s="1"/>
  <c r="AX82" i="5" s="1"/>
  <c r="BA51" i="5"/>
  <c r="BB51" i="5"/>
  <c r="BB6" i="5"/>
  <c r="BA6" i="5"/>
  <c r="AJ211" i="5"/>
  <c r="AK211" i="5"/>
  <c r="AI211" i="5"/>
  <c r="AK38" i="5"/>
  <c r="AI38" i="5"/>
  <c r="AJ38" i="5"/>
  <c r="BB37" i="5"/>
  <c r="BA37" i="5"/>
  <c r="BA38" i="5"/>
  <c r="AZ38" i="5" s="1"/>
  <c r="AX38" i="5" s="1"/>
  <c r="BB38" i="5"/>
  <c r="BB36" i="5"/>
  <c r="BA36" i="5"/>
  <c r="AZ36" i="5" s="1"/>
  <c r="AX36" i="5" s="1"/>
  <c r="BB23" i="5"/>
  <c r="BA23" i="5"/>
  <c r="AZ23" i="5" s="1"/>
  <c r="AX23" i="5" s="1"/>
  <c r="BA12" i="5"/>
  <c r="AZ12" i="5" s="1"/>
  <c r="AX12" i="5" s="1"/>
  <c r="BB12" i="5"/>
  <c r="BA75" i="5"/>
  <c r="AZ75" i="5" s="1"/>
  <c r="AX75" i="5" s="1"/>
  <c r="BB75" i="5"/>
  <c r="BB11" i="5"/>
  <c r="BA11" i="5"/>
  <c r="AZ11" i="5" s="1"/>
  <c r="AX11" i="5" s="1"/>
  <c r="BB67" i="5"/>
  <c r="BA67" i="5"/>
  <c r="AZ67" i="5" s="1"/>
  <c r="AX67" i="5" s="1"/>
  <c r="BB77" i="5"/>
  <c r="BA77" i="5"/>
  <c r="BB39" i="5"/>
  <c r="BA39" i="5"/>
  <c r="BA40" i="5"/>
  <c r="BB40" i="5"/>
  <c r="BB80" i="5"/>
  <c r="BA80" i="5"/>
  <c r="AZ80" i="5" s="1"/>
  <c r="AX80" i="5" s="1"/>
  <c r="BB59" i="5"/>
  <c r="BA59" i="5"/>
  <c r="BA65" i="5"/>
  <c r="AZ65" i="5" s="1"/>
  <c r="AX65" i="5" s="1"/>
  <c r="BB65" i="5"/>
  <c r="AI56" i="5"/>
  <c r="AJ56" i="5"/>
  <c r="AK56" i="5"/>
  <c r="AH254" i="5"/>
  <c r="AB242" i="5"/>
  <c r="AE242" i="5"/>
  <c r="AH126" i="5"/>
  <c r="AA126" i="5" s="1"/>
  <c r="AE126" i="5" s="1"/>
  <c r="AH54" i="5"/>
  <c r="AA54" i="5" s="1"/>
  <c r="AE54" i="5" s="1"/>
  <c r="AK73" i="5"/>
  <c r="AJ73" i="5"/>
  <c r="AI73" i="5"/>
  <c r="AI23" i="5"/>
  <c r="AJ23" i="5"/>
  <c r="AK23" i="5"/>
  <c r="AH124" i="5"/>
  <c r="AB124" i="5" s="1"/>
  <c r="AH164" i="5"/>
  <c r="AB164" i="5" s="1"/>
  <c r="AH29" i="5"/>
  <c r="AB29" i="5" s="1"/>
  <c r="AH98" i="5"/>
  <c r="AB98" i="5" s="1"/>
  <c r="AH90" i="5"/>
  <c r="AA90" i="5" s="1"/>
  <c r="AH169" i="5"/>
  <c r="AA169" i="5" s="1"/>
  <c r="AE169" i="5" s="1"/>
  <c r="AB141" i="5"/>
  <c r="AA141" i="5"/>
  <c r="AD146" i="5"/>
  <c r="AE146" i="5"/>
  <c r="AH203" i="5"/>
  <c r="AA203" i="5" s="1"/>
  <c r="AE203" i="5" s="1"/>
  <c r="AK57" i="5"/>
  <c r="AJ57" i="5"/>
  <c r="AI57" i="5"/>
  <c r="AH57" i="5" s="1"/>
  <c r="AB57" i="5" s="1"/>
  <c r="AK76" i="5"/>
  <c r="AJ76" i="5"/>
  <c r="AI76" i="5"/>
  <c r="AH76" i="5" s="1"/>
  <c r="AJ100" i="5"/>
  <c r="AI100" i="5"/>
  <c r="AH100" i="5" s="1"/>
  <c r="AK100" i="5"/>
  <c r="AH172" i="5"/>
  <c r="AA172" i="5" s="1"/>
  <c r="AE172" i="5" s="1"/>
  <c r="AJ122" i="5"/>
  <c r="AI122" i="5"/>
  <c r="AK122" i="5"/>
  <c r="AK78" i="5"/>
  <c r="AJ78" i="5"/>
  <c r="AI78" i="5"/>
  <c r="AH78" i="5" s="1"/>
  <c r="AB78" i="5" s="1"/>
  <c r="AB61" i="5"/>
  <c r="AA61" i="5"/>
  <c r="AH28" i="5"/>
  <c r="AA49" i="5"/>
  <c r="AE49" i="5" s="1"/>
  <c r="AH89" i="5"/>
  <c r="AA89" i="5" s="1"/>
  <c r="AE89" i="5" s="1"/>
  <c r="AH229" i="5"/>
  <c r="AA229" i="5" s="1"/>
  <c r="AH133" i="5"/>
  <c r="AA133" i="5" s="1"/>
  <c r="AH77" i="5"/>
  <c r="AB77" i="5" s="1"/>
  <c r="AK50" i="5"/>
  <c r="AJ50" i="5"/>
  <c r="AI50" i="5"/>
  <c r="AH50" i="5" s="1"/>
  <c r="AK117" i="5"/>
  <c r="AI117" i="5"/>
  <c r="AJ117" i="5"/>
  <c r="AI216" i="5"/>
  <c r="AK216" i="5"/>
  <c r="AJ216" i="5"/>
  <c r="AI26" i="5"/>
  <c r="AJ26" i="5"/>
  <c r="AK26" i="5"/>
  <c r="AJ145" i="5"/>
  <c r="AK145" i="5"/>
  <c r="AI145" i="5"/>
  <c r="AK156" i="5"/>
  <c r="AI156" i="5"/>
  <c r="AJ156" i="5"/>
  <c r="AJ160" i="5"/>
  <c r="AI160" i="5"/>
  <c r="AK160" i="5"/>
  <c r="AD118" i="5"/>
  <c r="AE118" i="5"/>
  <c r="AK46" i="5"/>
  <c r="AI46" i="5"/>
  <c r="AJ46" i="5"/>
  <c r="AJ58" i="5"/>
  <c r="AI58" i="5"/>
  <c r="AK58" i="5"/>
  <c r="AD151" i="5"/>
  <c r="AE151" i="5"/>
  <c r="AK234" i="5"/>
  <c r="AJ234" i="5"/>
  <c r="AI234" i="5"/>
  <c r="AJ201" i="5"/>
  <c r="AI201" i="5"/>
  <c r="AK201" i="5"/>
  <c r="AK39" i="5"/>
  <c r="AJ39" i="5"/>
  <c r="AI39" i="5"/>
  <c r="AJ165" i="5"/>
  <c r="AK165" i="5"/>
  <c r="AI165" i="5"/>
  <c r="AE157" i="5"/>
  <c r="AD157" i="5"/>
  <c r="AK37" i="5"/>
  <c r="AI37" i="5"/>
  <c r="AJ37" i="5"/>
  <c r="AE93" i="5"/>
  <c r="AD93" i="5"/>
  <c r="AK209" i="5"/>
  <c r="AI209" i="5"/>
  <c r="AJ209" i="5"/>
  <c r="AJ67" i="5"/>
  <c r="AK67" i="5"/>
  <c r="AI67" i="5"/>
  <c r="AJ142" i="5"/>
  <c r="AK142" i="5"/>
  <c r="AI142" i="5"/>
  <c r="AJ131" i="5"/>
  <c r="AI131" i="5"/>
  <c r="AK131" i="5"/>
  <c r="AJ219" i="5"/>
  <c r="AI219" i="5"/>
  <c r="AK219" i="5"/>
  <c r="AI232" i="5"/>
  <c r="AK232" i="5"/>
  <c r="AJ232" i="5"/>
  <c r="AJ225" i="5"/>
  <c r="AK225" i="5"/>
  <c r="AI225" i="5"/>
  <c r="AI233" i="5"/>
  <c r="AJ233" i="5"/>
  <c r="AK233" i="5"/>
  <c r="AJ188" i="5"/>
  <c r="AK188" i="5"/>
  <c r="AI188" i="5"/>
  <c r="AH188" i="5" s="1"/>
  <c r="AA188" i="5" s="1"/>
  <c r="AK260" i="5"/>
  <c r="AJ260" i="5"/>
  <c r="AI260" i="5"/>
  <c r="AJ227" i="5"/>
  <c r="AI227" i="5"/>
  <c r="AH227" i="5" s="1"/>
  <c r="AK227" i="5"/>
  <c r="AI253" i="5"/>
  <c r="AK253" i="5"/>
  <c r="AJ253" i="5"/>
  <c r="AJ238" i="5"/>
  <c r="AI238" i="5"/>
  <c r="AK238" i="5"/>
  <c r="AK221" i="5"/>
  <c r="AJ221" i="5"/>
  <c r="AI221" i="5"/>
  <c r="AJ40" i="5"/>
  <c r="AI40" i="5"/>
  <c r="AH40" i="5" s="1"/>
  <c r="AK40" i="5"/>
  <c r="AK51" i="5"/>
  <c r="AJ51" i="5"/>
  <c r="AH51" i="5" s="1"/>
  <c r="AI51" i="5"/>
  <c r="AK179" i="5"/>
  <c r="AI179" i="5"/>
  <c r="AJ179" i="5"/>
  <c r="AK150" i="5"/>
  <c r="AJ150" i="5"/>
  <c r="AI150" i="5"/>
  <c r="AK237" i="5"/>
  <c r="AI237" i="5"/>
  <c r="AJ237" i="5"/>
  <c r="AI183" i="5"/>
  <c r="AK183" i="5"/>
  <c r="AJ183" i="5"/>
  <c r="AJ138" i="5"/>
  <c r="AI138" i="5"/>
  <c r="AK138" i="5"/>
  <c r="AH259" i="5"/>
  <c r="AA259" i="5" s="1"/>
  <c r="AJ155" i="5"/>
  <c r="AK155" i="5"/>
  <c r="AI155" i="5"/>
  <c r="AI256" i="5"/>
  <c r="AK256" i="5"/>
  <c r="AJ256" i="5"/>
  <c r="AH36" i="5"/>
  <c r="AA32" i="5"/>
  <c r="AB32" i="5"/>
  <c r="AH102" i="5"/>
  <c r="AB102" i="5" s="1"/>
  <c r="AA218" i="5"/>
  <c r="AD218" i="5" s="1"/>
  <c r="AH130" i="5"/>
  <c r="AH103" i="5"/>
  <c r="AA103" i="5" s="1"/>
  <c r="AE103" i="5" s="1"/>
  <c r="AH215" i="5"/>
  <c r="AA215" i="5" s="1"/>
  <c r="AH193" i="5"/>
  <c r="AA193" i="5" s="1"/>
  <c r="AE193" i="5" s="1"/>
  <c r="AH70" i="5"/>
  <c r="AH249" i="5"/>
  <c r="AH69" i="5"/>
  <c r="AB34" i="5"/>
  <c r="AA34" i="5"/>
  <c r="AK185" i="5"/>
  <c r="AI185" i="5"/>
  <c r="AJ185" i="5"/>
  <c r="AB159" i="5"/>
  <c r="AA159" i="5"/>
  <c r="AA72" i="5"/>
  <c r="AB72" i="5"/>
  <c r="AB226" i="5"/>
  <c r="AA226" i="5"/>
  <c r="AH241" i="5"/>
  <c r="AB241" i="5" s="1"/>
  <c r="AH205" i="5"/>
  <c r="AA205" i="5" s="1"/>
  <c r="AH200" i="5"/>
  <c r="AA200" i="5" s="1"/>
  <c r="AE200" i="5" s="1"/>
  <c r="AK52" i="5"/>
  <c r="AJ52" i="5"/>
  <c r="AH52" i="5" s="1"/>
  <c r="AI52" i="5"/>
  <c r="AB79" i="5"/>
  <c r="AA79" i="5"/>
  <c r="AB151" i="5"/>
  <c r="AA62" i="5"/>
  <c r="AB62" i="5"/>
  <c r="AE24" i="5"/>
  <c r="AD24" i="5"/>
  <c r="AH212" i="5"/>
  <c r="AA212" i="5" s="1"/>
  <c r="AH217" i="5"/>
  <c r="AB217" i="5" s="1"/>
  <c r="AB22" i="5"/>
  <c r="AB93" i="5"/>
  <c r="AH35" i="5"/>
  <c r="AJ30" i="5"/>
  <c r="AK30" i="5"/>
  <c r="AI30" i="5"/>
  <c r="AI42" i="5"/>
  <c r="AK42" i="5"/>
  <c r="AJ42" i="5"/>
  <c r="AB189" i="5"/>
  <c r="AA189" i="5"/>
  <c r="AA248" i="5"/>
  <c r="AB248" i="5"/>
  <c r="AD181" i="5"/>
  <c r="AE181" i="5"/>
  <c r="F18" i="2"/>
  <c r="F19" i="2" s="1"/>
  <c r="AJ138" i="6"/>
  <c r="AI138" i="6"/>
  <c r="AK138" i="6"/>
  <c r="AK113" i="6"/>
  <c r="AJ113" i="6"/>
  <c r="AI113" i="6"/>
  <c r="AJ149" i="6"/>
  <c r="AI149" i="6"/>
  <c r="AH149" i="6" s="1"/>
  <c r="AK149" i="6"/>
  <c r="AJ134" i="6"/>
  <c r="AI134" i="6"/>
  <c r="AK134" i="6"/>
  <c r="AK101" i="6"/>
  <c r="AJ101" i="6"/>
  <c r="AI101" i="6"/>
  <c r="AI111" i="6"/>
  <c r="AJ111" i="6"/>
  <c r="AK111" i="6"/>
  <c r="AD72" i="6"/>
  <c r="AE72" i="6"/>
  <c r="AJ127" i="6"/>
  <c r="AI127" i="6"/>
  <c r="AK127" i="6"/>
  <c r="AK183" i="6"/>
  <c r="AJ183" i="6"/>
  <c r="AI183" i="6"/>
  <c r="AI199" i="6"/>
  <c r="AJ199" i="6"/>
  <c r="AK199" i="6"/>
  <c r="AI187" i="6"/>
  <c r="AK187" i="6"/>
  <c r="AJ187" i="6"/>
  <c r="AJ161" i="6"/>
  <c r="AK161" i="6"/>
  <c r="AI161" i="6"/>
  <c r="AJ147" i="6"/>
  <c r="AI147" i="6"/>
  <c r="AH147" i="6" s="1"/>
  <c r="AK147" i="6"/>
  <c r="AI107" i="6"/>
  <c r="AJ107" i="6"/>
  <c r="AK107" i="6"/>
  <c r="AJ118" i="6"/>
  <c r="AI118" i="6"/>
  <c r="AK118" i="6"/>
  <c r="AJ155" i="6"/>
  <c r="AI155" i="6"/>
  <c r="AK155" i="6"/>
  <c r="AI56" i="6"/>
  <c r="AH56" i="6" s="1"/>
  <c r="AK56" i="6"/>
  <c r="AJ56" i="6"/>
  <c r="AI174" i="6"/>
  <c r="AJ174" i="6"/>
  <c r="AK174" i="6"/>
  <c r="AI156" i="6"/>
  <c r="AJ156" i="6"/>
  <c r="AK156" i="6"/>
  <c r="AJ135" i="6"/>
  <c r="AK135" i="6"/>
  <c r="AI135" i="6"/>
  <c r="AJ210" i="6"/>
  <c r="AK210" i="6"/>
  <c r="AI210" i="6"/>
  <c r="AH210" i="6" s="1"/>
  <c r="AI102" i="6"/>
  <c r="AK102" i="6"/>
  <c r="AJ102" i="6"/>
  <c r="AJ140" i="6"/>
  <c r="AI140" i="6"/>
  <c r="AK140" i="6"/>
  <c r="AI66" i="6"/>
  <c r="AJ66" i="6"/>
  <c r="AK66" i="6"/>
  <c r="AK133" i="6"/>
  <c r="AI133" i="6"/>
  <c r="AH133" i="6" s="1"/>
  <c r="AJ133" i="6"/>
  <c r="AI124" i="6"/>
  <c r="AK124" i="6"/>
  <c r="AJ124" i="6"/>
  <c r="AJ116" i="6"/>
  <c r="AI116" i="6"/>
  <c r="AK116" i="6"/>
  <c r="AI141" i="6"/>
  <c r="AH141" i="6" s="1"/>
  <c r="AK141" i="6"/>
  <c r="AJ141" i="6"/>
  <c r="AI70" i="6"/>
  <c r="AJ70" i="6"/>
  <c r="AK70" i="6"/>
  <c r="AK137" i="6"/>
  <c r="AI137" i="6"/>
  <c r="AJ137" i="6"/>
  <c r="AJ221" i="6"/>
  <c r="AK221" i="6"/>
  <c r="AI221" i="6"/>
  <c r="AJ170" i="6"/>
  <c r="AK170" i="6"/>
  <c r="AI170" i="6"/>
  <c r="AJ168" i="6"/>
  <c r="AI168" i="6"/>
  <c r="AK168" i="6"/>
  <c r="AJ109" i="6"/>
  <c r="AK109" i="6"/>
  <c r="AI109" i="6"/>
  <c r="AH109" i="6" s="1"/>
  <c r="AK171" i="6"/>
  <c r="AJ171" i="6"/>
  <c r="AI171" i="6"/>
  <c r="AH171" i="6" s="1"/>
  <c r="AA171" i="6" s="1"/>
  <c r="AE171" i="6" s="1"/>
  <c r="AK169" i="6"/>
  <c r="AJ169" i="6"/>
  <c r="AI169" i="6"/>
  <c r="AI165" i="6"/>
  <c r="AJ165" i="6"/>
  <c r="AK165" i="6"/>
  <c r="AJ146" i="6"/>
  <c r="AK146" i="6"/>
  <c r="AI146" i="6"/>
  <c r="AJ123" i="6"/>
  <c r="AI123" i="6"/>
  <c r="AK123" i="6"/>
  <c r="AI61" i="6"/>
  <c r="AK61" i="6"/>
  <c r="AJ61" i="6"/>
  <c r="AJ179" i="6"/>
  <c r="AK179" i="6"/>
  <c r="AI179" i="6"/>
  <c r="AA176" i="6"/>
  <c r="AB176" i="6"/>
  <c r="AB72" i="6"/>
  <c r="AE64" i="6"/>
  <c r="AD64" i="6"/>
  <c r="AB117" i="6"/>
  <c r="AA117" i="6"/>
  <c r="AE26" i="6"/>
  <c r="AD26" i="6"/>
  <c r="AB46" i="6"/>
  <c r="AA46" i="6"/>
  <c r="AE30" i="6"/>
  <c r="AD30" i="6"/>
  <c r="AE178" i="6"/>
  <c r="AD178" i="6"/>
  <c r="AE55" i="6"/>
  <c r="AD55" i="6"/>
  <c r="AE268" i="6"/>
  <c r="AD268" i="6"/>
  <c r="AA78" i="6"/>
  <c r="AB78" i="6"/>
  <c r="AH224" i="6"/>
  <c r="AH132" i="6"/>
  <c r="AA175" i="6"/>
  <c r="AB175" i="6"/>
  <c r="AA31" i="6"/>
  <c r="AB31" i="6"/>
  <c r="AE131" i="6"/>
  <c r="AD131" i="6"/>
  <c r="AE23" i="6"/>
  <c r="AD23" i="6"/>
  <c r="AE222" i="6"/>
  <c r="AD222" i="6"/>
  <c r="AA139" i="6"/>
  <c r="AB139" i="6"/>
  <c r="AB237" i="6"/>
  <c r="AA237" i="6"/>
  <c r="AH52" i="6"/>
  <c r="AH234" i="6"/>
  <c r="AA243" i="6"/>
  <c r="AB243" i="6"/>
  <c r="AH261" i="6"/>
  <c r="AH229" i="6"/>
  <c r="AH103" i="6"/>
  <c r="AA103" i="6" s="1"/>
  <c r="AE103" i="6" s="1"/>
  <c r="AA106" i="6"/>
  <c r="AB106" i="6"/>
  <c r="AH180" i="6"/>
  <c r="AE59" i="6"/>
  <c r="AD59" i="6"/>
  <c r="AE42" i="6"/>
  <c r="AD42" i="6"/>
  <c r="AB181" i="6"/>
  <c r="AA181" i="6"/>
  <c r="AE258" i="6"/>
  <c r="AD258" i="6"/>
  <c r="AB213" i="6"/>
  <c r="AA213" i="6"/>
  <c r="AA223" i="6"/>
  <c r="AB223" i="6"/>
  <c r="AA130" i="6"/>
  <c r="AB130" i="6"/>
  <c r="AH256" i="6"/>
  <c r="AD152" i="6"/>
  <c r="AE152" i="6"/>
  <c r="AE96" i="6"/>
  <c r="AD96" i="6"/>
  <c r="AE227" i="6"/>
  <c r="AD227" i="6"/>
  <c r="AD93" i="6"/>
  <c r="AE93" i="6"/>
  <c r="AB150" i="6"/>
  <c r="AA150" i="6"/>
  <c r="AA115" i="6"/>
  <c r="AB115" i="6"/>
  <c r="AE212" i="6"/>
  <c r="AD212" i="6"/>
  <c r="AE73" i="6"/>
  <c r="AD73" i="6"/>
  <c r="AH251" i="6"/>
  <c r="AA100" i="6"/>
  <c r="AB100" i="6"/>
  <c r="AB157" i="6"/>
  <c r="AA157" i="6"/>
  <c r="AA228" i="6"/>
  <c r="AB228" i="6"/>
  <c r="AB80" i="6"/>
  <c r="AA80" i="6"/>
  <c r="AA219" i="6"/>
  <c r="AB219" i="6"/>
  <c r="AB217" i="6"/>
  <c r="AA217" i="6"/>
  <c r="AE194" i="6"/>
  <c r="AD194" i="6"/>
  <c r="AA76" i="6"/>
  <c r="AB76" i="6"/>
  <c r="AD37" i="6"/>
  <c r="AE37" i="6"/>
  <c r="AE28" i="6"/>
  <c r="AD28" i="6"/>
  <c r="AD49" i="6"/>
  <c r="AE49" i="6"/>
  <c r="AD89" i="6"/>
  <c r="AE89" i="6"/>
  <c r="AB270" i="6"/>
  <c r="AA270" i="6"/>
  <c r="AD163" i="6"/>
  <c r="AE163" i="6"/>
  <c r="AH126" i="6"/>
  <c r="AA126" i="6" s="1"/>
  <c r="AE126" i="6" s="1"/>
  <c r="AE57" i="6"/>
  <c r="AD57" i="6"/>
  <c r="AH129" i="6"/>
  <c r="AH240" i="6"/>
  <c r="AH276" i="6"/>
  <c r="AH119" i="6"/>
  <c r="AA119" i="6" s="1"/>
  <c r="AE119" i="6" s="1"/>
  <c r="AH32" i="6"/>
  <c r="AH177" i="6"/>
  <c r="AB164" i="6"/>
  <c r="AA164" i="6"/>
  <c r="AE120" i="6"/>
  <c r="AD120" i="6"/>
  <c r="AA208" i="6"/>
  <c r="AB208" i="6"/>
  <c r="AE94" i="6"/>
  <c r="AD94" i="6"/>
  <c r="AA77" i="6"/>
  <c r="AB77" i="6"/>
  <c r="AH262" i="6"/>
  <c r="AA48" i="6"/>
  <c r="AB48" i="6"/>
  <c r="AE236" i="6"/>
  <c r="AD236" i="6"/>
  <c r="AH257" i="6"/>
  <c r="AB253" i="6"/>
  <c r="AA253" i="6"/>
  <c r="AD92" i="6"/>
  <c r="AE92" i="6"/>
  <c r="AH248" i="6"/>
  <c r="AA112" i="6"/>
  <c r="AB112" i="6"/>
  <c r="AE43" i="6"/>
  <c r="AD43" i="6"/>
  <c r="AD230" i="6"/>
  <c r="AE230" i="6"/>
  <c r="AE214" i="6"/>
  <c r="AD145" i="6"/>
  <c r="AE145" i="6"/>
  <c r="AD21" i="6"/>
  <c r="AE21" i="6"/>
  <c r="AD79" i="6"/>
  <c r="AE79" i="6"/>
  <c r="AB220" i="6"/>
  <c r="AA220" i="6"/>
  <c r="AA263" i="6"/>
  <c r="AB263" i="6"/>
  <c r="AA247" i="6"/>
  <c r="AB247" i="6"/>
  <c r="AA51" i="6"/>
  <c r="AB51" i="6"/>
  <c r="AB128" i="6"/>
  <c r="AA128" i="6"/>
  <c r="AE22" i="6"/>
  <c r="AD22" i="6"/>
  <c r="AH278" i="6"/>
  <c r="AB278" i="6" s="1"/>
  <c r="AE143" i="6"/>
  <c r="AD143" i="6"/>
  <c r="AE40" i="6"/>
  <c r="AD40" i="6"/>
  <c r="AD90" i="6"/>
  <c r="AE90" i="6"/>
  <c r="AD36" i="6"/>
  <c r="AE36" i="6"/>
  <c r="AE144" i="6"/>
  <c r="AD144" i="6"/>
  <c r="AH69" i="6"/>
  <c r="AB167" i="6"/>
  <c r="AA167" i="6"/>
  <c r="AE273" i="6"/>
  <c r="AD273" i="6"/>
  <c r="AD45" i="6"/>
  <c r="AE45" i="6"/>
  <c r="AD39" i="6"/>
  <c r="AE39" i="6"/>
  <c r="AA97" i="6"/>
  <c r="AB97" i="6"/>
  <c r="AH166" i="6"/>
  <c r="AD98" i="6"/>
  <c r="AE98" i="6"/>
  <c r="AB214" i="6"/>
  <c r="AE24" i="6"/>
  <c r="AD24" i="6"/>
  <c r="AH211" i="6"/>
  <c r="AH189" i="6"/>
  <c r="AH29" i="6"/>
  <c r="AA110" i="6"/>
  <c r="AH266" i="6"/>
  <c r="AH239" i="6"/>
  <c r="AH104" i="6"/>
  <c r="AA104" i="6" s="1"/>
  <c r="AE104" i="6" s="1"/>
  <c r="AH252" i="6"/>
  <c r="AH86" i="6"/>
  <c r="AJ275" i="6"/>
  <c r="AK275" i="6"/>
  <c r="AI275" i="6"/>
  <c r="AI279" i="6"/>
  <c r="AJ279" i="6"/>
  <c r="AK279" i="6"/>
  <c r="AJ280" i="6"/>
  <c r="AK280" i="6"/>
  <c r="AI280" i="6"/>
  <c r="AH280" i="6" s="1"/>
  <c r="AI91" i="5"/>
  <c r="AJ91" i="5"/>
  <c r="AK91" i="5"/>
  <c r="AJ177" i="5"/>
  <c r="AI177" i="5"/>
  <c r="AK177" i="5"/>
  <c r="AK94" i="5"/>
  <c r="AJ94" i="5"/>
  <c r="AI94" i="5"/>
  <c r="AK105" i="5"/>
  <c r="AJ105" i="5"/>
  <c r="AI105" i="5"/>
  <c r="AK82" i="5"/>
  <c r="AJ82" i="5"/>
  <c r="AI82" i="5"/>
  <c r="AK186" i="5"/>
  <c r="AJ186" i="5"/>
  <c r="AI186" i="5"/>
  <c r="AH186" i="5" s="1"/>
  <c r="AJ162" i="5"/>
  <c r="AI162" i="5"/>
  <c r="AK162" i="5"/>
  <c r="AJ147" i="5"/>
  <c r="AI147" i="5"/>
  <c r="AK147" i="5"/>
  <c r="AK119" i="5"/>
  <c r="AJ119" i="5"/>
  <c r="AI119" i="5"/>
  <c r="AK21" i="5"/>
  <c r="AJ21" i="5"/>
  <c r="AI21" i="5"/>
  <c r="AK85" i="5"/>
  <c r="AJ85" i="5"/>
  <c r="AI85" i="5"/>
  <c r="AI111" i="5"/>
  <c r="AJ111" i="5"/>
  <c r="AK111" i="5"/>
  <c r="AI149" i="5"/>
  <c r="AK149" i="5"/>
  <c r="AJ149" i="5"/>
  <c r="AK97" i="5"/>
  <c r="AJ97" i="5"/>
  <c r="AI97" i="5"/>
  <c r="AH97" i="5" s="1"/>
  <c r="AK223" i="5"/>
  <c r="AI223" i="5"/>
  <c r="AJ223" i="5"/>
  <c r="AI95" i="5"/>
  <c r="AK95" i="5"/>
  <c r="AJ95" i="5"/>
  <c r="AI202" i="5"/>
  <c r="AK202" i="5"/>
  <c r="AJ202" i="5"/>
  <c r="AK47" i="5"/>
  <c r="AI47" i="5"/>
  <c r="AJ47" i="5"/>
  <c r="AK171" i="5"/>
  <c r="AJ171" i="5"/>
  <c r="AI171" i="5"/>
  <c r="AJ99" i="5"/>
  <c r="AI99" i="5"/>
  <c r="AK99" i="5"/>
  <c r="AK166" i="5"/>
  <c r="AJ166" i="5"/>
  <c r="AI166" i="5"/>
  <c r="AJ109" i="5"/>
  <c r="AI109" i="5"/>
  <c r="AK109" i="5"/>
  <c r="AK120" i="5"/>
  <c r="AJ120" i="5"/>
  <c r="AI120" i="5"/>
  <c r="AI114" i="5"/>
  <c r="AJ114" i="5"/>
  <c r="AK114" i="5"/>
  <c r="AI96" i="5"/>
  <c r="AK96" i="5"/>
  <c r="AJ96" i="5"/>
  <c r="AI210" i="5"/>
  <c r="AJ210" i="5"/>
  <c r="AK210" i="5"/>
  <c r="AI81" i="5"/>
  <c r="AJ81" i="5"/>
  <c r="AK81" i="5"/>
  <c r="AI137" i="5"/>
  <c r="AK137" i="5"/>
  <c r="AJ137" i="5"/>
  <c r="AK110" i="5"/>
  <c r="AI110" i="5"/>
  <c r="AJ110" i="5"/>
  <c r="AK143" i="5"/>
  <c r="AI143" i="5"/>
  <c r="AJ143" i="5"/>
  <c r="AK101" i="5"/>
  <c r="AJ101" i="5"/>
  <c r="AI101" i="5"/>
  <c r="AI80" i="5"/>
  <c r="AJ80" i="5"/>
  <c r="AK80" i="5"/>
  <c r="AI83" i="5"/>
  <c r="AJ83" i="5"/>
  <c r="AK83" i="5"/>
  <c r="AI115" i="5"/>
  <c r="AJ115" i="5"/>
  <c r="AK115" i="5"/>
  <c r="AI106" i="5"/>
  <c r="AK106" i="5"/>
  <c r="AJ106" i="5"/>
  <c r="AJ104" i="5"/>
  <c r="AI104" i="5"/>
  <c r="AK104" i="5"/>
  <c r="AI71" i="5"/>
  <c r="AK71" i="5"/>
  <c r="AJ71" i="5"/>
  <c r="AJ92" i="5"/>
  <c r="AK92" i="5"/>
  <c r="AI92" i="5"/>
  <c r="AJ135" i="5"/>
  <c r="AI135" i="5"/>
  <c r="AH135" i="5" s="1"/>
  <c r="AK135" i="5"/>
  <c r="AJ136" i="5"/>
  <c r="AK136" i="5"/>
  <c r="AI136" i="5"/>
  <c r="AH136" i="5" s="1"/>
  <c r="AJ86" i="5"/>
  <c r="AI86" i="5"/>
  <c r="AK86" i="5"/>
  <c r="AK59" i="5"/>
  <c r="AJ59" i="5"/>
  <c r="AI59" i="5"/>
  <c r="AJ128" i="5"/>
  <c r="AK128" i="5"/>
  <c r="AI128" i="5"/>
  <c r="AH128" i="5" s="1"/>
  <c r="AH224" i="5"/>
  <c r="AH158" i="5"/>
  <c r="AB130" i="5"/>
  <c r="AA130" i="5"/>
  <c r="AB66" i="5"/>
  <c r="AA66" i="5"/>
  <c r="AH220" i="5"/>
  <c r="AA78" i="5"/>
  <c r="AH74" i="5"/>
  <c r="AD245" i="5"/>
  <c r="AE245" i="5"/>
  <c r="AH167" i="5"/>
  <c r="AH230" i="5"/>
  <c r="AH197" i="5"/>
  <c r="AA197" i="5" s="1"/>
  <c r="AE197" i="5" s="1"/>
  <c r="AB60" i="5"/>
  <c r="AA60" i="5"/>
  <c r="AB25" i="5"/>
  <c r="AA25" i="5"/>
  <c r="AD213" i="5"/>
  <c r="AE213" i="5"/>
  <c r="AA246" i="5"/>
  <c r="AB246" i="5"/>
  <c r="AA31" i="5"/>
  <c r="AB31" i="5"/>
  <c r="AD129" i="5"/>
  <c r="AE129" i="5"/>
  <c r="AH43" i="5"/>
  <c r="AB50" i="5"/>
  <c r="AA50" i="5"/>
  <c r="AA254" i="5"/>
  <c r="AB254" i="5"/>
  <c r="AB176" i="5"/>
  <c r="AA176" i="5"/>
  <c r="AE148" i="5"/>
  <c r="AD148" i="5"/>
  <c r="AH258" i="5"/>
  <c r="AH222" i="5"/>
  <c r="AA168" i="5"/>
  <c r="AB168" i="5"/>
  <c r="AA247" i="5"/>
  <c r="AB247" i="5"/>
  <c r="AB144" i="5"/>
  <c r="AA144" i="5"/>
  <c r="AD63" i="5"/>
  <c r="AE63" i="5"/>
  <c r="AH140" i="5"/>
  <c r="AH240" i="5"/>
  <c r="AH132" i="5"/>
  <c r="AA206" i="5"/>
  <c r="AB206" i="5"/>
  <c r="AB174" i="5"/>
  <c r="AA174" i="5"/>
  <c r="AH116" i="5"/>
  <c r="AA55" i="5"/>
  <c r="AB55" i="5"/>
  <c r="AB207" i="5"/>
  <c r="AA207" i="5"/>
  <c r="AH190" i="5"/>
  <c r="AA190" i="5" s="1"/>
  <c r="AE190" i="5" s="1"/>
  <c r="AA228" i="5"/>
  <c r="AB228" i="5"/>
  <c r="AH113" i="5"/>
  <c r="AH239" i="5"/>
  <c r="AH41" i="5"/>
  <c r="AA180" i="5"/>
  <c r="AB180" i="5"/>
  <c r="AB178" i="5"/>
  <c r="AA178" i="5"/>
  <c r="AB250" i="5"/>
  <c r="AA250" i="5"/>
  <c r="AA161" i="5"/>
  <c r="AB161" i="5"/>
  <c r="AB194" i="5"/>
  <c r="AD53" i="5"/>
  <c r="AE53" i="5"/>
  <c r="AD175" i="5"/>
  <c r="AE175" i="5"/>
  <c r="AA44" i="5"/>
  <c r="AB44" i="5"/>
  <c r="AB75" i="5"/>
  <c r="AA75" i="5"/>
  <c r="AA236" i="5"/>
  <c r="AB236" i="5"/>
  <c r="AB188" i="5"/>
  <c r="AD127" i="5"/>
  <c r="AE127" i="5"/>
  <c r="AB257" i="5"/>
  <c r="AA257" i="5"/>
  <c r="AE194" i="5"/>
  <c r="AB139" i="5"/>
  <c r="AA139" i="5"/>
  <c r="AB204" i="5"/>
  <c r="AA204" i="5"/>
  <c r="AA208" i="5"/>
  <c r="AB208" i="5"/>
  <c r="AB212" i="5"/>
  <c r="AH68" i="5"/>
  <c r="AH255" i="5"/>
  <c r="AA45" i="5"/>
  <c r="AB45" i="5"/>
  <c r="AD214" i="5"/>
  <c r="AB231" i="5"/>
  <c r="AA231" i="5"/>
  <c r="AH152" i="5"/>
  <c r="AH235" i="5"/>
  <c r="AH112" i="5"/>
  <c r="AH252" i="5"/>
  <c r="AH33" i="5"/>
  <c r="AH244" i="5"/>
  <c r="AH88" i="5"/>
  <c r="AA88" i="5" s="1"/>
  <c r="AE88" i="5" s="1"/>
  <c r="AJ264" i="5"/>
  <c r="AK264" i="5"/>
  <c r="AI264" i="5"/>
  <c r="AJ265" i="5"/>
  <c r="AI265" i="5"/>
  <c r="AK265" i="5"/>
  <c r="AA266" i="5"/>
  <c r="AB266" i="5"/>
  <c r="AK261" i="5"/>
  <c r="AI261" i="5"/>
  <c r="AJ261" i="5"/>
  <c r="AI262" i="5"/>
  <c r="AH262" i="5" s="1"/>
  <c r="AJ262" i="5"/>
  <c r="AK262" i="5"/>
  <c r="AI263" i="5"/>
  <c r="AJ263" i="5"/>
  <c r="AK263" i="5"/>
  <c r="C18" i="6"/>
  <c r="AJ274" i="6"/>
  <c r="AK274" i="6"/>
  <c r="AI274" i="6"/>
  <c r="AJ281" i="6"/>
  <c r="AK281" i="6"/>
  <c r="AI281" i="6"/>
  <c r="C18" i="5"/>
  <c r="E16" i="5"/>
  <c r="E17" i="5" s="1"/>
  <c r="AB244" i="6" l="1"/>
  <c r="AB90" i="5"/>
  <c r="AA271" i="6"/>
  <c r="AA102" i="5"/>
  <c r="AE251" i="5"/>
  <c r="AB229" i="5"/>
  <c r="AD41" i="6"/>
  <c r="AA124" i="5"/>
  <c r="AE124" i="5" s="1"/>
  <c r="AD54" i="6"/>
  <c r="AB259" i="5"/>
  <c r="AB89" i="5"/>
  <c r="AA282" i="6"/>
  <c r="AB282" i="6"/>
  <c r="AH267" i="5"/>
  <c r="AD54" i="5"/>
  <c r="AB133" i="5"/>
  <c r="AA217" i="5"/>
  <c r="AA164" i="5"/>
  <c r="AE164" i="5" s="1"/>
  <c r="AA33" i="6"/>
  <c r="AE33" i="6" s="1"/>
  <c r="AD49" i="5"/>
  <c r="AA77" i="5"/>
  <c r="AE77" i="5" s="1"/>
  <c r="AA241" i="5"/>
  <c r="AE241" i="5" s="1"/>
  <c r="AB215" i="5"/>
  <c r="AA29" i="5"/>
  <c r="AE29" i="5" s="1"/>
  <c r="AE205" i="6"/>
  <c r="AB205" i="6"/>
  <c r="AB54" i="5"/>
  <c r="AB81" i="6"/>
  <c r="AA81" i="6"/>
  <c r="AA233" i="6"/>
  <c r="AD233" i="6" s="1"/>
  <c r="AH66" i="6"/>
  <c r="AB66" i="6" s="1"/>
  <c r="AE68" i="6"/>
  <c r="AD68" i="6"/>
  <c r="AA75" i="6"/>
  <c r="AB75" i="6"/>
  <c r="AA250" i="6"/>
  <c r="AB250" i="6"/>
  <c r="AB25" i="6"/>
  <c r="AA25" i="6"/>
  <c r="AH91" i="6"/>
  <c r="AA83" i="6"/>
  <c r="AB83" i="6"/>
  <c r="AA105" i="6"/>
  <c r="AB105" i="6"/>
  <c r="AH184" i="6"/>
  <c r="AA184" i="6" s="1"/>
  <c r="AE184" i="6" s="1"/>
  <c r="AH246" i="6"/>
  <c r="AH136" i="6"/>
  <c r="AD85" i="6"/>
  <c r="AE85" i="6"/>
  <c r="AB153" i="6"/>
  <c r="AA153" i="6"/>
  <c r="AH123" i="6"/>
  <c r="AA123" i="6" s="1"/>
  <c r="AE123" i="6" s="1"/>
  <c r="AH169" i="6"/>
  <c r="AA169" i="6" s="1"/>
  <c r="AE169" i="6" s="1"/>
  <c r="AH140" i="6"/>
  <c r="AB140" i="6" s="1"/>
  <c r="AH174" i="6"/>
  <c r="AA174" i="6" s="1"/>
  <c r="AH118" i="6"/>
  <c r="AA118" i="6" s="1"/>
  <c r="AH199" i="6"/>
  <c r="AA199" i="6" s="1"/>
  <c r="AE199" i="6" s="1"/>
  <c r="AH277" i="6"/>
  <c r="AA277" i="6" s="1"/>
  <c r="AH193" i="6"/>
  <c r="AA193" i="6" s="1"/>
  <c r="AE193" i="6" s="1"/>
  <c r="AA34" i="6"/>
  <c r="AB34" i="6"/>
  <c r="AH231" i="6"/>
  <c r="AH238" i="6"/>
  <c r="AH192" i="6"/>
  <c r="AA192" i="6" s="1"/>
  <c r="AE192" i="6" s="1"/>
  <c r="AH122" i="6"/>
  <c r="AH225" i="6"/>
  <c r="AH235" i="6"/>
  <c r="AH160" i="6"/>
  <c r="AA148" i="6"/>
  <c r="AB148" i="6"/>
  <c r="AH142" i="6"/>
  <c r="AA186" i="6"/>
  <c r="AB186" i="6"/>
  <c r="AD158" i="6"/>
  <c r="AE158" i="6"/>
  <c r="AE63" i="6"/>
  <c r="AD63" i="6"/>
  <c r="AB232" i="6"/>
  <c r="AA232" i="6"/>
  <c r="AA207" i="6"/>
  <c r="AB207" i="6"/>
  <c r="AB108" i="6"/>
  <c r="AA108" i="6"/>
  <c r="AB84" i="6"/>
  <c r="AA84" i="6"/>
  <c r="AB241" i="6"/>
  <c r="AA241" i="6"/>
  <c r="AB38" i="6"/>
  <c r="AA38" i="6"/>
  <c r="AH47" i="6"/>
  <c r="AA216" i="6"/>
  <c r="AD216" i="6" s="1"/>
  <c r="AH137" i="6"/>
  <c r="AA137" i="6" s="1"/>
  <c r="AH111" i="6"/>
  <c r="AA111" i="6" s="1"/>
  <c r="AD255" i="6"/>
  <c r="AE255" i="6"/>
  <c r="AH50" i="6"/>
  <c r="AH170" i="6"/>
  <c r="AA170" i="6" s="1"/>
  <c r="AE170" i="6" s="1"/>
  <c r="AH116" i="6"/>
  <c r="AB116" i="6" s="1"/>
  <c r="AH102" i="6"/>
  <c r="AB102" i="6" s="1"/>
  <c r="AH101" i="6"/>
  <c r="AA101" i="6" s="1"/>
  <c r="AE101" i="6" s="1"/>
  <c r="AD215" i="6"/>
  <c r="AE215" i="6"/>
  <c r="AA272" i="6"/>
  <c r="AB272" i="6"/>
  <c r="AH44" i="6"/>
  <c r="AB35" i="6"/>
  <c r="AA35" i="6"/>
  <c r="AH99" i="6"/>
  <c r="AH58" i="6"/>
  <c r="AE218" i="5"/>
  <c r="AH99" i="5"/>
  <c r="AA99" i="5" s="1"/>
  <c r="AH119" i="5"/>
  <c r="AA119" i="5" s="1"/>
  <c r="AE119" i="5" s="1"/>
  <c r="AH138" i="5"/>
  <c r="AB138" i="5" s="1"/>
  <c r="AH150" i="5"/>
  <c r="AB150" i="5" s="1"/>
  <c r="AH238" i="5"/>
  <c r="AH260" i="5"/>
  <c r="AB260" i="5" s="1"/>
  <c r="AH219" i="5"/>
  <c r="AB219" i="5" s="1"/>
  <c r="AH39" i="5"/>
  <c r="AB39" i="5" s="1"/>
  <c r="AE61" i="5"/>
  <c r="AD61" i="5"/>
  <c r="AH73" i="5"/>
  <c r="AH38" i="5"/>
  <c r="AZ51" i="5"/>
  <c r="AX51" i="5" s="1"/>
  <c r="AZ60" i="5"/>
  <c r="AX60" i="5" s="1"/>
  <c r="AZ17" i="5"/>
  <c r="AX17" i="5" s="1"/>
  <c r="AZ64" i="5"/>
  <c r="AX64" i="5" s="1"/>
  <c r="AZ74" i="5"/>
  <c r="AX74" i="5" s="1"/>
  <c r="AZ5" i="5"/>
  <c r="AX5" i="5" s="1"/>
  <c r="AZ33" i="5"/>
  <c r="AX33" i="5" s="1"/>
  <c r="AZ4" i="5"/>
  <c r="AX4" i="5" s="1"/>
  <c r="AZ49" i="5"/>
  <c r="AX49" i="5" s="1"/>
  <c r="AA163" i="5"/>
  <c r="AE163" i="5" s="1"/>
  <c r="AH256" i="5"/>
  <c r="AA256" i="5" s="1"/>
  <c r="AA100" i="5"/>
  <c r="AB100" i="5"/>
  <c r="AH56" i="5"/>
  <c r="AZ40" i="5"/>
  <c r="AX40" i="5" s="1"/>
  <c r="AH211" i="5"/>
  <c r="AB187" i="5"/>
  <c r="AA187" i="5"/>
  <c r="AH87" i="5"/>
  <c r="AA57" i="5"/>
  <c r="AE57" i="5" s="1"/>
  <c r="AH131" i="5"/>
  <c r="AA131" i="5" s="1"/>
  <c r="AH216" i="5"/>
  <c r="AA216" i="5" s="1"/>
  <c r="AZ39" i="5"/>
  <c r="AX39" i="5" s="1"/>
  <c r="AZ62" i="5"/>
  <c r="AX62" i="5" s="1"/>
  <c r="AZ31" i="5"/>
  <c r="AX31" i="5" s="1"/>
  <c r="AZ10" i="5"/>
  <c r="AX10" i="5" s="1"/>
  <c r="AZ44" i="5"/>
  <c r="AX44" i="5" s="1"/>
  <c r="AZ24" i="5"/>
  <c r="AX24" i="5" s="1"/>
  <c r="AZ15" i="5"/>
  <c r="AX15" i="5" s="1"/>
  <c r="AZ2" i="5"/>
  <c r="AX2" i="5" s="1"/>
  <c r="AB76" i="5"/>
  <c r="AA76" i="5"/>
  <c r="AA84" i="5"/>
  <c r="AB84" i="5"/>
  <c r="AH80" i="5"/>
  <c r="AB80" i="5" s="1"/>
  <c r="AH110" i="5"/>
  <c r="AA110" i="5" s="1"/>
  <c r="AE110" i="5" s="1"/>
  <c r="AH114" i="5"/>
  <c r="AA114" i="5" s="1"/>
  <c r="AE114" i="5" s="1"/>
  <c r="AH95" i="5"/>
  <c r="AB95" i="5" s="1"/>
  <c r="AH21" i="5"/>
  <c r="AA21" i="5" s="1"/>
  <c r="AA98" i="5"/>
  <c r="AE98" i="5" s="1"/>
  <c r="AH185" i="5"/>
  <c r="AA185" i="5" s="1"/>
  <c r="AE185" i="5" s="1"/>
  <c r="AH155" i="5"/>
  <c r="AA155" i="5" s="1"/>
  <c r="AH142" i="5"/>
  <c r="AA142" i="5" s="1"/>
  <c r="AH165" i="5"/>
  <c r="AA165" i="5" s="1"/>
  <c r="AH117" i="5"/>
  <c r="AB117" i="5" s="1"/>
  <c r="AE141" i="5"/>
  <c r="AD141" i="5"/>
  <c r="AZ59" i="5"/>
  <c r="AX59" i="5" s="1"/>
  <c r="AZ77" i="5"/>
  <c r="AX77" i="5" s="1"/>
  <c r="AZ37" i="5"/>
  <c r="AX37" i="5" s="1"/>
  <c r="AZ6" i="5"/>
  <c r="AX6" i="5" s="1"/>
  <c r="AZ54" i="5"/>
  <c r="AX54" i="5" s="1"/>
  <c r="AZ21" i="5"/>
  <c r="AX21" i="5" s="1"/>
  <c r="AZ32" i="5"/>
  <c r="AX32" i="5" s="1"/>
  <c r="AZ20" i="5"/>
  <c r="AX20" i="5" s="1"/>
  <c r="AZ34" i="5"/>
  <c r="AX34" i="5" s="1"/>
  <c r="AH122" i="5"/>
  <c r="AH115" i="5"/>
  <c r="AA28" i="5"/>
  <c r="AB28" i="5"/>
  <c r="AH23" i="5"/>
  <c r="AZ78" i="5"/>
  <c r="AX78" i="5" s="1"/>
  <c r="AZ69" i="5"/>
  <c r="AX69" i="5" s="1"/>
  <c r="AZ46" i="5"/>
  <c r="AX46" i="5" s="1"/>
  <c r="AA249" i="5"/>
  <c r="AB249" i="5"/>
  <c r="AD89" i="5"/>
  <c r="AB35" i="5"/>
  <c r="AA35" i="5"/>
  <c r="AB70" i="5"/>
  <c r="AA70" i="5"/>
  <c r="AD57" i="5"/>
  <c r="AH145" i="5"/>
  <c r="AH261" i="5"/>
  <c r="AA261" i="5" s="1"/>
  <c r="AH86" i="5"/>
  <c r="AA86" i="5" s="1"/>
  <c r="AH92" i="5"/>
  <c r="AH210" i="5"/>
  <c r="AH223" i="5"/>
  <c r="AB223" i="5" s="1"/>
  <c r="AH162" i="5"/>
  <c r="AA162" i="5" s="1"/>
  <c r="AE162" i="5" s="1"/>
  <c r="AH105" i="5"/>
  <c r="AA105" i="5" s="1"/>
  <c r="AE105" i="5" s="1"/>
  <c r="AE62" i="5"/>
  <c r="AD62" i="5"/>
  <c r="AE79" i="5"/>
  <c r="AD79" i="5"/>
  <c r="AH183" i="5"/>
  <c r="AA183" i="5" s="1"/>
  <c r="AE183" i="5" s="1"/>
  <c r="AH179" i="5"/>
  <c r="AH221" i="5"/>
  <c r="AH253" i="5"/>
  <c r="AH209" i="5"/>
  <c r="AH201" i="5"/>
  <c r="AA201" i="5" s="1"/>
  <c r="AE201" i="5" s="1"/>
  <c r="AE248" i="5"/>
  <c r="AD248" i="5"/>
  <c r="AD226" i="5"/>
  <c r="AE226" i="5"/>
  <c r="AE32" i="5"/>
  <c r="AD32" i="5"/>
  <c r="AH237" i="5"/>
  <c r="AH232" i="5"/>
  <c r="AH234" i="5"/>
  <c r="AH58" i="5"/>
  <c r="AH160" i="5"/>
  <c r="AB40" i="5"/>
  <c r="AA40" i="5"/>
  <c r="AB142" i="5"/>
  <c r="AB165" i="5"/>
  <c r="AB205" i="5"/>
  <c r="AE189" i="5"/>
  <c r="AD189" i="5"/>
  <c r="AA52" i="5"/>
  <c r="AB52" i="5"/>
  <c r="AE34" i="5"/>
  <c r="AD34" i="5"/>
  <c r="AB36" i="5"/>
  <c r="AA36" i="5"/>
  <c r="AA51" i="5"/>
  <c r="AB51" i="5"/>
  <c r="AE159" i="5"/>
  <c r="AD159" i="5"/>
  <c r="AH42" i="5"/>
  <c r="AB155" i="5"/>
  <c r="AH30" i="5"/>
  <c r="AH233" i="5"/>
  <c r="AA219" i="5"/>
  <c r="AH67" i="5"/>
  <c r="AA39" i="5"/>
  <c r="AH26" i="5"/>
  <c r="AH71" i="5"/>
  <c r="AB71" i="5" s="1"/>
  <c r="AH81" i="5"/>
  <c r="AA81" i="5" s="1"/>
  <c r="AD72" i="5"/>
  <c r="AE72" i="5"/>
  <c r="AA69" i="5"/>
  <c r="AB69" i="5"/>
  <c r="AE90" i="5"/>
  <c r="AD90" i="5"/>
  <c r="AH225" i="5"/>
  <c r="AH37" i="5"/>
  <c r="AH46" i="5"/>
  <c r="AH156" i="5"/>
  <c r="AA156" i="5" s="1"/>
  <c r="AE156" i="5" s="1"/>
  <c r="AA56" i="6"/>
  <c r="AB56" i="6"/>
  <c r="AB149" i="6"/>
  <c r="AA149" i="6"/>
  <c r="AH107" i="6"/>
  <c r="AD76" i="6"/>
  <c r="AE76" i="6"/>
  <c r="AB248" i="6"/>
  <c r="AA248" i="6"/>
  <c r="AD77" i="6"/>
  <c r="AE77" i="6"/>
  <c r="AD80" i="6"/>
  <c r="AE80" i="6"/>
  <c r="AB251" i="6"/>
  <c r="AA251" i="6"/>
  <c r="AA180" i="6"/>
  <c r="AB180" i="6"/>
  <c r="AA234" i="6"/>
  <c r="AB234" i="6"/>
  <c r="AA210" i="6"/>
  <c r="AB210" i="6"/>
  <c r="AH156" i="6"/>
  <c r="AA156" i="6" s="1"/>
  <c r="AE156" i="6" s="1"/>
  <c r="AH155" i="6"/>
  <c r="AH187" i="6"/>
  <c r="AH127" i="6"/>
  <c r="AH113" i="6"/>
  <c r="AA166" i="6"/>
  <c r="AB166" i="6"/>
  <c r="AA86" i="6"/>
  <c r="AB86" i="6"/>
  <c r="AD167" i="6"/>
  <c r="AE167" i="6"/>
  <c r="AE130" i="6"/>
  <c r="AD130" i="6"/>
  <c r="AD78" i="6"/>
  <c r="AE78" i="6"/>
  <c r="AH61" i="6"/>
  <c r="AB109" i="6"/>
  <c r="AA109" i="6"/>
  <c r="AA66" i="6"/>
  <c r="AB147" i="6"/>
  <c r="AA147" i="6"/>
  <c r="AB32" i="6"/>
  <c r="AA32" i="6"/>
  <c r="AE213" i="6"/>
  <c r="AD213" i="6"/>
  <c r="AB257" i="6"/>
  <c r="AA257" i="6"/>
  <c r="AE150" i="6"/>
  <c r="AD150" i="6"/>
  <c r="AA224" i="6"/>
  <c r="AB224" i="6"/>
  <c r="AB211" i="6"/>
  <c r="AA211" i="6"/>
  <c r="AE247" i="6"/>
  <c r="AD247" i="6"/>
  <c r="AE263" i="6"/>
  <c r="AD263" i="6"/>
  <c r="AB276" i="6"/>
  <c r="AA276" i="6"/>
  <c r="AE181" i="6"/>
  <c r="AD181" i="6"/>
  <c r="AD106" i="6"/>
  <c r="AE106" i="6"/>
  <c r="AD237" i="6"/>
  <c r="AE237" i="6"/>
  <c r="AH165" i="6"/>
  <c r="AH221" i="6"/>
  <c r="AH70" i="6"/>
  <c r="AA132" i="6"/>
  <c r="AB132" i="6"/>
  <c r="AE112" i="6"/>
  <c r="AD112" i="6"/>
  <c r="AD219" i="6"/>
  <c r="AE219" i="6"/>
  <c r="AD243" i="6"/>
  <c r="AE243" i="6"/>
  <c r="AD97" i="6"/>
  <c r="AE97" i="6"/>
  <c r="AB252" i="6"/>
  <c r="AA252" i="6"/>
  <c r="AB52" i="6"/>
  <c r="AA52" i="6"/>
  <c r="AA239" i="6"/>
  <c r="AB239" i="6"/>
  <c r="AB69" i="6"/>
  <c r="AA69" i="6"/>
  <c r="AE128" i="6"/>
  <c r="AD128" i="6"/>
  <c r="AD220" i="6"/>
  <c r="AE220" i="6"/>
  <c r="AD48" i="6"/>
  <c r="AE48" i="6"/>
  <c r="AD164" i="6"/>
  <c r="AE164" i="6"/>
  <c r="AB240" i="6"/>
  <c r="AA240" i="6"/>
  <c r="AD228" i="6"/>
  <c r="AE228" i="6"/>
  <c r="AE223" i="6"/>
  <c r="AD223" i="6"/>
  <c r="AD31" i="6"/>
  <c r="AE31" i="6"/>
  <c r="AD176" i="6"/>
  <c r="AE176" i="6"/>
  <c r="AH124" i="6"/>
  <c r="AH135" i="6"/>
  <c r="AH161" i="6"/>
  <c r="AH134" i="6"/>
  <c r="AA134" i="6" s="1"/>
  <c r="AE134" i="6" s="1"/>
  <c r="AD244" i="6"/>
  <c r="AE244" i="6"/>
  <c r="AA189" i="6"/>
  <c r="AB189" i="6"/>
  <c r="AE100" i="6"/>
  <c r="AD100" i="6"/>
  <c r="AA256" i="6"/>
  <c r="AB256" i="6"/>
  <c r="AD271" i="6"/>
  <c r="AE271" i="6"/>
  <c r="AA278" i="6"/>
  <c r="AD278" i="6" s="1"/>
  <c r="AA266" i="6"/>
  <c r="AB266" i="6"/>
  <c r="AB262" i="6"/>
  <c r="AA262" i="6"/>
  <c r="AE208" i="6"/>
  <c r="AD208" i="6"/>
  <c r="AB129" i="6"/>
  <c r="AA129" i="6"/>
  <c r="AE270" i="6"/>
  <c r="AD270" i="6"/>
  <c r="AE217" i="6"/>
  <c r="AD217" i="6"/>
  <c r="AD157" i="6"/>
  <c r="AE157" i="6"/>
  <c r="AA229" i="6"/>
  <c r="AB229" i="6"/>
  <c r="AH179" i="6"/>
  <c r="AH183" i="6"/>
  <c r="AA183" i="6" s="1"/>
  <c r="AE183" i="6" s="1"/>
  <c r="AH138" i="6"/>
  <c r="AB29" i="6"/>
  <c r="AA29" i="6"/>
  <c r="AE51" i="6"/>
  <c r="AD51" i="6"/>
  <c r="AD115" i="6"/>
  <c r="AE115" i="6"/>
  <c r="AE110" i="6"/>
  <c r="AD110" i="6"/>
  <c r="AE253" i="6"/>
  <c r="AD253" i="6"/>
  <c r="AB177" i="6"/>
  <c r="AA177" i="6"/>
  <c r="AA261" i="6"/>
  <c r="AB261" i="6"/>
  <c r="AE139" i="6"/>
  <c r="AD139" i="6"/>
  <c r="AD175" i="6"/>
  <c r="AE175" i="6"/>
  <c r="AD46" i="6"/>
  <c r="AE46" i="6"/>
  <c r="AD117" i="6"/>
  <c r="AE117" i="6"/>
  <c r="AH146" i="6"/>
  <c r="AH168" i="6"/>
  <c r="AB141" i="6"/>
  <c r="AA141" i="6"/>
  <c r="AA133" i="6"/>
  <c r="AB133" i="6"/>
  <c r="AH279" i="6"/>
  <c r="AH275" i="6"/>
  <c r="AA280" i="6"/>
  <c r="AB280" i="6"/>
  <c r="AE31" i="5"/>
  <c r="AD31" i="5"/>
  <c r="AE130" i="5"/>
  <c r="AD130" i="5"/>
  <c r="AD45" i="5"/>
  <c r="AE45" i="5"/>
  <c r="AE176" i="5"/>
  <c r="AD176" i="5"/>
  <c r="AB33" i="5"/>
  <c r="AA33" i="5"/>
  <c r="AD257" i="5"/>
  <c r="AE257" i="5"/>
  <c r="AE75" i="5"/>
  <c r="AD75" i="5"/>
  <c r="AE161" i="5"/>
  <c r="AD161" i="5"/>
  <c r="AD55" i="5"/>
  <c r="AE55" i="5"/>
  <c r="AB43" i="5"/>
  <c r="AA43" i="5"/>
  <c r="AE246" i="5"/>
  <c r="AD246" i="5"/>
  <c r="AE60" i="5"/>
  <c r="AD60" i="5"/>
  <c r="AB220" i="5"/>
  <c r="AA220" i="5"/>
  <c r="AA224" i="5"/>
  <c r="AB224" i="5"/>
  <c r="AH59" i="5"/>
  <c r="AE231" i="5"/>
  <c r="AD231" i="5"/>
  <c r="AD178" i="5"/>
  <c r="AE178" i="5"/>
  <c r="AB74" i="5"/>
  <c r="AA74" i="5"/>
  <c r="AD208" i="5"/>
  <c r="AE208" i="5"/>
  <c r="AH265" i="5"/>
  <c r="AA265" i="5" s="1"/>
  <c r="AA252" i="5"/>
  <c r="AB252" i="5"/>
  <c r="AB116" i="5"/>
  <c r="AA116" i="5"/>
  <c r="AD206" i="5"/>
  <c r="AE206" i="5"/>
  <c r="AE168" i="5"/>
  <c r="AD168" i="5"/>
  <c r="AE102" i="5"/>
  <c r="AD102" i="5"/>
  <c r="AB230" i="5"/>
  <c r="AA230" i="5"/>
  <c r="AD163" i="5"/>
  <c r="AH166" i="5"/>
  <c r="AH147" i="5"/>
  <c r="AH82" i="5"/>
  <c r="AE217" i="5"/>
  <c r="AD217" i="5"/>
  <c r="AE139" i="5"/>
  <c r="AD139" i="5"/>
  <c r="AA113" i="5"/>
  <c r="AB113" i="5"/>
  <c r="AA112" i="5"/>
  <c r="AB112" i="5"/>
  <c r="AA68" i="5"/>
  <c r="AB68" i="5"/>
  <c r="AA227" i="5"/>
  <c r="AB227" i="5"/>
  <c r="AB222" i="5"/>
  <c r="AA222" i="5"/>
  <c r="AA167" i="5"/>
  <c r="AB167" i="5"/>
  <c r="AA115" i="5"/>
  <c r="AB115" i="5"/>
  <c r="AE144" i="5"/>
  <c r="AD144" i="5"/>
  <c r="AB140" i="5"/>
  <c r="AA140" i="5"/>
  <c r="AD133" i="5"/>
  <c r="AE133" i="5"/>
  <c r="AD188" i="5"/>
  <c r="AE188" i="5"/>
  <c r="AE180" i="5"/>
  <c r="AD180" i="5"/>
  <c r="AE174" i="5"/>
  <c r="AD174" i="5"/>
  <c r="AA135" i="5"/>
  <c r="AB135" i="5"/>
  <c r="AA235" i="5"/>
  <c r="AB235" i="5"/>
  <c r="AE212" i="5"/>
  <c r="AD212" i="5"/>
  <c r="AD204" i="5"/>
  <c r="AE204" i="5"/>
  <c r="AD44" i="5"/>
  <c r="AE44" i="5"/>
  <c r="AE250" i="5"/>
  <c r="AD250" i="5"/>
  <c r="AB41" i="5"/>
  <c r="AA41" i="5"/>
  <c r="AE207" i="5"/>
  <c r="AD207" i="5"/>
  <c r="AB132" i="5"/>
  <c r="AA132" i="5"/>
  <c r="AA258" i="5"/>
  <c r="AB258" i="5"/>
  <c r="AE254" i="5"/>
  <c r="AD254" i="5"/>
  <c r="AE66" i="5"/>
  <c r="AD66" i="5"/>
  <c r="AH104" i="5"/>
  <c r="AA104" i="5" s="1"/>
  <c r="AE104" i="5" s="1"/>
  <c r="AH101" i="5"/>
  <c r="AA101" i="5" s="1"/>
  <c r="AE101" i="5" s="1"/>
  <c r="AH120" i="5"/>
  <c r="AH47" i="5"/>
  <c r="AH149" i="5"/>
  <c r="AH177" i="5"/>
  <c r="AB239" i="5"/>
  <c r="AA239" i="5"/>
  <c r="AB210" i="5"/>
  <c r="AA210" i="5"/>
  <c r="AB152" i="5"/>
  <c r="AA152" i="5"/>
  <c r="AD229" i="5"/>
  <c r="AE229" i="5"/>
  <c r="AB128" i="5"/>
  <c r="AA128" i="5"/>
  <c r="AE50" i="5"/>
  <c r="AD50" i="5"/>
  <c r="AD259" i="5"/>
  <c r="AE259" i="5"/>
  <c r="AE215" i="5"/>
  <c r="AD215" i="5"/>
  <c r="AA136" i="5"/>
  <c r="AB136" i="5"/>
  <c r="AA97" i="5"/>
  <c r="AB97" i="5"/>
  <c r="AH111" i="5"/>
  <c r="AA186" i="5"/>
  <c r="AB186" i="5"/>
  <c r="AB240" i="5"/>
  <c r="AA240" i="5"/>
  <c r="AB92" i="5"/>
  <c r="AA92" i="5"/>
  <c r="AD236" i="5"/>
  <c r="AE236" i="5"/>
  <c r="AD25" i="5"/>
  <c r="AE25" i="5"/>
  <c r="AD78" i="5"/>
  <c r="AE78" i="5"/>
  <c r="AH137" i="5"/>
  <c r="AB244" i="5"/>
  <c r="AA244" i="5"/>
  <c r="AA255" i="5"/>
  <c r="AB255" i="5"/>
  <c r="AD205" i="5"/>
  <c r="AE205" i="5"/>
  <c r="AD228" i="5"/>
  <c r="AE228" i="5"/>
  <c r="AE247" i="5"/>
  <c r="AD247" i="5"/>
  <c r="AB158" i="5"/>
  <c r="AA158" i="5"/>
  <c r="AH106" i="5"/>
  <c r="AA106" i="5" s="1"/>
  <c r="AE106" i="5" s="1"/>
  <c r="AH83" i="5"/>
  <c r="AH143" i="5"/>
  <c r="AH96" i="5"/>
  <c r="AH109" i="5"/>
  <c r="AH171" i="5"/>
  <c r="AA171" i="5" s="1"/>
  <c r="AE171" i="5" s="1"/>
  <c r="AH202" i="5"/>
  <c r="AA202" i="5" s="1"/>
  <c r="AE202" i="5" s="1"/>
  <c r="AH85" i="5"/>
  <c r="AH94" i="5"/>
  <c r="AH91" i="5"/>
  <c r="AE266" i="5"/>
  <c r="AD266" i="5"/>
  <c r="AH264" i="5"/>
  <c r="AH263" i="5"/>
  <c r="AA262" i="5"/>
  <c r="AB262" i="5"/>
  <c r="AB261" i="5"/>
  <c r="AH281" i="6"/>
  <c r="AH274" i="6"/>
  <c r="AB118" i="6" l="1"/>
  <c r="AD29" i="5"/>
  <c r="AB174" i="6"/>
  <c r="AA95" i="5"/>
  <c r="AD124" i="5"/>
  <c r="AB21" i="5"/>
  <c r="AB277" i="6"/>
  <c r="AA116" i="6"/>
  <c r="AD116" i="6" s="1"/>
  <c r="AD164" i="5"/>
  <c r="AD241" i="5"/>
  <c r="AE233" i="6"/>
  <c r="AB111" i="6"/>
  <c r="AB256" i="5"/>
  <c r="AA260" i="5"/>
  <c r="AB265" i="5"/>
  <c r="AA80" i="5"/>
  <c r="AE80" i="5" s="1"/>
  <c r="AB81" i="5"/>
  <c r="AA140" i="6"/>
  <c r="AD77" i="5"/>
  <c r="AE282" i="6"/>
  <c r="AD282" i="6"/>
  <c r="AA267" i="5"/>
  <c r="AB267" i="5"/>
  <c r="AE278" i="6"/>
  <c r="AA223" i="5"/>
  <c r="AE223" i="5" s="1"/>
  <c r="AB137" i="6"/>
  <c r="AA138" i="5"/>
  <c r="AB216" i="5"/>
  <c r="AD33" i="6"/>
  <c r="AA150" i="5"/>
  <c r="AB235" i="6"/>
  <c r="AA235" i="6"/>
  <c r="AE105" i="6"/>
  <c r="AD105" i="6"/>
  <c r="AB47" i="6"/>
  <c r="AA47" i="6"/>
  <c r="AB225" i="6"/>
  <c r="AA225" i="6"/>
  <c r="AE75" i="6"/>
  <c r="AD75" i="6"/>
  <c r="AD35" i="6"/>
  <c r="AE35" i="6"/>
  <c r="AE216" i="6"/>
  <c r="AA102" i="6"/>
  <c r="AD102" i="6" s="1"/>
  <c r="AA44" i="6"/>
  <c r="AB44" i="6"/>
  <c r="AD38" i="6"/>
  <c r="AE38" i="6"/>
  <c r="AB122" i="6"/>
  <c r="AA122" i="6"/>
  <c r="AD83" i="6"/>
  <c r="AE83" i="6"/>
  <c r="AE153" i="6"/>
  <c r="AD153" i="6"/>
  <c r="AA50" i="6"/>
  <c r="AB50" i="6"/>
  <c r="AE207" i="6"/>
  <c r="AD207" i="6"/>
  <c r="AD186" i="6"/>
  <c r="AE186" i="6"/>
  <c r="AB91" i="6"/>
  <c r="AA91" i="6"/>
  <c r="AD272" i="6"/>
  <c r="AE272" i="6"/>
  <c r="AE241" i="6"/>
  <c r="AD241" i="6"/>
  <c r="AE232" i="6"/>
  <c r="AD232" i="6"/>
  <c r="AB142" i="6"/>
  <c r="AA142" i="6"/>
  <c r="AA238" i="6"/>
  <c r="AB238" i="6"/>
  <c r="AA136" i="6"/>
  <c r="AB136" i="6"/>
  <c r="AD25" i="6"/>
  <c r="AE25" i="6"/>
  <c r="AB231" i="6"/>
  <c r="AA231" i="6"/>
  <c r="AA246" i="6"/>
  <c r="AB246" i="6"/>
  <c r="AD108" i="6"/>
  <c r="AE108" i="6"/>
  <c r="AA58" i="6"/>
  <c r="AB58" i="6"/>
  <c r="AD84" i="6"/>
  <c r="AE84" i="6"/>
  <c r="AE148" i="6"/>
  <c r="AD148" i="6"/>
  <c r="AE81" i="6"/>
  <c r="AD81" i="6"/>
  <c r="AB99" i="6"/>
  <c r="AA99" i="6"/>
  <c r="AA160" i="6"/>
  <c r="AB160" i="6"/>
  <c r="AE34" i="6"/>
  <c r="AD34" i="6"/>
  <c r="AE250" i="6"/>
  <c r="AD250" i="6"/>
  <c r="AD277" i="6"/>
  <c r="AE277" i="6"/>
  <c r="AB99" i="5"/>
  <c r="AD98" i="5"/>
  <c r="AB131" i="5"/>
  <c r="AD28" i="5"/>
  <c r="AE28" i="5"/>
  <c r="AB87" i="5"/>
  <c r="AA87" i="5"/>
  <c r="AA117" i="5"/>
  <c r="AE117" i="5" s="1"/>
  <c r="AE187" i="5"/>
  <c r="AD187" i="5"/>
  <c r="AA122" i="5"/>
  <c r="AB122" i="5"/>
  <c r="AD84" i="5"/>
  <c r="AE84" i="5"/>
  <c r="AB238" i="5"/>
  <c r="AA238" i="5"/>
  <c r="AD76" i="5"/>
  <c r="AE76" i="5"/>
  <c r="AB211" i="5"/>
  <c r="AA211" i="5"/>
  <c r="AB38" i="5"/>
  <c r="AA38" i="5"/>
  <c r="AB73" i="5"/>
  <c r="AA73" i="5"/>
  <c r="AA56" i="5"/>
  <c r="AB56" i="5"/>
  <c r="AA23" i="5"/>
  <c r="AB23" i="5"/>
  <c r="AD100" i="5"/>
  <c r="AE100" i="5"/>
  <c r="AB46" i="5"/>
  <c r="AA46" i="5"/>
  <c r="AA67" i="5"/>
  <c r="AB67" i="5"/>
  <c r="AE138" i="5"/>
  <c r="AD138" i="5"/>
  <c r="AA58" i="5"/>
  <c r="AB58" i="5"/>
  <c r="AB253" i="5"/>
  <c r="AA253" i="5"/>
  <c r="AD70" i="5"/>
  <c r="AE70" i="5"/>
  <c r="AA37" i="5"/>
  <c r="AB37" i="5"/>
  <c r="AB42" i="5"/>
  <c r="AA42" i="5"/>
  <c r="AD165" i="5"/>
  <c r="AE165" i="5"/>
  <c r="AB234" i="5"/>
  <c r="AA234" i="5"/>
  <c r="AB221" i="5"/>
  <c r="AA221" i="5"/>
  <c r="AD216" i="5"/>
  <c r="AE216" i="5"/>
  <c r="AD150" i="5"/>
  <c r="AE150" i="5"/>
  <c r="AA71" i="5"/>
  <c r="AD71" i="5" s="1"/>
  <c r="AA233" i="5"/>
  <c r="AB233" i="5"/>
  <c r="AD52" i="5"/>
  <c r="AE52" i="5"/>
  <c r="AB237" i="5"/>
  <c r="AA237" i="5"/>
  <c r="AA145" i="5"/>
  <c r="AB145" i="5"/>
  <c r="AD39" i="5"/>
  <c r="AE39" i="5"/>
  <c r="AA160" i="5"/>
  <c r="AB160" i="5"/>
  <c r="AE35" i="5"/>
  <c r="AD35" i="5"/>
  <c r="AB86" i="5"/>
  <c r="AD256" i="5"/>
  <c r="AE256" i="5"/>
  <c r="AD260" i="5"/>
  <c r="AE260" i="5"/>
  <c r="AB30" i="5"/>
  <c r="AA30" i="5"/>
  <c r="AD142" i="5"/>
  <c r="AE142" i="5"/>
  <c r="AD219" i="5"/>
  <c r="AE219" i="5"/>
  <c r="AB232" i="5"/>
  <c r="AA232" i="5"/>
  <c r="AB26" i="5"/>
  <c r="AA26" i="5"/>
  <c r="AE51" i="5"/>
  <c r="AD51" i="5"/>
  <c r="AE40" i="5"/>
  <c r="AD40" i="5"/>
  <c r="AE131" i="5"/>
  <c r="AD131" i="5"/>
  <c r="AD155" i="5"/>
  <c r="AE155" i="5"/>
  <c r="AB209" i="5"/>
  <c r="AA209" i="5"/>
  <c r="AA225" i="5"/>
  <c r="AB225" i="5"/>
  <c r="AA179" i="5"/>
  <c r="AB179" i="5"/>
  <c r="AE69" i="5"/>
  <c r="AD69" i="5"/>
  <c r="AE36" i="5"/>
  <c r="AD36" i="5"/>
  <c r="AE249" i="5"/>
  <c r="AD249" i="5"/>
  <c r="AD240" i="6"/>
  <c r="AE240" i="6"/>
  <c r="AE224" i="6"/>
  <c r="AD224" i="6"/>
  <c r="AE261" i="6"/>
  <c r="AD261" i="6"/>
  <c r="AD118" i="6"/>
  <c r="AE118" i="6"/>
  <c r="AD147" i="6"/>
  <c r="AE147" i="6"/>
  <c r="AD251" i="6"/>
  <c r="AE251" i="6"/>
  <c r="AE149" i="6"/>
  <c r="AD149" i="6"/>
  <c r="AB138" i="6"/>
  <c r="AA138" i="6"/>
  <c r="AE69" i="6"/>
  <c r="AD69" i="6"/>
  <c r="AE210" i="6"/>
  <c r="AD210" i="6"/>
  <c r="AE266" i="6"/>
  <c r="AD266" i="6"/>
  <c r="AE252" i="6"/>
  <c r="AD252" i="6"/>
  <c r="AE133" i="6"/>
  <c r="AD133" i="6"/>
  <c r="AE262" i="6"/>
  <c r="AD262" i="6"/>
  <c r="AE189" i="6"/>
  <c r="AD189" i="6"/>
  <c r="AD174" i="6"/>
  <c r="AE174" i="6"/>
  <c r="AE132" i="6"/>
  <c r="AD132" i="6"/>
  <c r="AE257" i="6"/>
  <c r="AD257" i="6"/>
  <c r="AD66" i="6"/>
  <c r="AE66" i="6"/>
  <c r="AD166" i="6"/>
  <c r="AE166" i="6"/>
  <c r="AB107" i="6"/>
  <c r="AA107" i="6"/>
  <c r="AE111" i="6"/>
  <c r="AD111" i="6"/>
  <c r="AD177" i="6"/>
  <c r="AE177" i="6"/>
  <c r="AB179" i="6"/>
  <c r="AA179" i="6"/>
  <c r="AB135" i="6"/>
  <c r="AA135" i="6"/>
  <c r="AB113" i="6"/>
  <c r="AA113" i="6"/>
  <c r="AE234" i="6"/>
  <c r="AD234" i="6"/>
  <c r="AE229" i="6"/>
  <c r="AD229" i="6"/>
  <c r="AD140" i="6"/>
  <c r="AE140" i="6"/>
  <c r="AD239" i="6"/>
  <c r="AE239" i="6"/>
  <c r="AD211" i="6"/>
  <c r="AE211" i="6"/>
  <c r="AE109" i="6"/>
  <c r="AD109" i="6"/>
  <c r="AB127" i="6"/>
  <c r="AA127" i="6"/>
  <c r="AE56" i="6"/>
  <c r="AD56" i="6"/>
  <c r="AB168" i="6"/>
  <c r="AA168" i="6"/>
  <c r="AE52" i="6"/>
  <c r="AD52" i="6"/>
  <c r="AA70" i="6"/>
  <c r="AB70" i="6"/>
  <c r="AB187" i="6"/>
  <c r="AA187" i="6"/>
  <c r="AE180" i="6"/>
  <c r="AD180" i="6"/>
  <c r="AE137" i="6"/>
  <c r="AD137" i="6"/>
  <c r="AD29" i="6"/>
  <c r="AE29" i="6"/>
  <c r="AB165" i="6"/>
  <c r="AA165" i="6"/>
  <c r="AE141" i="6"/>
  <c r="AD141" i="6"/>
  <c r="AA146" i="6"/>
  <c r="AB146" i="6"/>
  <c r="AE129" i="6"/>
  <c r="AD129" i="6"/>
  <c r="AE256" i="6"/>
  <c r="AD256" i="6"/>
  <c r="AB161" i="6"/>
  <c r="AA161" i="6"/>
  <c r="AB124" i="6"/>
  <c r="AA124" i="6"/>
  <c r="AB221" i="6"/>
  <c r="AA221" i="6"/>
  <c r="AD276" i="6"/>
  <c r="AE276" i="6"/>
  <c r="AD32" i="6"/>
  <c r="AE32" i="6"/>
  <c r="AB61" i="6"/>
  <c r="AA61" i="6"/>
  <c r="AE86" i="6"/>
  <c r="AD86" i="6"/>
  <c r="AA155" i="6"/>
  <c r="AB155" i="6"/>
  <c r="AD248" i="6"/>
  <c r="AE248" i="6"/>
  <c r="AA275" i="6"/>
  <c r="AB275" i="6"/>
  <c r="AA279" i="6"/>
  <c r="AB279" i="6"/>
  <c r="AD280" i="6"/>
  <c r="AE280" i="6"/>
  <c r="AB85" i="5"/>
  <c r="AA85" i="5"/>
  <c r="AB96" i="5"/>
  <c r="AA96" i="5"/>
  <c r="AA94" i="5"/>
  <c r="AB94" i="5"/>
  <c r="AA120" i="5"/>
  <c r="AB120" i="5"/>
  <c r="AD258" i="5"/>
  <c r="AE258" i="5"/>
  <c r="AD235" i="5"/>
  <c r="AE235" i="5"/>
  <c r="AE227" i="5"/>
  <c r="AD227" i="5"/>
  <c r="AD116" i="5"/>
  <c r="AE116" i="5"/>
  <c r="AD43" i="5"/>
  <c r="AE43" i="5"/>
  <c r="AD158" i="5"/>
  <c r="AE158" i="5"/>
  <c r="AD186" i="5"/>
  <c r="AE186" i="5"/>
  <c r="AD74" i="5"/>
  <c r="AE74" i="5"/>
  <c r="AE224" i="5"/>
  <c r="AD224" i="5"/>
  <c r="AE99" i="5"/>
  <c r="AD99" i="5"/>
  <c r="AD86" i="5"/>
  <c r="AE86" i="5"/>
  <c r="AD115" i="5"/>
  <c r="AE115" i="5"/>
  <c r="AE68" i="5"/>
  <c r="AD68" i="5"/>
  <c r="AD220" i="5"/>
  <c r="AE220" i="5"/>
  <c r="AB111" i="5"/>
  <c r="AA111" i="5"/>
  <c r="AE152" i="5"/>
  <c r="AD152" i="5"/>
  <c r="AE239" i="5"/>
  <c r="AD239" i="5"/>
  <c r="AB82" i="5"/>
  <c r="AA82" i="5"/>
  <c r="AB137" i="5"/>
  <c r="AA137" i="5"/>
  <c r="AD132" i="5"/>
  <c r="AE132" i="5"/>
  <c r="AA109" i="5"/>
  <c r="AB109" i="5"/>
  <c r="AE255" i="5"/>
  <c r="AD255" i="5"/>
  <c r="AE92" i="5"/>
  <c r="AD92" i="5"/>
  <c r="AE97" i="5"/>
  <c r="AD97" i="5"/>
  <c r="AE135" i="5"/>
  <c r="AD135" i="5"/>
  <c r="AD167" i="5"/>
  <c r="AE167" i="5"/>
  <c r="AE112" i="5"/>
  <c r="AD112" i="5"/>
  <c r="AA147" i="5"/>
  <c r="AB147" i="5"/>
  <c r="AE33" i="5"/>
  <c r="AD33" i="5"/>
  <c r="AB177" i="5"/>
  <c r="AA177" i="5"/>
  <c r="AE222" i="5"/>
  <c r="AD222" i="5"/>
  <c r="AA166" i="5"/>
  <c r="AB166" i="5"/>
  <c r="AD252" i="5"/>
  <c r="AE252" i="5"/>
  <c r="AE41" i="5"/>
  <c r="AD41" i="5"/>
  <c r="AB143" i="5"/>
  <c r="AA143" i="5"/>
  <c r="AE240" i="5"/>
  <c r="AD240" i="5"/>
  <c r="AE136" i="5"/>
  <c r="AD136" i="5"/>
  <c r="AB149" i="5"/>
  <c r="AA149" i="5"/>
  <c r="AE21" i="5"/>
  <c r="AD21" i="5"/>
  <c r="AE113" i="5"/>
  <c r="AD113" i="5"/>
  <c r="AE230" i="5"/>
  <c r="AD230" i="5"/>
  <c r="AB91" i="5"/>
  <c r="AA91" i="5"/>
  <c r="AB83" i="5"/>
  <c r="AA83" i="5"/>
  <c r="AE244" i="5"/>
  <c r="AD244" i="5"/>
  <c r="AE128" i="5"/>
  <c r="AD128" i="5"/>
  <c r="AD210" i="5"/>
  <c r="AE210" i="5"/>
  <c r="AB47" i="5"/>
  <c r="AA47" i="5"/>
  <c r="AD140" i="5"/>
  <c r="AE140" i="5"/>
  <c r="AE95" i="5"/>
  <c r="AD95" i="5"/>
  <c r="AE81" i="5"/>
  <c r="AD81" i="5"/>
  <c r="AB59" i="5"/>
  <c r="AA59" i="5"/>
  <c r="AA264" i="5"/>
  <c r="AB264" i="5"/>
  <c r="AE265" i="5"/>
  <c r="AD265" i="5"/>
  <c r="AD261" i="5"/>
  <c r="AE261" i="5"/>
  <c r="AE262" i="5"/>
  <c r="AD262" i="5"/>
  <c r="AA263" i="5"/>
  <c r="AB263" i="5"/>
  <c r="AA274" i="6"/>
  <c r="AB274" i="6"/>
  <c r="AA281" i="6"/>
  <c r="AB281" i="6"/>
  <c r="AE116" i="6" l="1"/>
  <c r="AD80" i="5"/>
  <c r="AD117" i="5"/>
  <c r="AD223" i="5"/>
  <c r="AD267" i="5"/>
  <c r="AE267" i="5"/>
  <c r="AE102" i="6"/>
  <c r="AD231" i="6"/>
  <c r="AE231" i="6"/>
  <c r="AE142" i="6"/>
  <c r="AD142" i="6"/>
  <c r="AD91" i="6"/>
  <c r="AE91" i="6"/>
  <c r="AD225" i="6"/>
  <c r="AE225" i="6"/>
  <c r="AE160" i="6"/>
  <c r="AD160" i="6"/>
  <c r="AD44" i="6"/>
  <c r="AE44" i="6"/>
  <c r="AE99" i="6"/>
  <c r="AD99" i="6"/>
  <c r="AD47" i="6"/>
  <c r="AE47" i="6"/>
  <c r="AE58" i="6"/>
  <c r="AD58" i="6"/>
  <c r="AE122" i="6"/>
  <c r="AD122" i="6"/>
  <c r="AE136" i="6"/>
  <c r="AD136" i="6"/>
  <c r="AE235" i="6"/>
  <c r="AD235" i="6"/>
  <c r="AD246" i="6"/>
  <c r="AE246" i="6"/>
  <c r="AE238" i="6"/>
  <c r="AD238" i="6"/>
  <c r="AE50" i="6"/>
  <c r="AD50" i="6"/>
  <c r="AD56" i="5"/>
  <c r="AE56" i="5"/>
  <c r="AE73" i="5"/>
  <c r="AD73" i="5"/>
  <c r="AE238" i="5"/>
  <c r="AD238" i="5"/>
  <c r="AD87" i="5"/>
  <c r="AE87" i="5"/>
  <c r="AE38" i="5"/>
  <c r="AD38" i="5"/>
  <c r="AE71" i="5"/>
  <c r="AE211" i="5"/>
  <c r="AD211" i="5"/>
  <c r="AD23" i="5"/>
  <c r="AE23" i="5"/>
  <c r="AD122" i="5"/>
  <c r="AE122" i="5"/>
  <c r="AE30" i="5"/>
  <c r="AD30" i="5"/>
  <c r="AE179" i="5"/>
  <c r="AD179" i="5"/>
  <c r="AE58" i="5"/>
  <c r="AD58" i="5"/>
  <c r="AD232" i="5"/>
  <c r="AE232" i="5"/>
  <c r="AE160" i="5"/>
  <c r="AD160" i="5"/>
  <c r="AE221" i="5"/>
  <c r="AD221" i="5"/>
  <c r="AE209" i="5"/>
  <c r="AD209" i="5"/>
  <c r="AE233" i="5"/>
  <c r="AD233" i="5"/>
  <c r="AD234" i="5"/>
  <c r="AE234" i="5"/>
  <c r="AE26" i="5"/>
  <c r="AD26" i="5"/>
  <c r="AE37" i="5"/>
  <c r="AD37" i="5"/>
  <c r="AD67" i="5"/>
  <c r="AE67" i="5"/>
  <c r="AE42" i="5"/>
  <c r="AD42" i="5"/>
  <c r="AD145" i="5"/>
  <c r="AE145" i="5"/>
  <c r="AD253" i="5"/>
  <c r="AE253" i="5"/>
  <c r="AE46" i="5"/>
  <c r="AD46" i="5"/>
  <c r="AE225" i="5"/>
  <c r="AD225" i="5"/>
  <c r="AD237" i="5"/>
  <c r="AE237" i="5"/>
  <c r="AD165" i="6"/>
  <c r="AE165" i="6"/>
  <c r="AD168" i="6"/>
  <c r="AE168" i="6"/>
  <c r="AE179" i="6"/>
  <c r="AD179" i="6"/>
  <c r="AD138" i="6"/>
  <c r="AE138" i="6"/>
  <c r="AD155" i="6"/>
  <c r="AE155" i="6"/>
  <c r="AE221" i="6"/>
  <c r="AD221" i="6"/>
  <c r="AD187" i="6"/>
  <c r="AE187" i="6"/>
  <c r="AE61" i="6"/>
  <c r="AD61" i="6"/>
  <c r="AD124" i="6"/>
  <c r="AE124" i="6"/>
  <c r="AE127" i="6"/>
  <c r="AD127" i="6"/>
  <c r="AD113" i="6"/>
  <c r="AE113" i="6"/>
  <c r="AE146" i="6"/>
  <c r="AD146" i="6"/>
  <c r="AE70" i="6"/>
  <c r="AD70" i="6"/>
  <c r="AE161" i="6"/>
  <c r="AD161" i="6"/>
  <c r="AD135" i="6"/>
  <c r="AE135" i="6"/>
  <c r="AE107" i="6"/>
  <c r="AD107" i="6"/>
  <c r="AD275" i="6"/>
  <c r="AE275" i="6"/>
  <c r="AD279" i="6"/>
  <c r="AE279" i="6"/>
  <c r="AE177" i="5"/>
  <c r="AD177" i="5"/>
  <c r="AD82" i="5"/>
  <c r="AE82" i="5"/>
  <c r="AE120" i="5"/>
  <c r="AD120" i="5"/>
  <c r="AE109" i="5"/>
  <c r="AD109" i="5"/>
  <c r="AD94" i="5"/>
  <c r="AE94" i="5"/>
  <c r="AE59" i="5"/>
  <c r="AD59" i="5"/>
  <c r="AE47" i="5"/>
  <c r="AD47" i="5"/>
  <c r="AD83" i="5"/>
  <c r="AE83" i="5"/>
  <c r="AE143" i="5"/>
  <c r="AD143" i="5"/>
  <c r="AD96" i="5"/>
  <c r="AE96" i="5"/>
  <c r="AE147" i="5"/>
  <c r="AD147" i="5"/>
  <c r="AE149" i="5"/>
  <c r="AD149" i="5"/>
  <c r="AD137" i="5"/>
  <c r="AE137" i="5"/>
  <c r="AD111" i="5"/>
  <c r="AE111" i="5"/>
  <c r="AD85" i="5"/>
  <c r="AE85" i="5"/>
  <c r="AD166" i="5"/>
  <c r="AE166" i="5"/>
  <c r="AD91" i="5"/>
  <c r="AE91" i="5"/>
  <c r="AE264" i="5"/>
  <c r="AD264" i="5"/>
  <c r="AE263" i="5"/>
  <c r="AD263" i="5"/>
  <c r="AD274" i="6"/>
  <c r="AE274" i="6"/>
  <c r="AD281" i="6"/>
  <c r="AE281" i="6"/>
  <c r="AC11" i="5" l="1"/>
  <c r="AC11" i="6"/>
</calcChain>
</file>

<file path=xl/sharedStrings.xml><?xml version="1.0" encoding="utf-8"?>
<sst xmlns="http://schemas.openxmlformats.org/spreadsheetml/2006/main" count="2932" uniqueCount="691">
  <si>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</si>
  <si>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</si>
  <si>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</si>
  <si>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</si>
  <si>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</si>
  <si>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</si>
  <si>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</si>
  <si>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</si>
  <si>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</si>
  <si>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</si>
  <si>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</si>
  <si>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</si>
  <si>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</si>
  <si>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</si>
  <si>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</si>
  <si>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</si>
  <si>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</si>
  <si>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</si>
  <si>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</si>
  <si>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</si>
  <si>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</si>
  <si>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</si>
  <si>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</si>
  <si>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</si>
  <si>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CE Leo / GSC 01985-01209</t>
  </si>
  <si>
    <t>EW</t>
  </si>
  <si>
    <t>* Samec, R.G., 1993, AJ, 106, 318</t>
  </si>
  <si>
    <t>Reference</t>
  </si>
  <si>
    <t>Samec1993</t>
  </si>
  <si>
    <t>II</t>
  </si>
  <si>
    <t>BBSAG Bull.9</t>
  </si>
  <si>
    <t>S</t>
  </si>
  <si>
    <t>BBSAG Bull.14</t>
  </si>
  <si>
    <t>BBSAG Bull.15</t>
  </si>
  <si>
    <t>BBSAG Bull.21</t>
  </si>
  <si>
    <t>BBSAG Bull.37</t>
  </si>
  <si>
    <t>IBVS 2344*</t>
  </si>
  <si>
    <t>IBVS 2344**</t>
  </si>
  <si>
    <t>I</t>
  </si>
  <si>
    <t>IBVS 3650*</t>
  </si>
  <si>
    <t>BBSAG Bull.92</t>
  </si>
  <si>
    <t>A.Dedoch BRNO 31</t>
  </si>
  <si>
    <t>P.Adamek BRNO 31</t>
  </si>
  <si>
    <t>P.Stepan BRNO 31</t>
  </si>
  <si>
    <t>BBSAG Bull.107</t>
  </si>
  <si>
    <t>BBSAG Bull.112</t>
  </si>
  <si>
    <t>IBVS 4888</t>
  </si>
  <si>
    <t>K.Koss BRNO 32</t>
  </si>
  <si>
    <t>IBVS 5263</t>
  </si>
  <si>
    <t>J.Vandenbroere BBS 121</t>
  </si>
  <si>
    <t>J.Safar BRNO 32</t>
  </si>
  <si>
    <t>J.Vandenbroere BBS 125</t>
  </si>
  <si>
    <t>Hajek&amp;Koss BRNO 32</t>
  </si>
  <si>
    <t>J.Zahajsky BRNO 32</t>
  </si>
  <si>
    <t>O.Pejcha BRNO 32</t>
  </si>
  <si>
    <t>P.Marek BRNO 32</t>
  </si>
  <si>
    <t>L.Kral BRNO 32</t>
  </si>
  <si>
    <t>P.Sobotka BRNO 32</t>
  </si>
  <si>
    <t>L.Brat BRNO 32</t>
  </si>
  <si>
    <t>IBVS 5040</t>
  </si>
  <si>
    <t>BBSAG 128</t>
  </si>
  <si>
    <t>IBVS 5643</t>
  </si>
  <si>
    <t>R.Diethelm BBS 129</t>
  </si>
  <si>
    <t>IBVS 5583</t>
  </si>
  <si>
    <t>IBVS 5484</t>
  </si>
  <si>
    <t>IBVS 5602</t>
  </si>
  <si>
    <t>IBVS 5657</t>
  </si>
  <si>
    <t>Krajci</t>
  </si>
  <si>
    <t>IBVS 5694</t>
  </si>
  <si>
    <t>Samec</t>
  </si>
  <si>
    <t>BBSAG</t>
  </si>
  <si>
    <t>Nelson</t>
  </si>
  <si>
    <t># of data points:</t>
  </si>
  <si>
    <t>IBVS 5731</t>
  </si>
  <si>
    <t xml:space="preserve">IBVS 5736 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</si>
  <si>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</si>
  <si>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</si>
  <si>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</si>
  <si>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</si>
  <si>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</si>
  <si>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</si>
  <si>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</si>
  <si>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</si>
  <si>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5676</t>
  </si>
  <si>
    <t>IBVS 5668</t>
  </si>
  <si>
    <t>IBVS 5874</t>
  </si>
  <si>
    <t>IBVS 5894</t>
  </si>
  <si>
    <t>IBVS 5898</t>
  </si>
  <si>
    <t>OEJV 0060</t>
  </si>
  <si>
    <t>vis</t>
  </si>
  <si>
    <t>OEJV 0074</t>
  </si>
  <si>
    <t>CCD+V</t>
  </si>
  <si>
    <t>CCD+I</t>
  </si>
  <si>
    <t>CCD+R</t>
  </si>
  <si>
    <t>OEJV 0094</t>
  </si>
  <si>
    <t>OEJV 0107</t>
  </si>
  <si>
    <t>BAD</t>
  </si>
  <si>
    <t>IBVS 5945</t>
  </si>
  <si>
    <t>Add cycle</t>
  </si>
  <si>
    <t>Old Cycle</t>
  </si>
  <si>
    <t>IBVS 5974</t>
  </si>
  <si>
    <t>OEJV 0137</t>
  </si>
  <si>
    <t>IBVS 5777</t>
  </si>
  <si>
    <t>IBVS 5918</t>
  </si>
  <si>
    <t>IBVS 5992</t>
  </si>
  <si>
    <t>JAVSO..38...85</t>
  </si>
  <si>
    <t>IBVS 6018</t>
  </si>
  <si>
    <t>IBVS 6029</t>
  </si>
  <si>
    <t>OEJV 0160</t>
  </si>
  <si>
    <t> 18.12.1961 03:24 </t>
  </si>
  <si>
    <t> -0.164 </t>
  </si>
  <si>
    <t> W.Wenzel </t>
  </si>
  <si>
    <t> VSS 7.430 </t>
  </si>
  <si>
    <t> 14.03.1962 00:40 </t>
  </si>
  <si>
    <t> -0.148 </t>
  </si>
  <si>
    <t> 23.03.1963 00:00 </t>
  </si>
  <si>
    <t> -0.15 </t>
  </si>
  <si>
    <t> 23.03.1963 21:50 </t>
  </si>
  <si>
    <t> 24.03.1963 01:26 </t>
  </si>
  <si>
    <t> 24.03.1963 23:16 </t>
  </si>
  <si>
    <t> 25.03.1963 02:52 </t>
  </si>
  <si>
    <t> -0.16 </t>
  </si>
  <si>
    <t> 27.03.1963 20:09 </t>
  </si>
  <si>
    <t> -0.17 </t>
  </si>
  <si>
    <t> 28.03.1963 00:00 </t>
  </si>
  <si>
    <t> 14.04.1963 21:53 </t>
  </si>
  <si>
    <t> -0.149 </t>
  </si>
  <si>
    <t> 18.01.1964 03:36 </t>
  </si>
  <si>
    <t> 20.01.1964 02:38 </t>
  </si>
  <si>
    <t> 21.01.1964 04:33 </t>
  </si>
  <si>
    <t> 21.02.1964 02:52 </t>
  </si>
  <si>
    <t> 02.03.1964 21:38 </t>
  </si>
  <si>
    <t> -0.159 </t>
  </si>
  <si>
    <t> 03.03.1964 19:33 </t>
  </si>
  <si>
    <t> -0.157 </t>
  </si>
  <si>
    <t> 08.03.1964 23:31 </t>
  </si>
  <si>
    <t> 09.03.1964 02:52 </t>
  </si>
  <si>
    <t> 09.03.1964 21:21 </t>
  </si>
  <si>
    <t> 10.03.1964 00:57 </t>
  </si>
  <si>
    <t> 10.03.1964 22:48 </t>
  </si>
  <si>
    <t> 11.03.1964 20:09 </t>
  </si>
  <si>
    <t> 04.04.1973 22:39 </t>
  </si>
  <si>
    <t> -0.086 </t>
  </si>
  <si>
    <t>V </t>
  </si>
  <si>
    <t> K.Locher </t>
  </si>
  <si>
    <t> BBS 9 </t>
  </si>
  <si>
    <t> 06.04.1973 00:15 </t>
  </si>
  <si>
    <t> -0.081 </t>
  </si>
  <si>
    <t> 03.05.1973 21:53 </t>
  </si>
  <si>
    <t> -0.095 </t>
  </si>
  <si>
    <t> R.Diethelm </t>
  </si>
  <si>
    <t> 11.02.1974 22:14 </t>
  </si>
  <si>
    <t> -0.090 </t>
  </si>
  <si>
    <t> BBS 14 </t>
  </si>
  <si>
    <t> 26.02.1974 22:46 </t>
  </si>
  <si>
    <t> -0.088 </t>
  </si>
  <si>
    <t> 10.04.1974 21:25 </t>
  </si>
  <si>
    <t> -0.079 </t>
  </si>
  <si>
    <t> BBS 15 </t>
  </si>
  <si>
    <t> 12.04.1974 23:51 </t>
  </si>
  <si>
    <t> -0.102 </t>
  </si>
  <si>
    <t> 14.04.1974 20:09 </t>
  </si>
  <si>
    <t> -0.076 </t>
  </si>
  <si>
    <t> 16.02.1975 23:12 </t>
  </si>
  <si>
    <t> -0.233 </t>
  </si>
  <si>
    <t> BBS 21 </t>
  </si>
  <si>
    <t> 28.03.1978 20:21 </t>
  </si>
  <si>
    <t> -0.087 </t>
  </si>
  <si>
    <t> BBS 37 </t>
  </si>
  <si>
    <t> 16.03.1982 01:11 </t>
  </si>
  <si>
    <t> -0.0004 </t>
  </si>
  <si>
    <t>?</t>
  </si>
  <si>
    <t> M.Hoffmann </t>
  </si>
  <si>
    <t>IBVS 2344 </t>
  </si>
  <si>
    <t> 18.03.1982 22:22 </t>
  </si>
  <si>
    <t> 0.0000 </t>
  </si>
  <si>
    <t> 02.02.1987 12:12 </t>
  </si>
  <si>
    <t> -0.0070 </t>
  </si>
  <si>
    <t> R.G.Samec </t>
  </si>
  <si>
    <t>IBVS 3053 </t>
  </si>
  <si>
    <t> 13.05.1987 12:12 </t>
  </si>
  <si>
    <t> 0.0132 </t>
  </si>
  <si>
    <t> Samec &amp; Bookmyer </t>
  </si>
  <si>
    <t> AJ 106.329 </t>
  </si>
  <si>
    <t> 16.04.1988 21:04 </t>
  </si>
  <si>
    <t> -0.003 </t>
  </si>
  <si>
    <t> A.Slatinsky </t>
  </si>
  <si>
    <t> BRNO 30 </t>
  </si>
  <si>
    <t> 16.04.1988 21:08 </t>
  </si>
  <si>
    <t> -0.000 </t>
  </si>
  <si>
    <t> V.Wagner </t>
  </si>
  <si>
    <t> 16.04.1988 21:15 </t>
  </si>
  <si>
    <t> 0.005 </t>
  </si>
  <si>
    <t> P.Suchan </t>
  </si>
  <si>
    <t> 17.04.1988 00:37 </t>
  </si>
  <si>
    <t> -0.007 </t>
  </si>
  <si>
    <t> 17.04.1988 00:40 </t>
  </si>
  <si>
    <t> -0.005 </t>
  </si>
  <si>
    <t> 17.04.1988 00:41 </t>
  </si>
  <si>
    <t> -0.004 </t>
  </si>
  <si>
    <t> 09.05.1988 22:24 </t>
  </si>
  <si>
    <t> -0.008 </t>
  </si>
  <si>
    <t> A.Dedoch </t>
  </si>
  <si>
    <t> 09.05.1988 22:32 </t>
  </si>
  <si>
    <t> 09.05.1988 22:42 </t>
  </si>
  <si>
    <t> 0.004 </t>
  </si>
  <si>
    <t> M.Jechumtal </t>
  </si>
  <si>
    <t> 09.05.1988 22:46 </t>
  </si>
  <si>
    <t> 0.007 </t>
  </si>
  <si>
    <t> J.Zahajsky </t>
  </si>
  <si>
    <t> 03.01.1989 03:10 </t>
  </si>
  <si>
    <t> -0.001 </t>
  </si>
  <si>
    <t> J.Manek </t>
  </si>
  <si>
    <t> 03.01.1989 03:11 </t>
  </si>
  <si>
    <t> 06.03.1989 00:48 </t>
  </si>
  <si>
    <t> 0.001 </t>
  </si>
  <si>
    <t> 06.03.1989 22:27 </t>
  </si>
  <si>
    <t> J.Borovicka </t>
  </si>
  <si>
    <t> 06.03.1989 22:29 </t>
  </si>
  <si>
    <t> -0.006 </t>
  </si>
  <si>
    <t> 28.03.1989 22:20 </t>
  </si>
  <si>
    <t> -0.011 </t>
  </si>
  <si>
    <t> 08.05.1989 21:38 </t>
  </si>
  <si>
    <t> A.Paschke </t>
  </si>
  <si>
    <t> BBS 92 </t>
  </si>
  <si>
    <t> 02.06.1989 04:02 </t>
  </si>
  <si>
    <t> -0.0104 </t>
  </si>
  <si>
    <t> R.Samec &amp; W.Su </t>
  </si>
  <si>
    <t>IBVS 3650 </t>
  </si>
  <si>
    <t> 03.06.1989 05:34 </t>
  </si>
  <si>
    <t> -0.0091 </t>
  </si>
  <si>
    <t> 06.06.1989 06:20 </t>
  </si>
  <si>
    <t> -0.0112 </t>
  </si>
  <si>
    <t> 30.01.1990 03:28 </t>
  </si>
  <si>
    <t> -0.019 </t>
  </si>
  <si>
    <t> BRNO 31 </t>
  </si>
  <si>
    <t> 23.02.1990 21:12 </t>
  </si>
  <si>
    <t> -0.009 </t>
  </si>
  <si>
    <t> P.Adamek </t>
  </si>
  <si>
    <t> 16.03.1990 19:53 </t>
  </si>
  <si>
    <t> 24.02.1992 20:32 </t>
  </si>
  <si>
    <t> 0.002 </t>
  </si>
  <si>
    <t> 30.03.1992 03:07 </t>
  </si>
  <si>
    <t> 03.04.1992 01:50 </t>
  </si>
  <si>
    <t> 23.04.1993 21:25 </t>
  </si>
  <si>
    <t> P.Stepan </t>
  </si>
  <si>
    <t> 04.03.1994 02:24 </t>
  </si>
  <si>
    <t> J.Vandenbroere </t>
  </si>
  <si>
    <t> BBS 107 </t>
  </si>
  <si>
    <t> 11.03.1994 01:42 </t>
  </si>
  <si>
    <t> 14.06.1996 21:51 </t>
  </si>
  <si>
    <t> -0.0083 </t>
  </si>
  <si>
    <t> E.Blättler </t>
  </si>
  <si>
    <t> BBS 112 </t>
  </si>
  <si>
    <t> 15.03.1998 18:54 </t>
  </si>
  <si>
    <t> -0.0010 </t>
  </si>
  <si>
    <t> J.Safar </t>
  </si>
  <si>
    <t>IBVS 4888 </t>
  </si>
  <si>
    <t> 22.03.1998 21:57 </t>
  </si>
  <si>
    <t> -0.0046 </t>
  </si>
  <si>
    <t> 17.04.1998 20:38 </t>
  </si>
  <si>
    <t> -0.0024 </t>
  </si>
  <si>
    <t> M.Zejda </t>
  </si>
  <si>
    <t> 13.03.1999 01:54 </t>
  </si>
  <si>
    <t> -0.0036 </t>
  </si>
  <si>
    <t> K.Koss </t>
  </si>
  <si>
    <t> BRNO 32 </t>
  </si>
  <si>
    <t> 01.04.1999 22:51 </t>
  </si>
  <si>
    <t> -0.0057 </t>
  </si>
  <si>
    <t>IBVS 5263 </t>
  </si>
  <si>
    <t> 15.04.1999 21:50 </t>
  </si>
  <si>
    <t> BBS 121 </t>
  </si>
  <si>
    <t> 11.02.2000 01:30 </t>
  </si>
  <si>
    <t> -0.0061 </t>
  </si>
  <si>
    <t> 28.02.2000 19:30 </t>
  </si>
  <si>
    <t> -0.0064 </t>
  </si>
  <si>
    <t> 04.03.2000 23:18 </t>
  </si>
  <si>
    <t> BBS 125 </t>
  </si>
  <si>
    <t> 23.04.2000 21:07 </t>
  </si>
  <si>
    <t> -0.0117 </t>
  </si>
  <si>
    <t> Hajek&amp;Koss </t>
  </si>
  <si>
    <t> 23.04.2000 21:15 </t>
  </si>
  <si>
    <t> 06.05.2000 21:59 </t>
  </si>
  <si>
    <t> -0.0233 </t>
  </si>
  <si>
    <t> O.Pejcha </t>
  </si>
  <si>
    <t> 06.05.2000 22:06 </t>
  </si>
  <si>
    <t> -0.0178 </t>
  </si>
  <si>
    <t> P.Marek </t>
  </si>
  <si>
    <t> 06.05.2000 22:13 </t>
  </si>
  <si>
    <t> -0.0136 </t>
  </si>
  <si>
    <t> L.Kral </t>
  </si>
  <si>
    <t> 06.05.2000 22:14 </t>
  </si>
  <si>
    <t> -0.0129 </t>
  </si>
  <si>
    <t> 06.05.2000 22:15 </t>
  </si>
  <si>
    <t> -0.0122 </t>
  </si>
  <si>
    <t> P.Sobotka </t>
  </si>
  <si>
    <t> 06.05.2000 22:22 </t>
  </si>
  <si>
    <t> -0.0067 </t>
  </si>
  <si>
    <t> L.Brat </t>
  </si>
  <si>
    <t> 06.05.2000 22:27 </t>
  </si>
  <si>
    <t>OEJV 0074 </t>
  </si>
  <si>
    <t> 08.05.2000 07:09 </t>
  </si>
  <si>
    <t> -0.0062 </t>
  </si>
  <si>
    <t> R.H.Nelson </t>
  </si>
  <si>
    <t>IBVS 5040 </t>
  </si>
  <si>
    <t> 25.05.2001 21:50 </t>
  </si>
  <si>
    <t> B.Procházková </t>
  </si>
  <si>
    <t> 25.05.2001 22:13 </t>
  </si>
  <si>
    <t> J.Goždál </t>
  </si>
  <si>
    <t> 25.05.2001 22:19 </t>
  </si>
  <si>
    <t> J.Cechal </t>
  </si>
  <si>
    <t> 24.02.2002 12:36 </t>
  </si>
  <si>
    <t> -0.0069 </t>
  </si>
  <si>
    <t> Nakajima </t>
  </si>
  <si>
    <t>VSB 40 </t>
  </si>
  <si>
    <t> 24.02.2002 16:12 </t>
  </si>
  <si>
    <t> -0.0081 </t>
  </si>
  <si>
    <t> 14.03.2002 02:56 </t>
  </si>
  <si>
    <t> -0.0080 </t>
  </si>
  <si>
    <t>ns</t>
  </si>
  <si>
    <t> S.Dvorak </t>
  </si>
  <si>
    <t> AOEB 12 </t>
  </si>
  <si>
    <t> 03.04.2002 21:45 </t>
  </si>
  <si>
    <t> -0.0089 </t>
  </si>
  <si>
    <t> BBS 128 </t>
  </si>
  <si>
    <t> 09.04.2002 01:34 </t>
  </si>
  <si>
    <t> -0.0087 </t>
  </si>
  <si>
    <t> 14.05.2002 02:41 </t>
  </si>
  <si>
    <t> 24.05.2002 03:00 </t>
  </si>
  <si>
    <t> -0.0082 </t>
  </si>
  <si>
    <t> 29.12.2002 08:28 </t>
  </si>
  <si>
    <t> -0.0076 </t>
  </si>
  <si>
    <t> 05.01.2003 07:57 </t>
  </si>
  <si>
    <t> -0.0078 </t>
  </si>
  <si>
    <t> 22.02.2003 02:55 </t>
  </si>
  <si>
    <t> -0.0074 </t>
  </si>
  <si>
    <t> L.Kotková &amp; M.Wolf </t>
  </si>
  <si>
    <t>IBVS 5676 </t>
  </si>
  <si>
    <t> 24.02.2003 05:53 </t>
  </si>
  <si>
    <t> 13.03.2003 20:16 </t>
  </si>
  <si>
    <t>-I</t>
  </si>
  <si>
    <t> K. &amp; M. Rätz </t>
  </si>
  <si>
    <t>BAVM 172 </t>
  </si>
  <si>
    <t> 17.03.2003 00:44 </t>
  </si>
  <si>
    <t>25271.5</t>
  </si>
  <si>
    <t> -0.0075 </t>
  </si>
  <si>
    <t> BBS 129 </t>
  </si>
  <si>
    <t> 26.03.2003 21:27 </t>
  </si>
  <si>
    <t>25304</t>
  </si>
  <si>
    <t> -0.0060 </t>
  </si>
  <si>
    <t>IBVS 5583 </t>
  </si>
  <si>
    <t> 31.03.2003 21:35 </t>
  </si>
  <si>
    <t>25320.5</t>
  </si>
  <si>
    <t> 15.04.2003 22:03 </t>
  </si>
  <si>
    <t>25370</t>
  </si>
  <si>
    <t> -0.0073 </t>
  </si>
  <si>
    <t> F.Agerer </t>
  </si>
  <si>
    <t>BAVM 158 </t>
  </si>
  <si>
    <t> 16.04.2003 01:41 </t>
  </si>
  <si>
    <t>25370.5</t>
  </si>
  <si>
    <t> -0.0071 </t>
  </si>
  <si>
    <t> 16.02.2004 09:10 </t>
  </si>
  <si>
    <t>26380</t>
  </si>
  <si>
    <t>IBVS 5602 </t>
  </si>
  <si>
    <t> 11.03.2004 01:10 </t>
  </si>
  <si>
    <t>26458</t>
  </si>
  <si>
    <t> -0.0077 </t>
  </si>
  <si>
    <t> 28.03.2004 22:51 </t>
  </si>
  <si>
    <t>26517</t>
  </si>
  <si>
    <t> 29.03.2004 02:27 </t>
  </si>
  <si>
    <t>26517.5</t>
  </si>
  <si>
    <t> -0.0086 </t>
  </si>
  <si>
    <t> 29.03.2004 20:41 </t>
  </si>
  <si>
    <t>26520</t>
  </si>
  <si>
    <t>o</t>
  </si>
  <si>
    <t> Moschner &amp; Frank </t>
  </si>
  <si>
    <t>BAVM 173 </t>
  </si>
  <si>
    <t> 15.06.2004 16:35 </t>
  </si>
  <si>
    <t>26776.5</t>
  </si>
  <si>
    <t> T.Krajci </t>
  </si>
  <si>
    <t>IBVS 5592 </t>
  </si>
  <si>
    <t> 16.01.2005 01:34 </t>
  </si>
  <si>
    <t>27483</t>
  </si>
  <si>
    <t> -0.0063 </t>
  </si>
  <si>
    <t> C.&amp; M.Rätz </t>
  </si>
  <si>
    <t>BAVM 178 </t>
  </si>
  <si>
    <t> 09.03.2005 13:19 </t>
  </si>
  <si>
    <t>27656</t>
  </si>
  <si>
    <t> -0.0094 </t>
  </si>
  <si>
    <t>VSB 44 </t>
  </si>
  <si>
    <t> 09.03.2005 17:00 </t>
  </si>
  <si>
    <t>27656.5</t>
  </si>
  <si>
    <t> 20.03.2005 18:49 </t>
  </si>
  <si>
    <t>27693</t>
  </si>
  <si>
    <t> C.-H.Kim et al. </t>
  </si>
  <si>
    <t>IBVS 5694 </t>
  </si>
  <si>
    <t> 28.03.2005 23:26 </t>
  </si>
  <si>
    <t>27720</t>
  </si>
  <si>
    <t> -0.00780 </t>
  </si>
  <si>
    <t>C</t>
  </si>
  <si>
    <t> L.Brát </t>
  </si>
  <si>
    <t> 02.04.2005 19:57 </t>
  </si>
  <si>
    <t>27736</t>
  </si>
  <si>
    <t> 11.05.2005 23:21 </t>
  </si>
  <si>
    <t>27865</t>
  </si>
  <si>
    <t> -0.00840 </t>
  </si>
  <si>
    <t> P.Svoboda </t>
  </si>
  <si>
    <t>R</t>
  </si>
  <si>
    <t> 11.05.2005 23:22 </t>
  </si>
  <si>
    <t> -0.00770 </t>
  </si>
  <si>
    <t>B</t>
  </si>
  <si>
    <t>V</t>
  </si>
  <si>
    <t> 25.01.2006 04:35 </t>
  </si>
  <si>
    <t>28716</t>
  </si>
  <si>
    <t> -0.00814 </t>
  </si>
  <si>
    <t> 25.01.2006 04:36 </t>
  </si>
  <si>
    <t> -0.00745 </t>
  </si>
  <si>
    <t> 25.01.2006 04:37 </t>
  </si>
  <si>
    <t> -0.00675 </t>
  </si>
  <si>
    <t> 30.01.2006 01:08 </t>
  </si>
  <si>
    <t>28732</t>
  </si>
  <si>
    <t> Sz.Csizmadia et al. </t>
  </si>
  <si>
    <t>IBVS 5736 </t>
  </si>
  <si>
    <t> 30.01.2006 22:58 </t>
  </si>
  <si>
    <t>28735</t>
  </si>
  <si>
    <t> 01.02.2006 00:26 </t>
  </si>
  <si>
    <t>28738.5</t>
  </si>
  <si>
    <t> 09.04.2006 23:40 </t>
  </si>
  <si>
    <t>28962.5</t>
  </si>
  <si>
    <t> 16.12.2006 03:56 </t>
  </si>
  <si>
    <t>29787</t>
  </si>
  <si>
    <t> S.Parimucha et al. </t>
  </si>
  <si>
    <t>IBVS 5777 </t>
  </si>
  <si>
    <t> 30.03.2007 20:19 </t>
  </si>
  <si>
    <t>30132</t>
  </si>
  <si>
    <t> -0.00845 </t>
  </si>
  <si>
    <t> R.Ehrenberger </t>
  </si>
  <si>
    <t> 14.04.2007 20:48 </t>
  </si>
  <si>
    <t>30181.5</t>
  </si>
  <si>
    <t> M.&amp; C.Rätz </t>
  </si>
  <si>
    <t>BAVM 201 </t>
  </si>
  <si>
    <t> 16.05.2007 21:05 </t>
  </si>
  <si>
    <t> -0.00757 </t>
  </si>
  <si>
    <t> 15.12.2007 03:03 </t>
  </si>
  <si>
    <t>IBVS 5898 </t>
  </si>
  <si>
    <t> 13.03.2008 00:45 </t>
  </si>
  <si>
    <t> 07.04.2008 23:22 </t>
  </si>
  <si>
    <t> 08.04.2008 03:01 </t>
  </si>
  <si>
    <t> 01.01.2009 01:18 </t>
  </si>
  <si>
    <t>-U;-I</t>
  </si>
  <si>
    <t> M.&amp; K.Rätz </t>
  </si>
  <si>
    <t>BAVM 209 </t>
  </si>
  <si>
    <t> 03.02.2009 10:27 </t>
  </si>
  <si>
    <t>32358.5</t>
  </si>
  <si>
    <t> -0.0037 </t>
  </si>
  <si>
    <t>IBVS 5894 </t>
  </si>
  <si>
    <t> 21.04.2009 22:56 </t>
  </si>
  <si>
    <t>32614</t>
  </si>
  <si>
    <t> -0.0100 </t>
  </si>
  <si>
    <t> L.Šmelcer </t>
  </si>
  <si>
    <t>OEJV 0107 </t>
  </si>
  <si>
    <t> 21.04.2009 22:57 </t>
  </si>
  <si>
    <t> 25.04.2009 21:37 </t>
  </si>
  <si>
    <t>32627</t>
  </si>
  <si>
    <t> -0.0093 </t>
  </si>
  <si>
    <t> 07.05.2009 21:15 </t>
  </si>
  <si>
    <t>32666.5</t>
  </si>
  <si>
    <t> -0.0099 </t>
  </si>
  <si>
    <t> 07.05.2009 21:16 </t>
  </si>
  <si>
    <t> 25.05.2009 18:49 </t>
  </si>
  <si>
    <t>32725.5</t>
  </si>
  <si>
    <t> -0.0139 </t>
  </si>
  <si>
    <t> Y.Ogmen </t>
  </si>
  <si>
    <t> JAAVSO 38;85 </t>
  </si>
  <si>
    <t> 15.01.2010 00:51 </t>
  </si>
  <si>
    <t>33497.5</t>
  </si>
  <si>
    <t>IBVS 5980 </t>
  </si>
  <si>
    <t> 07.03.2010 03:56 </t>
  </si>
  <si>
    <t>33666</t>
  </si>
  <si>
    <t>IBVS 5974 </t>
  </si>
  <si>
    <t> 12.03.2010 04:10 </t>
  </si>
  <si>
    <t>33682.5</t>
  </si>
  <si>
    <t>IBVS 5945 </t>
  </si>
  <si>
    <t> 16.03.2010 20:59 </t>
  </si>
  <si>
    <t>33698</t>
  </si>
  <si>
    <t> -0.0084 </t>
  </si>
  <si>
    <t> F.Marchi </t>
  </si>
  <si>
    <t>OEJV 0137 </t>
  </si>
  <si>
    <t> 22.03.2010 22:37 </t>
  </si>
  <si>
    <t>33718</t>
  </si>
  <si>
    <t> -0.0090 </t>
  </si>
  <si>
    <t> 11.02.2011 08:55 </t>
  </si>
  <si>
    <t>34790.5</t>
  </si>
  <si>
    <t>IBVS 5992 </t>
  </si>
  <si>
    <t> 02.03.2011 22:31 </t>
  </si>
  <si>
    <t>34855</t>
  </si>
  <si>
    <t> -0.0118 </t>
  </si>
  <si>
    <t>IBVS 6044 </t>
  </si>
  <si>
    <t> 01.04.2011 23:32 </t>
  </si>
  <si>
    <t>34954</t>
  </si>
  <si>
    <t> -0.00865 </t>
  </si>
  <si>
    <t>OEJV 0160 </t>
  </si>
  <si>
    <t> -0.00855 </t>
  </si>
  <si>
    <t> 15.04.2011 04:19 </t>
  </si>
  <si>
    <t>34997.5</t>
  </si>
  <si>
    <t> 21.12.2011 12:13 </t>
  </si>
  <si>
    <t>35822.5</t>
  </si>
  <si>
    <t> R.Nelson </t>
  </si>
  <si>
    <t>IBVS 6018 </t>
  </si>
  <si>
    <t> 11.02.2012 09:29 </t>
  </si>
  <si>
    <t>35993.5</t>
  </si>
  <si>
    <t>IBVS 6029 </t>
  </si>
  <si>
    <t> 23.03.2012 23:09 </t>
  </si>
  <si>
    <t>36130.5</t>
  </si>
  <si>
    <t> -0.00930 </t>
  </si>
  <si>
    <t> K.Ho?kova </t>
  </si>
  <si>
    <t> 19.04.2012 05:04 </t>
  </si>
  <si>
    <t>36217</t>
  </si>
  <si>
    <t> 17.04.2013 20:44 </t>
  </si>
  <si>
    <t>37415.5</t>
  </si>
  <si>
    <t> -0.01594 </t>
  </si>
  <si>
    <t> M.Vraš?ak </t>
  </si>
  <si>
    <t> 17.04.2013 20:45 </t>
  </si>
  <si>
    <t> -0.0156 </t>
  </si>
  <si>
    <t> -0.01558 </t>
  </si>
  <si>
    <t>pg </t>
  </si>
  <si>
    <t>CCD </t>
  </si>
  <si>
    <t>PE </t>
  </si>
  <si>
    <t>vis </t>
  </si>
  <si>
    <t>pg</t>
  </si>
  <si>
    <t>PE</t>
  </si>
  <si>
    <t>CCD</t>
  </si>
  <si>
    <t>s6</t>
  </si>
  <si>
    <t>s7</t>
  </si>
  <si>
    <t>IBVS 3650</t>
  </si>
  <si>
    <t>Yang &amp; Liu 2002</t>
  </si>
  <si>
    <t>−0.040</t>
  </si>
  <si>
    <t>−0.007</t>
  </si>
  <si>
    <t>Meinunger</t>
  </si>
  <si>
    <t>&amp;</t>
  </si>
  <si>
    <t>Wenzel</t>
  </si>
  <si>
    <t>−0.024</t>
  </si>
  <si>
    <t>−0.027</t>
  </si>
  <si>
    <t>−0.029</t>
  </si>
  <si>
    <t>−0.031</t>
  </si>
  <si>
    <t>−0.042</t>
  </si>
  <si>
    <t>−0.010</t>
  </si>
  <si>
    <t>−0.033</t>
  </si>
  <si>
    <t>−0.002</t>
  </si>
  <si>
    <t>−0.041</t>
  </si>
  <si>
    <t>−0.011</t>
  </si>
  <si>
    <t>−0.023</t>
  </si>
  <si>
    <t>−0.043</t>
  </si>
  <si>
    <t>−0.013</t>
  </si>
  <si>
    <t>−0.030</t>
  </si>
  <si>
    <t>−0.035</t>
  </si>
  <si>
    <t>−0.005</t>
  </si>
  <si>
    <t>−0.025</t>
  </si>
  <si>
    <t>−0.046</t>
  </si>
  <si>
    <t>−0.0002</t>
  </si>
  <si>
    <t>−0.0015</t>
  </si>
  <si>
    <t>Bookmyer</t>
  </si>
  <si>
    <t>−0.0049</t>
  </si>
  <si>
    <t>et</t>
  </si>
  <si>
    <t>al.</t>
  </si>
  <si>
    <t>−0.0036</t>
  </si>
  <si>
    <t>−0.0010</t>
  </si>
  <si>
    <t>−0.0057</t>
  </si>
  <si>
    <t>Safar</t>
  </si>
  <si>
    <t>Zejda</t>
  </si>
  <si>
    <t>−0.0007</t>
  </si>
  <si>
    <t>−0.0009</t>
  </si>
  <si>
    <t>this</t>
  </si>
  <si>
    <t>paper</t>
  </si>
  <si>
    <t>−0.0008</t>
  </si>
  <si>
    <t>−0.0004</t>
  </si>
  <si>
    <t>Hoffmann</t>
  </si>
  <si>
    <t>Yang &amp; Liu (2002)</t>
  </si>
  <si>
    <t>Nelson (2001)</t>
  </si>
  <si>
    <t>Meinunger &amp; Wenzel (1968)</t>
  </si>
  <si>
    <t>Hoffmann (1983  )</t>
  </si>
  <si>
    <t>Samec &amp; Bookmyer (1987)</t>
  </si>
  <si>
    <t>BBSAG 92 (1989 )</t>
  </si>
  <si>
    <t>Samec &amp; al. (1993)</t>
  </si>
  <si>
    <t>Safar &amp; Zejda (2000)</t>
  </si>
  <si>
    <t>Yang &amp; Liu</t>
  </si>
  <si>
    <t>IBVS 6118</t>
  </si>
  <si>
    <t>JAVSO..42..426</t>
  </si>
  <si>
    <t>OEJV 0165</t>
  </si>
  <si>
    <t>OEJV 0168</t>
  </si>
  <si>
    <t>IBVS 6154</t>
  </si>
  <si>
    <t>IBVS 6167</t>
  </si>
  <si>
    <t>OEJV 0179</t>
  </si>
  <si>
    <t>IBVS 6234</t>
  </si>
  <si>
    <t>JAVSO..44…69</t>
  </si>
  <si>
    <t>JAVSO..45..121</t>
  </si>
  <si>
    <t>:00005</t>
  </si>
  <si>
    <t>:00048</t>
  </si>
  <si>
    <t>:00015</t>
  </si>
  <si>
    <t>:00020</t>
  </si>
  <si>
    <t>:00016</t>
  </si>
  <si>
    <t>:00028</t>
  </si>
  <si>
    <t>:00022</t>
  </si>
  <si>
    <t>:00027</t>
  </si>
  <si>
    <t>:00047</t>
  </si>
  <si>
    <t>:00248</t>
  </si>
  <si>
    <t>Yang 2013NewA…19…27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</si>
  <si>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</si>
  <si>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</si>
  <si>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</si>
  <si>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</si>
  <si>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</si>
  <si>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</si>
  <si>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</si>
  <si>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</si>
  <si>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</si>
  <si>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</si>
  <si>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</si>
  <si>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</si>
  <si>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</si>
  <si>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</si>
  <si>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</si>
  <si>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</si>
  <si>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</si>
  <si>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</si>
  <si>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</si>
  <si>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</si>
  <si>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</si>
  <si>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</si>
  <si>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</si>
  <si>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</si>
  <si>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</si>
  <si>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</si>
  <si>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</si>
  <si>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</si>
  <si>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</si>
  <si>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</si>
  <si>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</si>
  <si>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</si>
  <si>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</si>
  <si>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</si>
  <si>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</si>
  <si>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</si>
  <si>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</si>
  <si>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</si>
  <si>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</si>
  <si>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</si>
  <si>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</si>
  <si>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</si>
  <si>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</si>
  <si>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</si>
  <si>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</si>
  <si>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</si>
  <si>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</si>
  <si>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</si>
  <si>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</si>
  <si>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</si>
  <si>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</si>
  <si>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</si>
  <si>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</si>
  <si>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</si>
  <si>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</si>
  <si>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</si>
  <si>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</si>
  <si>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</si>
  <si>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</si>
  <si>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</si>
  <si>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</si>
  <si>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</si>
  <si>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`</t>
  </si>
  <si>
    <t>Time span</t>
  </si>
  <si>
    <t>P3 cycles</t>
  </si>
  <si>
    <t>Yang &amp; Liu (2002) -- Questionable fit</t>
  </si>
  <si>
    <t>Yang</t>
  </si>
  <si>
    <t>radians</t>
  </si>
  <si>
    <t>soln 1</t>
  </si>
  <si>
    <t>3 weird</t>
  </si>
  <si>
    <t>New pt</t>
  </si>
  <si>
    <t>2020-03-25</t>
  </si>
  <si>
    <t>Meinunger, L., &amp; Wenzel, W. 1968, VSS 7(4), 430</t>
  </si>
  <si>
    <t>Meinunger, 1968</t>
  </si>
  <si>
    <t>JAVSO..46..184</t>
  </si>
  <si>
    <t>OEJV 0211</t>
  </si>
  <si>
    <t>VSB 067</t>
  </si>
  <si>
    <t>RHN 2022</t>
  </si>
  <si>
    <t>OEJV 212</t>
  </si>
  <si>
    <t>VSB, 91</t>
  </si>
  <si>
    <t>JAAVSO, 50, 255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</si>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</sst>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"/>
    <numFmt numFmtId="167" formatCode="0.00000"/>
    <numFmt numFmtId="168" formatCode="0.000E+00"/>
  </numFmts>
  <fonts count="5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70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0" fillId="0" borderId="0" xfId="0" applyFon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0" fontId="16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24" borderId="0" xfId="0" applyFont="1" applyFill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5" fillId="25" borderId="0" xfId="0" applyFont="1" applyFill="1" applyAlignment="1">
      <alignment horizontal="center" vertical="top" wrapText="1"/>
    </xf>
    <xf numFmtId="0" fontId="5" fillId="25" borderId="5" xfId="0" applyFont="1" applyFill="1" applyBorder="1" applyAlignment="1">
      <alignment horizontal="left" vertical="top" wrapText="1"/>
    </xf>
    <xf numFmtId="0" fontId="18" fillId="25" borderId="5" xfId="38" applyFill="1" applyBorder="1" applyAlignment="1" applyProtection="1">
      <alignment horizontal="left" vertical="top" wrapText="1"/>
    </xf>
    <xf numFmtId="0" fontId="18" fillId="25" borderId="0" xfId="38" applyFill="1" applyBorder="1" applyAlignment="1" applyProtection="1">
      <alignment horizontal="left" vertical="top" wrapText="1"/>
    </xf>
    <xf numFmtId="0" fontId="5" fillId="25" borderId="0" xfId="0" applyFont="1" applyFill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0" fontId="11" fillId="0" borderId="0" xfId="0" applyFont="1">
      <alignment vertical="top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0" fillId="0" borderId="16" xfId="0" applyBorder="1" applyAlignment="1"/>
    <xf numFmtId="0" fontId="39" fillId="0" borderId="17" xfId="0" applyFont="1" applyBorder="1" applyAlignment="1"/>
    <xf numFmtId="0" fontId="0" fillId="0" borderId="17" xfId="0" applyBorder="1" applyAlignment="1">
      <alignment horizontal="right"/>
    </xf>
    <xf numFmtId="0" fontId="0" fillId="0" borderId="18" xfId="0" applyBorder="1" applyAlignment="1"/>
    <xf numFmtId="0" fontId="30" fillId="0" borderId="0" xfId="0" applyFont="1" applyAlignment="1"/>
    <xf numFmtId="0" fontId="0" fillId="26" borderId="16" xfId="0" applyFill="1" applyBorder="1" applyAlignment="1"/>
    <xf numFmtId="0" fontId="30" fillId="26" borderId="18" xfId="0" applyFont="1" applyFill="1" applyBorder="1" applyAlignment="1"/>
    <xf numFmtId="0" fontId="42" fillId="0" borderId="19" xfId="0" applyFont="1" applyBorder="1" applyAlignment="1"/>
    <xf numFmtId="0" fontId="0" fillId="0" borderId="20" xfId="0" applyBorder="1" applyAlignment="1"/>
    <xf numFmtId="0" fontId="42" fillId="0" borderId="18" xfId="0" applyFont="1" applyBorder="1" applyAlignment="1"/>
    <xf numFmtId="0" fontId="0" fillId="26" borderId="21" xfId="0" applyFill="1" applyBorder="1" applyAlignment="1"/>
    <xf numFmtId="0" fontId="30" fillId="26" borderId="20" xfId="0" applyFont="1" applyFill="1" applyBorder="1" applyAlignment="1"/>
    <xf numFmtId="0" fontId="42" fillId="0" borderId="22" xfId="0" applyFont="1" applyBorder="1" applyAlignment="1"/>
    <xf numFmtId="11" fontId="0" fillId="0" borderId="0" xfId="0" applyNumberFormat="1" applyAlignment="1"/>
    <xf numFmtId="0" fontId="42" fillId="0" borderId="20" xfId="0" applyFont="1" applyBorder="1" applyAlignment="1"/>
    <xf numFmtId="0" fontId="0" fillId="27" borderId="21" xfId="0" applyFill="1" applyBorder="1" applyAlignment="1"/>
    <xf numFmtId="0" fontId="30" fillId="28" borderId="20" xfId="0" applyFont="1" applyFill="1" applyBorder="1" applyAlignment="1"/>
    <xf numFmtId="0" fontId="30" fillId="27" borderId="21" xfId="0" applyFont="1" applyFill="1" applyBorder="1" applyAlignment="1"/>
    <xf numFmtId="0" fontId="0" fillId="26" borderId="23" xfId="0" applyFill="1" applyBorder="1" applyAlignment="1"/>
    <xf numFmtId="0" fontId="30" fillId="26" borderId="24" xfId="0" applyFont="1" applyFill="1" applyBorder="1" applyAlignment="1"/>
    <xf numFmtId="0" fontId="42" fillId="0" borderId="25" xfId="0" applyFont="1" applyBorder="1" applyAlignment="1"/>
    <xf numFmtId="0" fontId="42" fillId="0" borderId="24" xfId="0" applyFont="1" applyBorder="1" applyAlignment="1"/>
    <xf numFmtId="0" fontId="0" fillId="0" borderId="21" xfId="0" applyBorder="1" applyAlignment="1"/>
    <xf numFmtId="0" fontId="39" fillId="0" borderId="0" xfId="0" applyFont="1" applyAlignment="1"/>
    <xf numFmtId="0" fontId="0" fillId="0" borderId="21" xfId="0" applyBorder="1" applyAlignment="1">
      <alignment horizontal="left"/>
    </xf>
    <xf numFmtId="0" fontId="44" fillId="0" borderId="21" xfId="0" applyFont="1" applyBorder="1" applyAlignment="1"/>
    <xf numFmtId="2" fontId="39" fillId="0" borderId="0" xfId="0" applyNumberFormat="1" applyFont="1" applyAlignment="1"/>
    <xf numFmtId="1" fontId="39" fillId="0" borderId="0" xfId="0" applyNumberFormat="1" applyFont="1" applyAlignment="1"/>
    <xf numFmtId="168" fontId="39" fillId="0" borderId="0" xfId="0" applyNumberFormat="1" applyFont="1" applyAlignment="1"/>
    <xf numFmtId="0" fontId="30" fillId="0" borderId="23" xfId="0" applyFont="1" applyBorder="1" applyAlignment="1"/>
    <xf numFmtId="0" fontId="46" fillId="28" borderId="8" xfId="0" applyFont="1" applyFill="1" applyBorder="1" applyAlignment="1"/>
    <xf numFmtId="0" fontId="0" fillId="0" borderId="8" xfId="0" applyBorder="1" applyAlignment="1"/>
    <xf numFmtId="0" fontId="0" fillId="0" borderId="24" xfId="0" applyBorder="1" applyAlignment="1"/>
    <xf numFmtId="0" fontId="4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30" fillId="0" borderId="0" xfId="0" applyNumberFormat="1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/>
    </xf>
    <xf numFmtId="0" fontId="5" fillId="25" borderId="5" xfId="38" applyFont="1" applyFill="1" applyBorder="1" applyAlignment="1" applyProtection="1">
      <alignment horizontal="left" vertical="top" wrapText="1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wrapText="1"/>
    </xf>
    <xf numFmtId="0" fontId="5" fillId="0" borderId="0" xfId="42" applyFont="1"/>
    <xf numFmtId="0" fontId="11" fillId="0" borderId="0" xfId="0" applyFont="1" applyAlignment="1">
      <alignment horizontal="left"/>
    </xf>
    <xf numFmtId="0" fontId="39" fillId="0" borderId="5" xfId="0" applyFont="1" applyBorder="1" applyAlignment="1">
      <alignment horizontal="left" vertic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5" fillId="0" borderId="5" xfId="42" applyFont="1" applyBorder="1" applyAlignment="1">
      <alignment horizontal="center"/>
    </xf>
    <xf numFmtId="0" fontId="38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5" fillId="0" borderId="5" xfId="42" applyFont="1" applyBorder="1" applyAlignment="1">
      <alignment horizontal="left"/>
    </xf>
    <xf numFmtId="2" fontId="0" fillId="0" borderId="0" xfId="0" applyNumberFormat="1" applyAlignment="1"/>
    <xf numFmtId="0" fontId="42" fillId="0" borderId="0" xfId="0" applyFont="1" applyAlignment="1"/>
    <xf numFmtId="0" fontId="49" fillId="0" borderId="0" xfId="0" applyFont="1" applyAlignment="1"/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5" fillId="0" borderId="26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0" xfId="0" applyFont="1" applyAlignment="1"/>
    <xf numFmtId="0" fontId="17" fillId="0" borderId="0" xfId="42" applyFont="1"/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horizontal="center"/>
      <protection locked="0"/>
    </xf>
    <xf numFmtId="0" fontId="17" fillId="0" borderId="5" xfId="42" applyFont="1" applyBorder="1" applyAlignment="1">
      <alignment horizontal="center"/>
    </xf>
    <xf numFmtId="0" fontId="17" fillId="0" borderId="5" xfId="42" applyFont="1" applyBorder="1" applyAlignment="1">
      <alignment horizontal="left"/>
    </xf>
    <xf numFmtId="0" fontId="50" fillId="0" borderId="0" xfId="0" applyFont="1" applyAlignment="1" applyProtection="1">
      <alignment vertical="center" wrapText="1"/>
      <protection locked="0"/>
    </xf>
    <xf numFmtId="0" fontId="50" fillId="0" borderId="0" xfId="0" applyFont="1" applyAlignment="1">
      <alignment horizontal="center"/>
    </xf>
    <xf numFmtId="166" fontId="50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4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3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5" fillId="25" borderId="0" xfId="0" applyFont="1" applyFill="1" applyAlignment="1">
      <alignment horizontal="left" vertical="center" wrapText="1"/>
    </xf>
    <xf numFmtId="0" fontId="5" fillId="25" borderId="0" xfId="0" applyFont="1" applyFill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0" fontId="18" fillId="25" borderId="0" xfId="38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5" xfId="42" applyFont="1" applyBorder="1" applyAlignment="1">
      <alignment horizontal="center" vertical="center"/>
    </xf>
    <xf numFmtId="0" fontId="5" fillId="0" borderId="5" xfId="42" applyFont="1" applyBorder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5" xfId="42" applyFont="1" applyBorder="1" applyAlignment="1">
      <alignment horizontal="center" vertical="center"/>
    </xf>
    <xf numFmtId="0" fontId="17" fillId="0" borderId="5" xfId="42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50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14" fontId="30" fillId="0" borderId="0" xfId="0" applyNumberFormat="1" applyFont="1" applyAlignment="1">
      <alignment vertical="center"/>
    </xf>
    <xf numFmtId="0" fontId="50" fillId="0" borderId="0" xfId="0" applyFont="1" applyAlignment="1" applyProtection="1">
      <protection locked="0"/>
    </xf>
    <xf numFmtId="0" fontId="50" fillId="0" borderId="0" xfId="0" applyFont="1" applyAlignment="1">
      <alignment horizontal="left" vertical="center" wrapText="1"/>
    </xf>
    <xf numFmtId="0" fontId="16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Alignment="1"/>
    <xf numFmtId="0" fontId="9" fillId="0" borderId="0" xfId="0" applyFont="1" applyAlignment="1"/>
    <xf numFmtId="22" fontId="8" fillId="0" borderId="0" xfId="0" applyNumberFormat="1" applyFont="1" applyAlignment="1"/>
    <xf numFmtId="0" fontId="0" fillId="0" borderId="11" xfId="0" applyBorder="1" applyAlignment="1"/>
    <xf numFmtId="0" fontId="0" fillId="0" borderId="12" xfId="0" applyBorder="1" applyAlignment="1"/>
    <xf numFmtId="0" fontId="8" fillId="0" borderId="0" xfId="0" applyFont="1" applyAlignment="1">
      <alignment horizontal="right"/>
    </xf>
    <xf numFmtId="0" fontId="15" fillId="0" borderId="0" xfId="0" applyFont="1" applyAlignment="1"/>
    <xf numFmtId="0" fontId="5" fillId="25" borderId="0" xfId="0" applyFont="1" applyFill="1" applyAlignment="1">
      <alignment horizontal="left" wrapText="1"/>
    </xf>
    <xf numFmtId="0" fontId="5" fillId="25" borderId="0" xfId="0" applyFont="1" applyFill="1" applyAlignment="1">
      <alignment horizontal="center" wrapText="1"/>
    </xf>
    <xf numFmtId="0" fontId="18" fillId="25" borderId="0" xfId="38" applyFill="1" applyBorder="1" applyAlignment="1" applyProtection="1">
      <alignment horizontal="left" wrapText="1"/>
    </xf>
    <xf numFmtId="0" fontId="18" fillId="25" borderId="5" xfId="38" applyFill="1" applyBorder="1" applyAlignment="1" applyProtection="1">
      <alignment horizontal="left" wrapText="1"/>
    </xf>
    <xf numFmtId="0" fontId="5" fillId="25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17" fillId="0" borderId="5" xfId="0" applyFont="1" applyBorder="1" applyAlignment="1"/>
    <xf numFmtId="0" fontId="17" fillId="0" borderId="5" xfId="0" applyFont="1" applyBorder="1" applyAlignment="1">
      <alignment horizontal="left"/>
    </xf>
    <xf numFmtId="0" fontId="11" fillId="0" borderId="5" xfId="0" applyFont="1" applyBorder="1" applyAlignment="1"/>
    <xf numFmtId="0" fontId="38" fillId="0" borderId="0" xfId="0" applyFont="1" applyAlignment="1">
      <alignment horizontal="left"/>
    </xf>
    <xf numFmtId="0" fontId="38" fillId="0" borderId="5" xfId="0" applyFont="1" applyBorder="1" applyAlignment="1">
      <alignment horizontal="center"/>
    </xf>
    <xf numFmtId="0" fontId="50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horizontal="left" wrapText="1"/>
    </xf>
    <xf numFmtId="167" fontId="50" fillId="0" borderId="0" xfId="0" applyNumberFormat="1" applyFont="1" applyAlignment="1">
      <alignment horizontal="left" wrapText="1"/>
    </xf>
    <xf numFmtId="167" fontId="50" fillId="0" borderId="0" xfId="0" applyNumberFormat="1" applyFont="1" applyAlignment="1" applyProtection="1">
      <alignment horizontal="left" wrapText="1"/>
      <protection locked="0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167" fontId="50" fillId="0" borderId="0" xfId="0" applyNumberFormat="1" applyFont="1" applyAlignment="1">
      <alignment horizontal="left" vertical="center" wrapText="1"/>
    </xf>
    <xf numFmtId="167" fontId="50" fillId="0" borderId="0" xfId="0" applyNumberFormat="1" applyFont="1" applyAlignment="1" applyProtection="1">
      <alignment horizontal="left" vertical="center" wrapText="1"/>
      <protection locked="0"/>
    </xf>
    <xf numFmtId="0" fontId="10" fillId="25" borderId="5" xfId="38" applyFont="1" applyFill="1" applyBorder="1" applyAlignment="1" applyProtection="1">
      <alignment horizontal="left" vertical="center" wrapText="1"/>
    </xf>
    <xf numFmtId="0" fontId="10" fillId="25" borderId="0" xfId="0" applyFont="1" applyFill="1" applyAlignment="1">
      <alignment horizontal="center" vertical="center" wrapText="1"/>
    </xf>
    <xf numFmtId="0" fontId="10" fillId="2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42" applyFont="1" applyAlignment="1">
      <alignment vertical="center"/>
    </xf>
    <xf numFmtId="0" fontId="35" fillId="0" borderId="5" xfId="42" applyFont="1" applyBorder="1" applyAlignment="1">
      <alignment horizontal="center" vertical="center"/>
    </xf>
    <xf numFmtId="0" fontId="35" fillId="0" borderId="5" xfId="42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66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842249292550689"/>
          <c:y val="3.343450250536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545497589659059"/>
          <c:w val="0.78863232682060391"/>
          <c:h val="0.63333520754973827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A-4082-8C85-FEB1A991540F}"/>
            </c:ext>
          </c:extLst>
        </c:ser>
        <c:ser>
          <c:idx val="4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3">
                  <c:v>-1.1234349993173964E-2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3.2855300007213373E-2</c:v>
                </c:pt>
                <c:pt idx="233">
                  <c:v>2.7287074997730087E-2</c:v>
                </c:pt>
                <c:pt idx="234">
                  <c:v>2.7287074997730087E-2</c:v>
                </c:pt>
                <c:pt idx="235">
                  <c:v>2.7577075001318008E-2</c:v>
                </c:pt>
                <c:pt idx="236">
                  <c:v>2.7577075001318008E-2</c:v>
                </c:pt>
                <c:pt idx="237">
                  <c:v>2.7647075003187638E-2</c:v>
                </c:pt>
                <c:pt idx="238">
                  <c:v>2.7647075003187638E-2</c:v>
                </c:pt>
                <c:pt idx="239">
                  <c:v>3.3487075001175981E-2</c:v>
                </c:pt>
                <c:pt idx="240">
                  <c:v>3.3487075001175981E-2</c:v>
                </c:pt>
                <c:pt idx="241">
                  <c:v>3.3777074997487944E-2</c:v>
                </c:pt>
                <c:pt idx="242">
                  <c:v>3.3777074997487944E-2</c:v>
                </c:pt>
                <c:pt idx="243">
                  <c:v>3.3847074999357574E-2</c:v>
                </c:pt>
                <c:pt idx="244">
                  <c:v>3.3847074999357574E-2</c:v>
                </c:pt>
                <c:pt idx="246">
                  <c:v>2.4089900005492382E-2</c:v>
                </c:pt>
                <c:pt idx="247">
                  <c:v>3.1969900002877694E-2</c:v>
                </c:pt>
                <c:pt idx="248">
                  <c:v>3.1969900002877694E-2</c:v>
                </c:pt>
                <c:pt idx="250">
                  <c:v>-5.7269674995040987E-2</c:v>
                </c:pt>
                <c:pt idx="251">
                  <c:v>3.1386800001200754E-2</c:v>
                </c:pt>
                <c:pt idx="252">
                  <c:v>3.1386800001200754E-2</c:v>
                </c:pt>
                <c:pt idx="254">
                  <c:v>3.1501800003752578E-2</c:v>
                </c:pt>
                <c:pt idx="255">
                  <c:v>3.5123000001476612E-2</c:v>
                </c:pt>
                <c:pt idx="256">
                  <c:v>3.5123000001476612E-2</c:v>
                </c:pt>
                <c:pt idx="257">
                  <c:v>3.3157700003357604E-2</c:v>
                </c:pt>
                <c:pt idx="258">
                  <c:v>3.3157700003357604E-2</c:v>
                </c:pt>
                <c:pt idx="259">
                  <c:v>3.2980449999740813E-2</c:v>
                </c:pt>
                <c:pt idx="260">
                  <c:v>3.2980449999740813E-2</c:v>
                </c:pt>
                <c:pt idx="261">
                  <c:v>3.3605449818423949E-2</c:v>
                </c:pt>
                <c:pt idx="263">
                  <c:v>3.3935325001948513E-2</c:v>
                </c:pt>
                <c:pt idx="264">
                  <c:v>3.3111150005424861E-2</c:v>
                </c:pt>
                <c:pt idx="265">
                  <c:v>3.3958925065235235E-2</c:v>
                </c:pt>
                <c:pt idx="266">
                  <c:v>3.3581449883058667E-2</c:v>
                </c:pt>
                <c:pt idx="267">
                  <c:v>3.5585949997766875E-2</c:v>
                </c:pt>
                <c:pt idx="268">
                  <c:v>3.5933200000727084E-2</c:v>
                </c:pt>
                <c:pt idx="269">
                  <c:v>3.5059950001596007E-2</c:v>
                </c:pt>
                <c:pt idx="270">
                  <c:v>3.5644849827804137E-2</c:v>
                </c:pt>
                <c:pt idx="271">
                  <c:v>3.6746949874213897E-2</c:v>
                </c:pt>
                <c:pt idx="272">
                  <c:v>3.721275000134483E-2</c:v>
                </c:pt>
                <c:pt idx="273">
                  <c:v>3.721275000134483E-2</c:v>
                </c:pt>
                <c:pt idx="274">
                  <c:v>3.9397150001605041E-2</c:v>
                </c:pt>
                <c:pt idx="275">
                  <c:v>3.7243750193738379E-2</c:v>
                </c:pt>
                <c:pt idx="276">
                  <c:v>3.8162725089932792E-2</c:v>
                </c:pt>
                <c:pt idx="277">
                  <c:v>3.7220949998300057E-2</c:v>
                </c:pt>
                <c:pt idx="278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A-4082-8C85-FEB1A991540F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53">
                  <c:v>3.1501800003752578E-2</c:v>
                </c:pt>
                <c:pt idx="262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6A-4082-8C85-FEB1A991540F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6A-4082-8C85-FEB1A991540F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  <c:pt idx="245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6A-4082-8C85-FEB1A991540F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6">
                  <c:v>-1.1957110789038709E-2</c:v>
                </c:pt>
                <c:pt idx="33">
                  <c:v>4.0752055267148091E-3</c:v>
                </c:pt>
                <c:pt idx="34">
                  <c:v>4.0818730837344497E-3</c:v>
                </c:pt>
                <c:pt idx="35">
                  <c:v>8.2027742459262285E-3</c:v>
                </c:pt>
                <c:pt idx="36">
                  <c:v>8.4340331972916696E-3</c:v>
                </c:pt>
                <c:pt idx="37">
                  <c:v>9.2190503053409759E-3</c:v>
                </c:pt>
                <c:pt idx="38">
                  <c:v>9.2190503053409759E-3</c:v>
                </c:pt>
                <c:pt idx="39">
                  <c:v>9.2190503053409759E-3</c:v>
                </c:pt>
                <c:pt idx="40">
                  <c:v>9.2194012293946408E-3</c:v>
                </c:pt>
                <c:pt idx="41">
                  <c:v>9.2194012293946408E-3</c:v>
                </c:pt>
                <c:pt idx="42">
                  <c:v>9.2194012293946408E-3</c:v>
                </c:pt>
                <c:pt idx="43">
                  <c:v>9.2723907614981043E-3</c:v>
                </c:pt>
                <c:pt idx="44">
                  <c:v>9.2723907614981043E-3</c:v>
                </c:pt>
                <c:pt idx="45">
                  <c:v>9.2723907614981043E-3</c:v>
                </c:pt>
                <c:pt idx="46">
                  <c:v>9.2723907614981043E-3</c:v>
                </c:pt>
                <c:pt idx="47">
                  <c:v>9.8233415257526456E-3</c:v>
                </c:pt>
                <c:pt idx="48">
                  <c:v>9.8233415257526456E-3</c:v>
                </c:pt>
                <c:pt idx="49">
                  <c:v>9.9665185396480942E-3</c:v>
                </c:pt>
                <c:pt idx="50">
                  <c:v>9.9686240839700867E-3</c:v>
                </c:pt>
                <c:pt idx="51">
                  <c:v>9.9686240839700867E-3</c:v>
                </c:pt>
                <c:pt idx="52">
                  <c:v>1.0019508071751556E-2</c:v>
                </c:pt>
                <c:pt idx="53">
                  <c:v>1.0114257566241191E-2</c:v>
                </c:pt>
                <c:pt idx="54">
                  <c:v>1.0114257566241191E-2</c:v>
                </c:pt>
                <c:pt idx="55">
                  <c:v>1.0170405414827641E-2</c:v>
                </c:pt>
                <c:pt idx="56">
                  <c:v>1.0172861883203299E-2</c:v>
                </c:pt>
                <c:pt idx="57">
                  <c:v>1.0179880364276604E-2</c:v>
                </c:pt>
                <c:pt idx="58">
                  <c:v>1.0730129280423818E-2</c:v>
                </c:pt>
                <c:pt idx="59">
                  <c:v>1.0787329901171263E-2</c:v>
                </c:pt>
                <c:pt idx="60">
                  <c:v>1.0835757420577076E-2</c:v>
                </c:pt>
                <c:pt idx="61">
                  <c:v>1.2478081991730745E-2</c:v>
                </c:pt>
                <c:pt idx="62">
                  <c:v>1.2557390827859106E-2</c:v>
                </c:pt>
                <c:pt idx="63">
                  <c:v>1.2566514853254402E-2</c:v>
                </c:pt>
                <c:pt idx="64">
                  <c:v>1.3458914721725296E-2</c:v>
                </c:pt>
                <c:pt idx="65">
                  <c:v>1.418567843686616E-2</c:v>
                </c:pt>
                <c:pt idx="66">
                  <c:v>1.4201820943334765E-2</c:v>
                </c:pt>
                <c:pt idx="67">
                  <c:v>1.4687850757661224E-2</c:v>
                </c:pt>
                <c:pt idx="68">
                  <c:v>1.6114357035810725E-2</c:v>
                </c:pt>
                <c:pt idx="69">
                  <c:v>1.6114357035810725E-2</c:v>
                </c:pt>
                <c:pt idx="70">
                  <c:v>1.7592098225795359E-2</c:v>
                </c:pt>
                <c:pt idx="71">
                  <c:v>1.7608591656317629E-2</c:v>
                </c:pt>
                <c:pt idx="72">
                  <c:v>1.7668599669494398E-2</c:v>
                </c:pt>
                <c:pt idx="73">
                  <c:v>1.8430104865948128E-2</c:v>
                </c:pt>
                <c:pt idx="74">
                  <c:v>1.8476075916978286E-2</c:v>
                </c:pt>
                <c:pt idx="75">
                  <c:v>1.8476075916978286E-2</c:v>
                </c:pt>
                <c:pt idx="76">
                  <c:v>1.8508360929915493E-2</c:v>
                </c:pt>
                <c:pt idx="77">
                  <c:v>1.9204945176441141E-2</c:v>
                </c:pt>
                <c:pt idx="78">
                  <c:v>1.924600329071998E-2</c:v>
                </c:pt>
                <c:pt idx="79">
                  <c:v>1.9257934708544602E-2</c:v>
                </c:pt>
                <c:pt idx="80">
                  <c:v>1.9373388722200492E-2</c:v>
                </c:pt>
                <c:pt idx="81">
                  <c:v>1.9373388722200492E-2</c:v>
                </c:pt>
                <c:pt idx="82">
                  <c:v>1.9403568190815706E-2</c:v>
                </c:pt>
                <c:pt idx="83">
                  <c:v>1.9403568190815706E-2</c:v>
                </c:pt>
                <c:pt idx="84">
                  <c:v>1.9403568190815706E-2</c:v>
                </c:pt>
                <c:pt idx="85">
                  <c:v>1.9403568190815706E-2</c:v>
                </c:pt>
                <c:pt idx="86">
                  <c:v>1.9403568190815706E-2</c:v>
                </c:pt>
                <c:pt idx="87">
                  <c:v>1.9403568190815706E-2</c:v>
                </c:pt>
                <c:pt idx="88">
                  <c:v>1.9403568190815706E-2</c:v>
                </c:pt>
                <c:pt idx="89">
                  <c:v>1.9403568190815706E-2</c:v>
                </c:pt>
                <c:pt idx="90">
                  <c:v>1.9406726507298695E-2</c:v>
                </c:pt>
                <c:pt idx="91">
                  <c:v>1.9406726507298695E-2</c:v>
                </c:pt>
                <c:pt idx="92">
                  <c:v>1.9406726507298695E-2</c:v>
                </c:pt>
                <c:pt idx="93">
                  <c:v>2.006014709522351E-2</c:v>
                </c:pt>
                <c:pt idx="94">
                  <c:v>2.0152440121337489E-2</c:v>
                </c:pt>
                <c:pt idx="95">
                  <c:v>2.0152791045391152E-2</c:v>
                </c:pt>
                <c:pt idx="96">
                  <c:v>2.0154545665659482E-2</c:v>
                </c:pt>
                <c:pt idx="97">
                  <c:v>2.0154896589713145E-2</c:v>
                </c:pt>
                <c:pt idx="98">
                  <c:v>2.0166828007537767E-2</c:v>
                </c:pt>
                <c:pt idx="99">
                  <c:v>2.0291756970642616E-2</c:v>
                </c:pt>
                <c:pt idx="100">
                  <c:v>2.0291756970642616E-2</c:v>
                </c:pt>
                <c:pt idx="101">
                  <c:v>2.0291756970642616E-2</c:v>
                </c:pt>
                <c:pt idx="102">
                  <c:v>2.0291756970642616E-2</c:v>
                </c:pt>
                <c:pt idx="103">
                  <c:v>2.0291756970642616E-2</c:v>
                </c:pt>
                <c:pt idx="104">
                  <c:v>2.0291756970642616E-2</c:v>
                </c:pt>
                <c:pt idx="105">
                  <c:v>2.0481606883675552E-2</c:v>
                </c:pt>
                <c:pt idx="106">
                  <c:v>2.0926929507776835E-2</c:v>
                </c:pt>
                <c:pt idx="107">
                  <c:v>2.0927280431830501E-2</c:v>
                </c:pt>
                <c:pt idx="108">
                  <c:v>2.0967636698002012E-2</c:v>
                </c:pt>
                <c:pt idx="109">
                  <c:v>2.1015713293354159E-2</c:v>
                </c:pt>
                <c:pt idx="110">
                  <c:v>2.1027644711178781E-2</c:v>
                </c:pt>
                <c:pt idx="111">
                  <c:v>2.1108708167575468E-2</c:v>
                </c:pt>
                <c:pt idx="112">
                  <c:v>2.1131869155117378E-2</c:v>
                </c:pt>
                <c:pt idx="113">
                  <c:v>2.1630883159429452E-2</c:v>
                </c:pt>
                <c:pt idx="114">
                  <c:v>2.1638954412663756E-2</c:v>
                </c:pt>
                <c:pt idx="115">
                  <c:v>2.1655096919132359E-2</c:v>
                </c:pt>
                <c:pt idx="116">
                  <c:v>2.1765637996036934E-2</c:v>
                </c:pt>
                <c:pt idx="117">
                  <c:v>2.1770550932788249E-2</c:v>
                </c:pt>
                <c:pt idx="118">
                  <c:v>2.1795466540598486E-2</c:v>
                </c:pt>
                <c:pt idx="119">
                  <c:v>2.1811258123013426E-2</c:v>
                </c:pt>
                <c:pt idx="120">
                  <c:v>2.1818627528140396E-2</c:v>
                </c:pt>
                <c:pt idx="121">
                  <c:v>2.1818627528140396E-2</c:v>
                </c:pt>
                <c:pt idx="122">
                  <c:v>2.1829857097857688E-2</c:v>
                </c:pt>
                <c:pt idx="123">
                  <c:v>2.184143759162864E-2</c:v>
                </c:pt>
                <c:pt idx="124">
                  <c:v>2.1853018085399599E-2</c:v>
                </c:pt>
                <c:pt idx="125">
                  <c:v>2.1887759566712461E-2</c:v>
                </c:pt>
                <c:pt idx="126">
                  <c:v>2.1888110490766128E-2</c:v>
                </c:pt>
                <c:pt idx="127">
                  <c:v>2.2596626155116397E-2</c:v>
                </c:pt>
                <c:pt idx="128">
                  <c:v>2.2651370307488185E-2</c:v>
                </c:pt>
                <c:pt idx="129">
                  <c:v>2.2692779345820695E-2</c:v>
                </c:pt>
                <c:pt idx="130">
                  <c:v>2.2693130269874358E-2</c:v>
                </c:pt>
                <c:pt idx="131">
                  <c:v>2.2694884890142687E-2</c:v>
                </c:pt>
                <c:pt idx="132">
                  <c:v>2.2874908929672991E-2</c:v>
                </c:pt>
                <c:pt idx="133">
                  <c:v>2.3002645285207166E-2</c:v>
                </c:pt>
                <c:pt idx="134">
                  <c:v>2.3370764617502079E-2</c:v>
                </c:pt>
                <c:pt idx="135">
                  <c:v>2.3423403225551878E-2</c:v>
                </c:pt>
                <c:pt idx="136">
                  <c:v>2.3492184340070277E-2</c:v>
                </c:pt>
                <c:pt idx="137">
                  <c:v>2.3492535264123943E-2</c:v>
                </c:pt>
                <c:pt idx="138">
                  <c:v>2.3518152720041513E-2</c:v>
                </c:pt>
                <c:pt idx="139">
                  <c:v>2.3518152720041513E-2</c:v>
                </c:pt>
                <c:pt idx="140">
                  <c:v>2.3537102618939439E-2</c:v>
                </c:pt>
                <c:pt idx="141">
                  <c:v>2.3539559087315094E-2</c:v>
                </c:pt>
                <c:pt idx="142">
                  <c:v>2.3548332188656727E-2</c:v>
                </c:pt>
                <c:pt idx="143">
                  <c:v>2.3553245125408042E-2</c:v>
                </c:pt>
                <c:pt idx="144">
                  <c:v>2.3638870594502377E-2</c:v>
                </c:pt>
                <c:pt idx="145">
                  <c:v>2.3638870594502377E-2</c:v>
                </c:pt>
                <c:pt idx="146">
                  <c:v>2.3638870594502377E-2</c:v>
                </c:pt>
                <c:pt idx="147">
                  <c:v>2.3638870594502377E-2</c:v>
                </c:pt>
                <c:pt idx="148">
                  <c:v>2.3782398532451492E-2</c:v>
                </c:pt>
                <c:pt idx="149">
                  <c:v>2.3817140013764358E-2</c:v>
                </c:pt>
                <c:pt idx="150">
                  <c:v>2.4027343521909883E-2</c:v>
                </c:pt>
                <c:pt idx="151">
                  <c:v>2.4027343521909883E-2</c:v>
                </c:pt>
                <c:pt idx="152">
                  <c:v>2.4027343521909883E-2</c:v>
                </c:pt>
                <c:pt idx="153">
                  <c:v>2.4236143333840741E-2</c:v>
                </c:pt>
                <c:pt idx="154">
                  <c:v>2.4236143333840741E-2</c:v>
                </c:pt>
                <c:pt idx="155">
                  <c:v>2.4236143333840741E-2</c:v>
                </c:pt>
                <c:pt idx="156">
                  <c:v>2.4236143333840741E-2</c:v>
                </c:pt>
                <c:pt idx="157">
                  <c:v>2.424737290355803E-2</c:v>
                </c:pt>
                <c:pt idx="158">
                  <c:v>2.4249478447880023E-2</c:v>
                </c:pt>
                <c:pt idx="159">
                  <c:v>2.4251934916255682E-2</c:v>
                </c:pt>
                <c:pt idx="160">
                  <c:v>2.4409148892297741E-2</c:v>
                </c:pt>
                <c:pt idx="161">
                  <c:v>2.4561800855642153E-2</c:v>
                </c:pt>
                <c:pt idx="162">
                  <c:v>2.467514932497605E-2</c:v>
                </c:pt>
                <c:pt idx="163">
                  <c:v>2.4753405388943415E-2</c:v>
                </c:pt>
                <c:pt idx="164">
                  <c:v>2.484815488343305E-2</c:v>
                </c:pt>
                <c:pt idx="165">
                  <c:v>2.4987822656791843E-2</c:v>
                </c:pt>
                <c:pt idx="166">
                  <c:v>2.5229960253820911E-2</c:v>
                </c:pt>
                <c:pt idx="167">
                  <c:v>2.5264701735133777E-2</c:v>
                </c:pt>
                <c:pt idx="168">
                  <c:v>2.5338746710457157E-2</c:v>
                </c:pt>
                <c:pt idx="169">
                  <c:v>2.5544739129958697E-2</c:v>
                </c:pt>
                <c:pt idx="170">
                  <c:v>2.5690723536283468E-2</c:v>
                </c:pt>
                <c:pt idx="171">
                  <c:v>2.5690723536283468E-2</c:v>
                </c:pt>
                <c:pt idx="172">
                  <c:v>2.5690723536283468E-2</c:v>
                </c:pt>
                <c:pt idx="173">
                  <c:v>2.5829689461534931E-2</c:v>
                </c:pt>
                <c:pt idx="174">
                  <c:v>2.5960584133552095E-2</c:v>
                </c:pt>
                <c:pt idx="175">
                  <c:v>2.5960584133552095E-2</c:v>
                </c:pt>
                <c:pt idx="176">
                  <c:v>2.596374245003508E-2</c:v>
                </c:pt>
                <c:pt idx="177">
                  <c:v>2.5967953538679065E-2</c:v>
                </c:pt>
                <c:pt idx="178">
                  <c:v>2.5967953538679065E-2</c:v>
                </c:pt>
                <c:pt idx="179">
                  <c:v>2.5967953538679065E-2</c:v>
                </c:pt>
                <c:pt idx="180">
                  <c:v>2.6019188450514201E-2</c:v>
                </c:pt>
                <c:pt idx="181">
                  <c:v>2.6019188450514201E-2</c:v>
                </c:pt>
                <c:pt idx="182">
                  <c:v>2.6019188450514201E-2</c:v>
                </c:pt>
                <c:pt idx="183">
                  <c:v>2.6035330956982804E-2</c:v>
                </c:pt>
                <c:pt idx="184">
                  <c:v>2.6095338970159573E-2</c:v>
                </c:pt>
                <c:pt idx="185">
                  <c:v>2.609568989421324E-2</c:v>
                </c:pt>
                <c:pt idx="186">
                  <c:v>2.6715421772986182E-2</c:v>
                </c:pt>
                <c:pt idx="187">
                  <c:v>2.6792625064792554E-2</c:v>
                </c:pt>
                <c:pt idx="188">
                  <c:v>2.6971947256215528E-2</c:v>
                </c:pt>
                <c:pt idx="189">
                  <c:v>2.6971947256215528E-2</c:v>
                </c:pt>
                <c:pt idx="190">
                  <c:v>2.6971947256215528E-2</c:v>
                </c:pt>
                <c:pt idx="191">
                  <c:v>2.6971947256215528E-2</c:v>
                </c:pt>
                <c:pt idx="192">
                  <c:v>2.6981071281610824E-2</c:v>
                </c:pt>
                <c:pt idx="193">
                  <c:v>2.7008794281850386E-2</c:v>
                </c:pt>
                <c:pt idx="194">
                  <c:v>2.7008794281850386E-2</c:v>
                </c:pt>
                <c:pt idx="195">
                  <c:v>2.7008794281850386E-2</c:v>
                </c:pt>
                <c:pt idx="196">
                  <c:v>2.7008794281850386E-2</c:v>
                </c:pt>
                <c:pt idx="197">
                  <c:v>2.7050203320182892E-2</c:v>
                </c:pt>
                <c:pt idx="198">
                  <c:v>2.7592030059042136E-2</c:v>
                </c:pt>
                <c:pt idx="199">
                  <c:v>2.7710291465127348E-2</c:v>
                </c:pt>
                <c:pt idx="200">
                  <c:v>2.7721871958898303E-2</c:v>
                </c:pt>
                <c:pt idx="201">
                  <c:v>2.7732750604561929E-2</c:v>
                </c:pt>
                <c:pt idx="202">
                  <c:v>2.7732750604561929E-2</c:v>
                </c:pt>
                <c:pt idx="203">
                  <c:v>2.7743629250225551E-2</c:v>
                </c:pt>
                <c:pt idx="204">
                  <c:v>2.7743980174279217E-2</c:v>
                </c:pt>
                <c:pt idx="205">
                  <c:v>2.7744331098332884E-2</c:v>
                </c:pt>
                <c:pt idx="206">
                  <c:v>2.774678756670854E-2</c:v>
                </c:pt>
                <c:pt idx="207">
                  <c:v>2.774678756670854E-2</c:v>
                </c:pt>
                <c:pt idx="208">
                  <c:v>2.774678756670854E-2</c:v>
                </c:pt>
                <c:pt idx="209">
                  <c:v>2.774678756670854E-2</c:v>
                </c:pt>
                <c:pt idx="210">
                  <c:v>2.774678756670854E-2</c:v>
                </c:pt>
                <c:pt idx="211">
                  <c:v>2.7803988187455986E-2</c:v>
                </c:pt>
                <c:pt idx="212">
                  <c:v>2.8499519661820637E-2</c:v>
                </c:pt>
                <c:pt idx="213">
                  <c:v>2.8544788864743462E-2</c:v>
                </c:pt>
                <c:pt idx="214">
                  <c:v>2.8614271827369194E-2</c:v>
                </c:pt>
                <c:pt idx="215">
                  <c:v>2.8614271827369194E-2</c:v>
                </c:pt>
                <c:pt idx="216">
                  <c:v>2.8644802220038078E-2</c:v>
                </c:pt>
                <c:pt idx="217">
                  <c:v>2.913293757868653E-2</c:v>
                </c:pt>
                <c:pt idx="218">
                  <c:v>2.9223826908585843E-2</c:v>
                </c:pt>
                <c:pt idx="219">
                  <c:v>2.9224528756693176E-2</c:v>
                </c:pt>
                <c:pt idx="220">
                  <c:v>2.9224528756693176E-2</c:v>
                </c:pt>
                <c:pt idx="221">
                  <c:v>2.9224528756693176E-2</c:v>
                </c:pt>
                <c:pt idx="222">
                  <c:v>2.9226985225068832E-2</c:v>
                </c:pt>
                <c:pt idx="223">
                  <c:v>2.9226985225068832E-2</c:v>
                </c:pt>
                <c:pt idx="224">
                  <c:v>2.9226985225068832E-2</c:v>
                </c:pt>
                <c:pt idx="225">
                  <c:v>2.9343842934939381E-2</c:v>
                </c:pt>
                <c:pt idx="226">
                  <c:v>2.9430521176194716E-2</c:v>
                </c:pt>
                <c:pt idx="227">
                  <c:v>2.9432275796463042E-2</c:v>
                </c:pt>
                <c:pt idx="228">
                  <c:v>2.9434732264838698E-2</c:v>
                </c:pt>
                <c:pt idx="229">
                  <c:v>2.9439996125643679E-2</c:v>
                </c:pt>
                <c:pt idx="230">
                  <c:v>2.9439996125643679E-2</c:v>
                </c:pt>
                <c:pt idx="231">
                  <c:v>2.9500705986927778E-2</c:v>
                </c:pt>
                <c:pt idx="232">
                  <c:v>2.9500705986927778E-2</c:v>
                </c:pt>
                <c:pt idx="233">
                  <c:v>3.0341870943563533E-2</c:v>
                </c:pt>
                <c:pt idx="234">
                  <c:v>3.0341870943563533E-2</c:v>
                </c:pt>
                <c:pt idx="235">
                  <c:v>3.0341870943563533E-2</c:v>
                </c:pt>
                <c:pt idx="236">
                  <c:v>3.0341870943563533E-2</c:v>
                </c:pt>
                <c:pt idx="237">
                  <c:v>3.0341870943563533E-2</c:v>
                </c:pt>
                <c:pt idx="238">
                  <c:v>3.0341870943563533E-2</c:v>
                </c:pt>
                <c:pt idx="239">
                  <c:v>3.0341870943563533E-2</c:v>
                </c:pt>
                <c:pt idx="240">
                  <c:v>3.0341870943563533E-2</c:v>
                </c:pt>
                <c:pt idx="241">
                  <c:v>3.0341870943563533E-2</c:v>
                </c:pt>
                <c:pt idx="242">
                  <c:v>3.0341870943563533E-2</c:v>
                </c:pt>
                <c:pt idx="243">
                  <c:v>3.0341870943563533E-2</c:v>
                </c:pt>
                <c:pt idx="244">
                  <c:v>3.0341870943563533E-2</c:v>
                </c:pt>
                <c:pt idx="245">
                  <c:v>3.1216022761243831E-2</c:v>
                </c:pt>
                <c:pt idx="246">
                  <c:v>3.1216022761243831E-2</c:v>
                </c:pt>
                <c:pt idx="247">
                  <c:v>3.1216022761243831E-2</c:v>
                </c:pt>
                <c:pt idx="248">
                  <c:v>3.1216022761243831E-2</c:v>
                </c:pt>
                <c:pt idx="249">
                  <c:v>3.1713983993394909E-2</c:v>
                </c:pt>
                <c:pt idx="250">
                  <c:v>3.1713983993394909E-2</c:v>
                </c:pt>
                <c:pt idx="251">
                  <c:v>3.189400803292522E-2</c:v>
                </c:pt>
                <c:pt idx="252">
                  <c:v>3.189400803292522E-2</c:v>
                </c:pt>
                <c:pt idx="253">
                  <c:v>3.1964192843658278E-2</c:v>
                </c:pt>
                <c:pt idx="254">
                  <c:v>3.1964192843658278E-2</c:v>
                </c:pt>
                <c:pt idx="255">
                  <c:v>3.2082103325689823E-2</c:v>
                </c:pt>
                <c:pt idx="256">
                  <c:v>3.2082103325689823E-2</c:v>
                </c:pt>
                <c:pt idx="257">
                  <c:v>3.2824658623245628E-2</c:v>
                </c:pt>
                <c:pt idx="258">
                  <c:v>3.2824658623245628E-2</c:v>
                </c:pt>
                <c:pt idx="259">
                  <c:v>3.2884315712368731E-2</c:v>
                </c:pt>
                <c:pt idx="260">
                  <c:v>3.2884315712368731E-2</c:v>
                </c:pt>
                <c:pt idx="261">
                  <c:v>3.3515979008966294E-2</c:v>
                </c:pt>
                <c:pt idx="262">
                  <c:v>3.3608973883187607E-2</c:v>
                </c:pt>
                <c:pt idx="263">
                  <c:v>3.3608973883187607E-2</c:v>
                </c:pt>
                <c:pt idx="264">
                  <c:v>3.3654944934217765E-2</c:v>
                </c:pt>
                <c:pt idx="265">
                  <c:v>3.368196608634999E-2</c:v>
                </c:pt>
                <c:pt idx="266">
                  <c:v>3.3684422554725646E-2</c:v>
                </c:pt>
                <c:pt idx="267">
                  <c:v>3.4547695726742322E-2</c:v>
                </c:pt>
                <c:pt idx="268">
                  <c:v>3.5330256366415971E-2</c:v>
                </c:pt>
                <c:pt idx="269">
                  <c:v>3.6204057260042596E-2</c:v>
                </c:pt>
                <c:pt idx="270">
                  <c:v>3.7106633926069783E-2</c:v>
                </c:pt>
                <c:pt idx="271">
                  <c:v>3.7734086134023362E-2</c:v>
                </c:pt>
                <c:pt idx="272">
                  <c:v>3.7742508311311332E-2</c:v>
                </c:pt>
                <c:pt idx="273">
                  <c:v>3.7742508311311332E-2</c:v>
                </c:pt>
                <c:pt idx="274">
                  <c:v>3.789410750249475E-2</c:v>
                </c:pt>
                <c:pt idx="275">
                  <c:v>3.7981136667803742E-2</c:v>
                </c:pt>
                <c:pt idx="276">
                  <c:v>3.7985698680501397E-2</c:v>
                </c:pt>
                <c:pt idx="277">
                  <c:v>3.7986751452662393E-2</c:v>
                </c:pt>
                <c:pt idx="278">
                  <c:v>3.8821950700385841E-2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6A-4082-8C85-FEB1A991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1440"/>
        <c:axId val="1"/>
      </c:scatterChart>
      <c:valAx>
        <c:axId val="80305144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4002228407068"/>
              <c:y val="0.83890590948858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830552486E-2"/>
              <c:y val="0.370820647419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101243339254"/>
          <c:y val="0.92121498449057504"/>
          <c:w val="0.5879218472468916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6847266072"/>
          <c:y val="3.3536626103555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2-49AC-AED3-562117FD0A2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2-49AC-AED3-562117FD0A2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B2-49AC-AED3-562117FD0A2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3">
                  <c:v>-1.1234349993173964E-2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3.2855300007213373E-2</c:v>
                </c:pt>
                <c:pt idx="233">
                  <c:v>2.7287074997730087E-2</c:v>
                </c:pt>
                <c:pt idx="234">
                  <c:v>2.7287074997730087E-2</c:v>
                </c:pt>
                <c:pt idx="235">
                  <c:v>2.7577075001318008E-2</c:v>
                </c:pt>
                <c:pt idx="236">
                  <c:v>2.7577075001318008E-2</c:v>
                </c:pt>
                <c:pt idx="237">
                  <c:v>2.7647075003187638E-2</c:v>
                </c:pt>
                <c:pt idx="238">
                  <c:v>2.7647075003187638E-2</c:v>
                </c:pt>
                <c:pt idx="239">
                  <c:v>3.3487075001175981E-2</c:v>
                </c:pt>
                <c:pt idx="240">
                  <c:v>3.3487075001175981E-2</c:v>
                </c:pt>
                <c:pt idx="241">
                  <c:v>3.3777074997487944E-2</c:v>
                </c:pt>
                <c:pt idx="242">
                  <c:v>3.3777074997487944E-2</c:v>
                </c:pt>
                <c:pt idx="243">
                  <c:v>3.3847074999357574E-2</c:v>
                </c:pt>
                <c:pt idx="244">
                  <c:v>3.3847074999357574E-2</c:v>
                </c:pt>
                <c:pt idx="246">
                  <c:v>2.4089900005492382E-2</c:v>
                </c:pt>
                <c:pt idx="247">
                  <c:v>3.1969900002877694E-2</c:v>
                </c:pt>
                <c:pt idx="248">
                  <c:v>3.1969900002877694E-2</c:v>
                </c:pt>
                <c:pt idx="250">
                  <c:v>-5.7269674995040987E-2</c:v>
                </c:pt>
                <c:pt idx="251">
                  <c:v>3.1386800001200754E-2</c:v>
                </c:pt>
                <c:pt idx="252">
                  <c:v>3.1386800001200754E-2</c:v>
                </c:pt>
                <c:pt idx="254">
                  <c:v>3.1501800003752578E-2</c:v>
                </c:pt>
                <c:pt idx="255">
                  <c:v>3.5123000001476612E-2</c:v>
                </c:pt>
                <c:pt idx="256">
                  <c:v>3.5123000001476612E-2</c:v>
                </c:pt>
                <c:pt idx="257">
                  <c:v>3.3157700003357604E-2</c:v>
                </c:pt>
                <c:pt idx="258">
                  <c:v>3.3157700003357604E-2</c:v>
                </c:pt>
                <c:pt idx="259">
                  <c:v>3.2980449999740813E-2</c:v>
                </c:pt>
                <c:pt idx="260">
                  <c:v>3.2980449999740813E-2</c:v>
                </c:pt>
                <c:pt idx="261">
                  <c:v>3.3605449818423949E-2</c:v>
                </c:pt>
                <c:pt idx="263">
                  <c:v>3.3935325001948513E-2</c:v>
                </c:pt>
                <c:pt idx="264">
                  <c:v>3.3111150005424861E-2</c:v>
                </c:pt>
                <c:pt idx="265">
                  <c:v>3.3958925065235235E-2</c:v>
                </c:pt>
                <c:pt idx="266">
                  <c:v>3.3581449883058667E-2</c:v>
                </c:pt>
                <c:pt idx="267">
                  <c:v>3.5585949997766875E-2</c:v>
                </c:pt>
                <c:pt idx="268">
                  <c:v>3.5933200000727084E-2</c:v>
                </c:pt>
                <c:pt idx="269">
                  <c:v>3.5059950001596007E-2</c:v>
                </c:pt>
                <c:pt idx="270">
                  <c:v>3.5644849827804137E-2</c:v>
                </c:pt>
                <c:pt idx="271">
                  <c:v>3.6746949874213897E-2</c:v>
                </c:pt>
                <c:pt idx="272">
                  <c:v>3.721275000134483E-2</c:v>
                </c:pt>
                <c:pt idx="273">
                  <c:v>3.721275000134483E-2</c:v>
                </c:pt>
                <c:pt idx="274">
                  <c:v>3.9397150001605041E-2</c:v>
                </c:pt>
                <c:pt idx="275">
                  <c:v>3.7243750193738379E-2</c:v>
                </c:pt>
                <c:pt idx="276">
                  <c:v>3.8162725089932792E-2</c:v>
                </c:pt>
                <c:pt idx="277">
                  <c:v>3.7220949998300057E-2</c:v>
                </c:pt>
                <c:pt idx="278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B2-49AC-AED3-562117FD0A2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53">
                  <c:v>3.1501800003752578E-2</c:v>
                </c:pt>
                <c:pt idx="262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B2-49AC-AED3-562117FD0A2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B2-49AC-AED3-562117FD0A2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  <c:pt idx="245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B2-49AC-AED3-562117FD0A2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6">
                  <c:v>-1.1957110789038709E-2</c:v>
                </c:pt>
                <c:pt idx="33">
                  <c:v>4.0752055267148091E-3</c:v>
                </c:pt>
                <c:pt idx="34">
                  <c:v>4.0818730837344497E-3</c:v>
                </c:pt>
                <c:pt idx="35">
                  <c:v>8.2027742459262285E-3</c:v>
                </c:pt>
                <c:pt idx="36">
                  <c:v>8.4340331972916696E-3</c:v>
                </c:pt>
                <c:pt idx="37">
                  <c:v>9.2190503053409759E-3</c:v>
                </c:pt>
                <c:pt idx="38">
                  <c:v>9.2190503053409759E-3</c:v>
                </c:pt>
                <c:pt idx="39">
                  <c:v>9.2190503053409759E-3</c:v>
                </c:pt>
                <c:pt idx="40">
                  <c:v>9.2194012293946408E-3</c:v>
                </c:pt>
                <c:pt idx="41">
                  <c:v>9.2194012293946408E-3</c:v>
                </c:pt>
                <c:pt idx="42">
                  <c:v>9.2194012293946408E-3</c:v>
                </c:pt>
                <c:pt idx="43">
                  <c:v>9.2723907614981043E-3</c:v>
                </c:pt>
                <c:pt idx="44">
                  <c:v>9.2723907614981043E-3</c:v>
                </c:pt>
                <c:pt idx="45">
                  <c:v>9.2723907614981043E-3</c:v>
                </c:pt>
                <c:pt idx="46">
                  <c:v>9.2723907614981043E-3</c:v>
                </c:pt>
                <c:pt idx="47">
                  <c:v>9.8233415257526456E-3</c:v>
                </c:pt>
                <c:pt idx="48">
                  <c:v>9.8233415257526456E-3</c:v>
                </c:pt>
                <c:pt idx="49">
                  <c:v>9.9665185396480942E-3</c:v>
                </c:pt>
                <c:pt idx="50">
                  <c:v>9.9686240839700867E-3</c:v>
                </c:pt>
                <c:pt idx="51">
                  <c:v>9.9686240839700867E-3</c:v>
                </c:pt>
                <c:pt idx="52">
                  <c:v>1.0019508071751556E-2</c:v>
                </c:pt>
                <c:pt idx="53">
                  <c:v>1.0114257566241191E-2</c:v>
                </c:pt>
                <c:pt idx="54">
                  <c:v>1.0114257566241191E-2</c:v>
                </c:pt>
                <c:pt idx="55">
                  <c:v>1.0170405414827641E-2</c:v>
                </c:pt>
                <c:pt idx="56">
                  <c:v>1.0172861883203299E-2</c:v>
                </c:pt>
                <c:pt idx="57">
                  <c:v>1.0179880364276604E-2</c:v>
                </c:pt>
                <c:pt idx="58">
                  <c:v>1.0730129280423818E-2</c:v>
                </c:pt>
                <c:pt idx="59">
                  <c:v>1.0787329901171263E-2</c:v>
                </c:pt>
                <c:pt idx="60">
                  <c:v>1.0835757420577076E-2</c:v>
                </c:pt>
                <c:pt idx="61">
                  <c:v>1.2478081991730745E-2</c:v>
                </c:pt>
                <c:pt idx="62">
                  <c:v>1.2557390827859106E-2</c:v>
                </c:pt>
                <c:pt idx="63">
                  <c:v>1.2566514853254402E-2</c:v>
                </c:pt>
                <c:pt idx="64">
                  <c:v>1.3458914721725296E-2</c:v>
                </c:pt>
                <c:pt idx="65">
                  <c:v>1.418567843686616E-2</c:v>
                </c:pt>
                <c:pt idx="66">
                  <c:v>1.4201820943334765E-2</c:v>
                </c:pt>
                <c:pt idx="67">
                  <c:v>1.4687850757661224E-2</c:v>
                </c:pt>
                <c:pt idx="68">
                  <c:v>1.6114357035810725E-2</c:v>
                </c:pt>
                <c:pt idx="69">
                  <c:v>1.6114357035810725E-2</c:v>
                </c:pt>
                <c:pt idx="70">
                  <c:v>1.7592098225795359E-2</c:v>
                </c:pt>
                <c:pt idx="71">
                  <c:v>1.7608591656317629E-2</c:v>
                </c:pt>
                <c:pt idx="72">
                  <c:v>1.7668599669494398E-2</c:v>
                </c:pt>
                <c:pt idx="73">
                  <c:v>1.8430104865948128E-2</c:v>
                </c:pt>
                <c:pt idx="74">
                  <c:v>1.8476075916978286E-2</c:v>
                </c:pt>
                <c:pt idx="75">
                  <c:v>1.8476075916978286E-2</c:v>
                </c:pt>
                <c:pt idx="76">
                  <c:v>1.8508360929915493E-2</c:v>
                </c:pt>
                <c:pt idx="77">
                  <c:v>1.9204945176441141E-2</c:v>
                </c:pt>
                <c:pt idx="78">
                  <c:v>1.924600329071998E-2</c:v>
                </c:pt>
                <c:pt idx="79">
                  <c:v>1.9257934708544602E-2</c:v>
                </c:pt>
                <c:pt idx="80">
                  <c:v>1.9373388722200492E-2</c:v>
                </c:pt>
                <c:pt idx="81">
                  <c:v>1.9373388722200492E-2</c:v>
                </c:pt>
                <c:pt idx="82">
                  <c:v>1.9403568190815706E-2</c:v>
                </c:pt>
                <c:pt idx="83">
                  <c:v>1.9403568190815706E-2</c:v>
                </c:pt>
                <c:pt idx="84">
                  <c:v>1.9403568190815706E-2</c:v>
                </c:pt>
                <c:pt idx="85">
                  <c:v>1.9403568190815706E-2</c:v>
                </c:pt>
                <c:pt idx="86">
                  <c:v>1.9403568190815706E-2</c:v>
                </c:pt>
                <c:pt idx="87">
                  <c:v>1.9403568190815706E-2</c:v>
                </c:pt>
                <c:pt idx="88">
                  <c:v>1.9403568190815706E-2</c:v>
                </c:pt>
                <c:pt idx="89">
                  <c:v>1.9403568190815706E-2</c:v>
                </c:pt>
                <c:pt idx="90">
                  <c:v>1.9406726507298695E-2</c:v>
                </c:pt>
                <c:pt idx="91">
                  <c:v>1.9406726507298695E-2</c:v>
                </c:pt>
                <c:pt idx="92">
                  <c:v>1.9406726507298695E-2</c:v>
                </c:pt>
                <c:pt idx="93">
                  <c:v>2.006014709522351E-2</c:v>
                </c:pt>
                <c:pt idx="94">
                  <c:v>2.0152440121337489E-2</c:v>
                </c:pt>
                <c:pt idx="95">
                  <c:v>2.0152791045391152E-2</c:v>
                </c:pt>
                <c:pt idx="96">
                  <c:v>2.0154545665659482E-2</c:v>
                </c:pt>
                <c:pt idx="97">
                  <c:v>2.0154896589713145E-2</c:v>
                </c:pt>
                <c:pt idx="98">
                  <c:v>2.0166828007537767E-2</c:v>
                </c:pt>
                <c:pt idx="99">
                  <c:v>2.0291756970642616E-2</c:v>
                </c:pt>
                <c:pt idx="100">
                  <c:v>2.0291756970642616E-2</c:v>
                </c:pt>
                <c:pt idx="101">
                  <c:v>2.0291756970642616E-2</c:v>
                </c:pt>
                <c:pt idx="102">
                  <c:v>2.0291756970642616E-2</c:v>
                </c:pt>
                <c:pt idx="103">
                  <c:v>2.0291756970642616E-2</c:v>
                </c:pt>
                <c:pt idx="104">
                  <c:v>2.0291756970642616E-2</c:v>
                </c:pt>
                <c:pt idx="105">
                  <c:v>2.0481606883675552E-2</c:v>
                </c:pt>
                <c:pt idx="106">
                  <c:v>2.0926929507776835E-2</c:v>
                </c:pt>
                <c:pt idx="107">
                  <c:v>2.0927280431830501E-2</c:v>
                </c:pt>
                <c:pt idx="108">
                  <c:v>2.0967636698002012E-2</c:v>
                </c:pt>
                <c:pt idx="109">
                  <c:v>2.1015713293354159E-2</c:v>
                </c:pt>
                <c:pt idx="110">
                  <c:v>2.1027644711178781E-2</c:v>
                </c:pt>
                <c:pt idx="111">
                  <c:v>2.1108708167575468E-2</c:v>
                </c:pt>
                <c:pt idx="112">
                  <c:v>2.1131869155117378E-2</c:v>
                </c:pt>
                <c:pt idx="113">
                  <c:v>2.1630883159429452E-2</c:v>
                </c:pt>
                <c:pt idx="114">
                  <c:v>2.1638954412663756E-2</c:v>
                </c:pt>
                <c:pt idx="115">
                  <c:v>2.1655096919132359E-2</c:v>
                </c:pt>
                <c:pt idx="116">
                  <c:v>2.1765637996036934E-2</c:v>
                </c:pt>
                <c:pt idx="117">
                  <c:v>2.1770550932788249E-2</c:v>
                </c:pt>
                <c:pt idx="118">
                  <c:v>2.1795466540598486E-2</c:v>
                </c:pt>
                <c:pt idx="119">
                  <c:v>2.1811258123013426E-2</c:v>
                </c:pt>
                <c:pt idx="120">
                  <c:v>2.1818627528140396E-2</c:v>
                </c:pt>
                <c:pt idx="121">
                  <c:v>2.1818627528140396E-2</c:v>
                </c:pt>
                <c:pt idx="122">
                  <c:v>2.1829857097857688E-2</c:v>
                </c:pt>
                <c:pt idx="123">
                  <c:v>2.184143759162864E-2</c:v>
                </c:pt>
                <c:pt idx="124">
                  <c:v>2.1853018085399599E-2</c:v>
                </c:pt>
                <c:pt idx="125">
                  <c:v>2.1887759566712461E-2</c:v>
                </c:pt>
                <c:pt idx="126">
                  <c:v>2.1888110490766128E-2</c:v>
                </c:pt>
                <c:pt idx="127">
                  <c:v>2.2596626155116397E-2</c:v>
                </c:pt>
                <c:pt idx="128">
                  <c:v>2.2651370307488185E-2</c:v>
                </c:pt>
                <c:pt idx="129">
                  <c:v>2.2692779345820695E-2</c:v>
                </c:pt>
                <c:pt idx="130">
                  <c:v>2.2693130269874358E-2</c:v>
                </c:pt>
                <c:pt idx="131">
                  <c:v>2.2694884890142687E-2</c:v>
                </c:pt>
                <c:pt idx="132">
                  <c:v>2.2874908929672991E-2</c:v>
                </c:pt>
                <c:pt idx="133">
                  <c:v>2.3002645285207166E-2</c:v>
                </c:pt>
                <c:pt idx="134">
                  <c:v>2.3370764617502079E-2</c:v>
                </c:pt>
                <c:pt idx="135">
                  <c:v>2.3423403225551878E-2</c:v>
                </c:pt>
                <c:pt idx="136">
                  <c:v>2.3492184340070277E-2</c:v>
                </c:pt>
                <c:pt idx="137">
                  <c:v>2.3492535264123943E-2</c:v>
                </c:pt>
                <c:pt idx="138">
                  <c:v>2.3518152720041513E-2</c:v>
                </c:pt>
                <c:pt idx="139">
                  <c:v>2.3518152720041513E-2</c:v>
                </c:pt>
                <c:pt idx="140">
                  <c:v>2.3537102618939439E-2</c:v>
                </c:pt>
                <c:pt idx="141">
                  <c:v>2.3539559087315094E-2</c:v>
                </c:pt>
                <c:pt idx="142">
                  <c:v>2.3548332188656727E-2</c:v>
                </c:pt>
                <c:pt idx="143">
                  <c:v>2.3553245125408042E-2</c:v>
                </c:pt>
                <c:pt idx="144">
                  <c:v>2.3638870594502377E-2</c:v>
                </c:pt>
                <c:pt idx="145">
                  <c:v>2.3638870594502377E-2</c:v>
                </c:pt>
                <c:pt idx="146">
                  <c:v>2.3638870594502377E-2</c:v>
                </c:pt>
                <c:pt idx="147">
                  <c:v>2.3638870594502377E-2</c:v>
                </c:pt>
                <c:pt idx="148">
                  <c:v>2.3782398532451492E-2</c:v>
                </c:pt>
                <c:pt idx="149">
                  <c:v>2.3817140013764358E-2</c:v>
                </c:pt>
                <c:pt idx="150">
                  <c:v>2.4027343521909883E-2</c:v>
                </c:pt>
                <c:pt idx="151">
                  <c:v>2.4027343521909883E-2</c:v>
                </c:pt>
                <c:pt idx="152">
                  <c:v>2.4027343521909883E-2</c:v>
                </c:pt>
                <c:pt idx="153">
                  <c:v>2.4236143333840741E-2</c:v>
                </c:pt>
                <c:pt idx="154">
                  <c:v>2.4236143333840741E-2</c:v>
                </c:pt>
                <c:pt idx="155">
                  <c:v>2.4236143333840741E-2</c:v>
                </c:pt>
                <c:pt idx="156">
                  <c:v>2.4236143333840741E-2</c:v>
                </c:pt>
                <c:pt idx="157">
                  <c:v>2.424737290355803E-2</c:v>
                </c:pt>
                <c:pt idx="158">
                  <c:v>2.4249478447880023E-2</c:v>
                </c:pt>
                <c:pt idx="159">
                  <c:v>2.4251934916255682E-2</c:v>
                </c:pt>
                <c:pt idx="160">
                  <c:v>2.4409148892297741E-2</c:v>
                </c:pt>
                <c:pt idx="161">
                  <c:v>2.4561800855642153E-2</c:v>
                </c:pt>
                <c:pt idx="162">
                  <c:v>2.467514932497605E-2</c:v>
                </c:pt>
                <c:pt idx="163">
                  <c:v>2.4753405388943415E-2</c:v>
                </c:pt>
                <c:pt idx="164">
                  <c:v>2.484815488343305E-2</c:v>
                </c:pt>
                <c:pt idx="165">
                  <c:v>2.4987822656791843E-2</c:v>
                </c:pt>
                <c:pt idx="166">
                  <c:v>2.5229960253820911E-2</c:v>
                </c:pt>
                <c:pt idx="167">
                  <c:v>2.5264701735133777E-2</c:v>
                </c:pt>
                <c:pt idx="168">
                  <c:v>2.5338746710457157E-2</c:v>
                </c:pt>
                <c:pt idx="169">
                  <c:v>2.5544739129958697E-2</c:v>
                </c:pt>
                <c:pt idx="170">
                  <c:v>2.5690723536283468E-2</c:v>
                </c:pt>
                <c:pt idx="171">
                  <c:v>2.5690723536283468E-2</c:v>
                </c:pt>
                <c:pt idx="172">
                  <c:v>2.5690723536283468E-2</c:v>
                </c:pt>
                <c:pt idx="173">
                  <c:v>2.5829689461534931E-2</c:v>
                </c:pt>
                <c:pt idx="174">
                  <c:v>2.5960584133552095E-2</c:v>
                </c:pt>
                <c:pt idx="175">
                  <c:v>2.5960584133552095E-2</c:v>
                </c:pt>
                <c:pt idx="176">
                  <c:v>2.596374245003508E-2</c:v>
                </c:pt>
                <c:pt idx="177">
                  <c:v>2.5967953538679065E-2</c:v>
                </c:pt>
                <c:pt idx="178">
                  <c:v>2.5967953538679065E-2</c:v>
                </c:pt>
                <c:pt idx="179">
                  <c:v>2.5967953538679065E-2</c:v>
                </c:pt>
                <c:pt idx="180">
                  <c:v>2.6019188450514201E-2</c:v>
                </c:pt>
                <c:pt idx="181">
                  <c:v>2.6019188450514201E-2</c:v>
                </c:pt>
                <c:pt idx="182">
                  <c:v>2.6019188450514201E-2</c:v>
                </c:pt>
                <c:pt idx="183">
                  <c:v>2.6035330956982804E-2</c:v>
                </c:pt>
                <c:pt idx="184">
                  <c:v>2.6095338970159573E-2</c:v>
                </c:pt>
                <c:pt idx="185">
                  <c:v>2.609568989421324E-2</c:v>
                </c:pt>
                <c:pt idx="186">
                  <c:v>2.6715421772986182E-2</c:v>
                </c:pt>
                <c:pt idx="187">
                  <c:v>2.6792625064792554E-2</c:v>
                </c:pt>
                <c:pt idx="188">
                  <c:v>2.6971947256215528E-2</c:v>
                </c:pt>
                <c:pt idx="189">
                  <c:v>2.6971947256215528E-2</c:v>
                </c:pt>
                <c:pt idx="190">
                  <c:v>2.6971947256215528E-2</c:v>
                </c:pt>
                <c:pt idx="191">
                  <c:v>2.6971947256215528E-2</c:v>
                </c:pt>
                <c:pt idx="192">
                  <c:v>2.6981071281610824E-2</c:v>
                </c:pt>
                <c:pt idx="193">
                  <c:v>2.7008794281850386E-2</c:v>
                </c:pt>
                <c:pt idx="194">
                  <c:v>2.7008794281850386E-2</c:v>
                </c:pt>
                <c:pt idx="195">
                  <c:v>2.7008794281850386E-2</c:v>
                </c:pt>
                <c:pt idx="196">
                  <c:v>2.7008794281850386E-2</c:v>
                </c:pt>
                <c:pt idx="197">
                  <c:v>2.7050203320182892E-2</c:v>
                </c:pt>
                <c:pt idx="198">
                  <c:v>2.7592030059042136E-2</c:v>
                </c:pt>
                <c:pt idx="199">
                  <c:v>2.7710291465127348E-2</c:v>
                </c:pt>
                <c:pt idx="200">
                  <c:v>2.7721871958898303E-2</c:v>
                </c:pt>
                <c:pt idx="201">
                  <c:v>2.7732750604561929E-2</c:v>
                </c:pt>
                <c:pt idx="202">
                  <c:v>2.7732750604561929E-2</c:v>
                </c:pt>
                <c:pt idx="203">
                  <c:v>2.7743629250225551E-2</c:v>
                </c:pt>
                <c:pt idx="204">
                  <c:v>2.7743980174279217E-2</c:v>
                </c:pt>
                <c:pt idx="205">
                  <c:v>2.7744331098332884E-2</c:v>
                </c:pt>
                <c:pt idx="206">
                  <c:v>2.774678756670854E-2</c:v>
                </c:pt>
                <c:pt idx="207">
                  <c:v>2.774678756670854E-2</c:v>
                </c:pt>
                <c:pt idx="208">
                  <c:v>2.774678756670854E-2</c:v>
                </c:pt>
                <c:pt idx="209">
                  <c:v>2.774678756670854E-2</c:v>
                </c:pt>
                <c:pt idx="210">
                  <c:v>2.774678756670854E-2</c:v>
                </c:pt>
                <c:pt idx="211">
                  <c:v>2.7803988187455986E-2</c:v>
                </c:pt>
                <c:pt idx="212">
                  <c:v>2.8499519661820637E-2</c:v>
                </c:pt>
                <c:pt idx="213">
                  <c:v>2.8544788864743462E-2</c:v>
                </c:pt>
                <c:pt idx="214">
                  <c:v>2.8614271827369194E-2</c:v>
                </c:pt>
                <c:pt idx="215">
                  <c:v>2.8614271827369194E-2</c:v>
                </c:pt>
                <c:pt idx="216">
                  <c:v>2.8644802220038078E-2</c:v>
                </c:pt>
                <c:pt idx="217">
                  <c:v>2.913293757868653E-2</c:v>
                </c:pt>
                <c:pt idx="218">
                  <c:v>2.9223826908585843E-2</c:v>
                </c:pt>
                <c:pt idx="219">
                  <c:v>2.9224528756693176E-2</c:v>
                </c:pt>
                <c:pt idx="220">
                  <c:v>2.9224528756693176E-2</c:v>
                </c:pt>
                <c:pt idx="221">
                  <c:v>2.9224528756693176E-2</c:v>
                </c:pt>
                <c:pt idx="222">
                  <c:v>2.9226985225068832E-2</c:v>
                </c:pt>
                <c:pt idx="223">
                  <c:v>2.9226985225068832E-2</c:v>
                </c:pt>
                <c:pt idx="224">
                  <c:v>2.9226985225068832E-2</c:v>
                </c:pt>
                <c:pt idx="225">
                  <c:v>2.9343842934939381E-2</c:v>
                </c:pt>
                <c:pt idx="226">
                  <c:v>2.9430521176194716E-2</c:v>
                </c:pt>
                <c:pt idx="227">
                  <c:v>2.9432275796463042E-2</c:v>
                </c:pt>
                <c:pt idx="228">
                  <c:v>2.9434732264838698E-2</c:v>
                </c:pt>
                <c:pt idx="229">
                  <c:v>2.9439996125643679E-2</c:v>
                </c:pt>
                <c:pt idx="230">
                  <c:v>2.9439996125643679E-2</c:v>
                </c:pt>
                <c:pt idx="231">
                  <c:v>2.9500705986927778E-2</c:v>
                </c:pt>
                <c:pt idx="232">
                  <c:v>2.9500705986927778E-2</c:v>
                </c:pt>
                <c:pt idx="233">
                  <c:v>3.0341870943563533E-2</c:v>
                </c:pt>
                <c:pt idx="234">
                  <c:v>3.0341870943563533E-2</c:v>
                </c:pt>
                <c:pt idx="235">
                  <c:v>3.0341870943563533E-2</c:v>
                </c:pt>
                <c:pt idx="236">
                  <c:v>3.0341870943563533E-2</c:v>
                </c:pt>
                <c:pt idx="237">
                  <c:v>3.0341870943563533E-2</c:v>
                </c:pt>
                <c:pt idx="238">
                  <c:v>3.0341870943563533E-2</c:v>
                </c:pt>
                <c:pt idx="239">
                  <c:v>3.0341870943563533E-2</c:v>
                </c:pt>
                <c:pt idx="240">
                  <c:v>3.0341870943563533E-2</c:v>
                </c:pt>
                <c:pt idx="241">
                  <c:v>3.0341870943563533E-2</c:v>
                </c:pt>
                <c:pt idx="242">
                  <c:v>3.0341870943563533E-2</c:v>
                </c:pt>
                <c:pt idx="243">
                  <c:v>3.0341870943563533E-2</c:v>
                </c:pt>
                <c:pt idx="244">
                  <c:v>3.0341870943563533E-2</c:v>
                </c:pt>
                <c:pt idx="245">
                  <c:v>3.1216022761243831E-2</c:v>
                </c:pt>
                <c:pt idx="246">
                  <c:v>3.1216022761243831E-2</c:v>
                </c:pt>
                <c:pt idx="247">
                  <c:v>3.1216022761243831E-2</c:v>
                </c:pt>
                <c:pt idx="248">
                  <c:v>3.1216022761243831E-2</c:v>
                </c:pt>
                <c:pt idx="249">
                  <c:v>3.1713983993394909E-2</c:v>
                </c:pt>
                <c:pt idx="250">
                  <c:v>3.1713983993394909E-2</c:v>
                </c:pt>
                <c:pt idx="251">
                  <c:v>3.189400803292522E-2</c:v>
                </c:pt>
                <c:pt idx="252">
                  <c:v>3.189400803292522E-2</c:v>
                </c:pt>
                <c:pt idx="253">
                  <c:v>3.1964192843658278E-2</c:v>
                </c:pt>
                <c:pt idx="254">
                  <c:v>3.1964192843658278E-2</c:v>
                </c:pt>
                <c:pt idx="255">
                  <c:v>3.2082103325689823E-2</c:v>
                </c:pt>
                <c:pt idx="256">
                  <c:v>3.2082103325689823E-2</c:v>
                </c:pt>
                <c:pt idx="257">
                  <c:v>3.2824658623245628E-2</c:v>
                </c:pt>
                <c:pt idx="258">
                  <c:v>3.2824658623245628E-2</c:v>
                </c:pt>
                <c:pt idx="259">
                  <c:v>3.2884315712368731E-2</c:v>
                </c:pt>
                <c:pt idx="260">
                  <c:v>3.2884315712368731E-2</c:v>
                </c:pt>
                <c:pt idx="261">
                  <c:v>3.3515979008966294E-2</c:v>
                </c:pt>
                <c:pt idx="262">
                  <c:v>3.3608973883187607E-2</c:v>
                </c:pt>
                <c:pt idx="263">
                  <c:v>3.3608973883187607E-2</c:v>
                </c:pt>
                <c:pt idx="264">
                  <c:v>3.3654944934217765E-2</c:v>
                </c:pt>
                <c:pt idx="265">
                  <c:v>3.368196608634999E-2</c:v>
                </c:pt>
                <c:pt idx="266">
                  <c:v>3.3684422554725646E-2</c:v>
                </c:pt>
                <c:pt idx="267">
                  <c:v>3.4547695726742322E-2</c:v>
                </c:pt>
                <c:pt idx="268">
                  <c:v>3.5330256366415971E-2</c:v>
                </c:pt>
                <c:pt idx="269">
                  <c:v>3.6204057260042596E-2</c:v>
                </c:pt>
                <c:pt idx="270">
                  <c:v>3.7106633926069783E-2</c:v>
                </c:pt>
                <c:pt idx="271">
                  <c:v>3.7734086134023362E-2</c:v>
                </c:pt>
                <c:pt idx="272">
                  <c:v>3.7742508311311332E-2</c:v>
                </c:pt>
                <c:pt idx="273">
                  <c:v>3.7742508311311332E-2</c:v>
                </c:pt>
                <c:pt idx="274">
                  <c:v>3.789410750249475E-2</c:v>
                </c:pt>
                <c:pt idx="275">
                  <c:v>3.7981136667803742E-2</c:v>
                </c:pt>
                <c:pt idx="276">
                  <c:v>3.7985698680501397E-2</c:v>
                </c:pt>
                <c:pt idx="277">
                  <c:v>3.7986751452662393E-2</c:v>
                </c:pt>
                <c:pt idx="278">
                  <c:v>3.8821950700385841E-2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B2-49AC-AED3-562117FD0A2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67">
                  <c:v>-4.9256524995143991E-2</c:v>
                </c:pt>
                <c:pt idx="80">
                  <c:v>1.3516875005734619E-2</c:v>
                </c:pt>
                <c:pt idx="82">
                  <c:v>2.0193250020383857E-3</c:v>
                </c:pt>
                <c:pt idx="83">
                  <c:v>7.5193250013398938E-3</c:v>
                </c:pt>
                <c:pt idx="98">
                  <c:v>5.6882450000557583E-2</c:v>
                </c:pt>
                <c:pt idx="100">
                  <c:v>8.2751500012818724E-3</c:v>
                </c:pt>
                <c:pt idx="102">
                  <c:v>2.4875150003936142E-2</c:v>
                </c:pt>
                <c:pt idx="104">
                  <c:v>2.8375150002830196E-2</c:v>
                </c:pt>
                <c:pt idx="105">
                  <c:v>-1.1058274998504203E-2</c:v>
                </c:pt>
                <c:pt idx="113">
                  <c:v>5.2047350007342175E-2</c:v>
                </c:pt>
                <c:pt idx="133">
                  <c:v>3.5254525006166659E-2</c:v>
                </c:pt>
                <c:pt idx="135">
                  <c:v>5.5238449996977579E-2</c:v>
                </c:pt>
                <c:pt idx="141">
                  <c:v>5.4719275001843926E-2</c:v>
                </c:pt>
                <c:pt idx="148">
                  <c:v>-5.2696824997838121E-2</c:v>
                </c:pt>
                <c:pt idx="149">
                  <c:v>-5.1545399997849017E-2</c:v>
                </c:pt>
                <c:pt idx="150">
                  <c:v>-4.199647500354331E-2</c:v>
                </c:pt>
                <c:pt idx="151">
                  <c:v>-4.199647500354331E-2</c:v>
                </c:pt>
                <c:pt idx="152">
                  <c:v>-4.199647500354331E-2</c:v>
                </c:pt>
                <c:pt idx="161">
                  <c:v>8.4057499989285134E-3</c:v>
                </c:pt>
                <c:pt idx="162">
                  <c:v>-4.257202499138657E-2</c:v>
                </c:pt>
                <c:pt idx="163">
                  <c:v>1.4052700003958307E-2</c:v>
                </c:pt>
                <c:pt idx="164">
                  <c:v>3.1129500057431869E-3</c:v>
                </c:pt>
                <c:pt idx="169">
                  <c:v>4.2321825007093139E-2</c:v>
                </c:pt>
                <c:pt idx="170">
                  <c:v>-1.9960974997957237E-2</c:v>
                </c:pt>
                <c:pt idx="171">
                  <c:v>-1.9960974997957237E-2</c:v>
                </c:pt>
                <c:pt idx="172">
                  <c:v>-1.9760974995733704E-2</c:v>
                </c:pt>
                <c:pt idx="174">
                  <c:v>5.4100699999253266E-2</c:v>
                </c:pt>
                <c:pt idx="175">
                  <c:v>5.4800700003397651E-2</c:v>
                </c:pt>
                <c:pt idx="176">
                  <c:v>3.2453750027343631E-3</c:v>
                </c:pt>
                <c:pt idx="177">
                  <c:v>-6.0091724997619167E-2</c:v>
                </c:pt>
                <c:pt idx="178">
                  <c:v>-5.9991725000145379E-2</c:v>
                </c:pt>
                <c:pt idx="179">
                  <c:v>-5.9991725000145379E-2</c:v>
                </c:pt>
                <c:pt idx="180">
                  <c:v>-7.1404774993425235E-2</c:v>
                </c:pt>
                <c:pt idx="181">
                  <c:v>-6.9624774994736072E-2</c:v>
                </c:pt>
                <c:pt idx="182">
                  <c:v>-6.9224774990289006E-2</c:v>
                </c:pt>
                <c:pt idx="249">
                  <c:v>-5.7269674995040987E-2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B2-49AC-AED3-562117FD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71605783574"/>
              <c:y val="0.83841597073093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773475175E-2"/>
              <c:y val="0.3689032052811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305958132045"/>
          <c:y val="0.92121212121212126"/>
          <c:w val="0.77938808373590973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9560925669"/>
          <c:y val="3.35366663504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E-48E2-9D0D-98931F41A8D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E-48E2-9D0D-98931F41A8D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E-48E2-9D0D-98931F41A8D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3">
                  <c:v>-1.1234349993173964E-2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3.2855300007213373E-2</c:v>
                </c:pt>
                <c:pt idx="233">
                  <c:v>2.7287074997730087E-2</c:v>
                </c:pt>
                <c:pt idx="234">
                  <c:v>2.7287074997730087E-2</c:v>
                </c:pt>
                <c:pt idx="235">
                  <c:v>2.7577075001318008E-2</c:v>
                </c:pt>
                <c:pt idx="236">
                  <c:v>2.7577075001318008E-2</c:v>
                </c:pt>
                <c:pt idx="237">
                  <c:v>2.7647075003187638E-2</c:v>
                </c:pt>
                <c:pt idx="238">
                  <c:v>2.7647075003187638E-2</c:v>
                </c:pt>
                <c:pt idx="239">
                  <c:v>3.3487075001175981E-2</c:v>
                </c:pt>
                <c:pt idx="240">
                  <c:v>3.3487075001175981E-2</c:v>
                </c:pt>
                <c:pt idx="241">
                  <c:v>3.3777074997487944E-2</c:v>
                </c:pt>
                <c:pt idx="242">
                  <c:v>3.3777074997487944E-2</c:v>
                </c:pt>
                <c:pt idx="243">
                  <c:v>3.3847074999357574E-2</c:v>
                </c:pt>
                <c:pt idx="244">
                  <c:v>3.3847074999357574E-2</c:v>
                </c:pt>
                <c:pt idx="246">
                  <c:v>2.4089900005492382E-2</c:v>
                </c:pt>
                <c:pt idx="247">
                  <c:v>3.1969900002877694E-2</c:v>
                </c:pt>
                <c:pt idx="248">
                  <c:v>3.1969900002877694E-2</c:v>
                </c:pt>
                <c:pt idx="250">
                  <c:v>-5.7269674995040987E-2</c:v>
                </c:pt>
                <c:pt idx="251">
                  <c:v>3.1386800001200754E-2</c:v>
                </c:pt>
                <c:pt idx="252">
                  <c:v>3.1386800001200754E-2</c:v>
                </c:pt>
                <c:pt idx="254">
                  <c:v>3.1501800003752578E-2</c:v>
                </c:pt>
                <c:pt idx="255">
                  <c:v>3.5123000001476612E-2</c:v>
                </c:pt>
                <c:pt idx="256">
                  <c:v>3.5123000001476612E-2</c:v>
                </c:pt>
                <c:pt idx="257">
                  <c:v>3.3157700003357604E-2</c:v>
                </c:pt>
                <c:pt idx="258">
                  <c:v>3.3157700003357604E-2</c:v>
                </c:pt>
                <c:pt idx="259">
                  <c:v>3.2980449999740813E-2</c:v>
                </c:pt>
                <c:pt idx="260">
                  <c:v>3.2980449999740813E-2</c:v>
                </c:pt>
                <c:pt idx="261">
                  <c:v>3.3605449818423949E-2</c:v>
                </c:pt>
                <c:pt idx="263">
                  <c:v>3.3935325001948513E-2</c:v>
                </c:pt>
                <c:pt idx="264">
                  <c:v>3.3111150005424861E-2</c:v>
                </c:pt>
                <c:pt idx="265">
                  <c:v>3.3958925065235235E-2</c:v>
                </c:pt>
                <c:pt idx="266">
                  <c:v>3.3581449883058667E-2</c:v>
                </c:pt>
                <c:pt idx="267">
                  <c:v>3.5585949997766875E-2</c:v>
                </c:pt>
                <c:pt idx="268">
                  <c:v>3.5933200000727084E-2</c:v>
                </c:pt>
                <c:pt idx="269">
                  <c:v>3.5059950001596007E-2</c:v>
                </c:pt>
                <c:pt idx="270">
                  <c:v>3.5644849827804137E-2</c:v>
                </c:pt>
                <c:pt idx="271">
                  <c:v>3.6746949874213897E-2</c:v>
                </c:pt>
                <c:pt idx="272">
                  <c:v>3.721275000134483E-2</c:v>
                </c:pt>
                <c:pt idx="273">
                  <c:v>3.721275000134483E-2</c:v>
                </c:pt>
                <c:pt idx="274">
                  <c:v>3.9397150001605041E-2</c:v>
                </c:pt>
                <c:pt idx="275">
                  <c:v>3.7243750193738379E-2</c:v>
                </c:pt>
                <c:pt idx="276">
                  <c:v>3.8162725089932792E-2</c:v>
                </c:pt>
                <c:pt idx="277">
                  <c:v>3.7220949998300057E-2</c:v>
                </c:pt>
                <c:pt idx="278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E-48E2-9D0D-98931F41A8D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53">
                  <c:v>3.1501800003752578E-2</c:v>
                </c:pt>
                <c:pt idx="262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E-48E2-9D0D-98931F41A8D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E-48E2-9D0D-98931F41A8D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  <c:pt idx="245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E-48E2-9D0D-98931F41A8D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6">
                  <c:v>-1.1957110789038709E-2</c:v>
                </c:pt>
                <c:pt idx="33">
                  <c:v>4.0752055267148091E-3</c:v>
                </c:pt>
                <c:pt idx="34">
                  <c:v>4.0818730837344497E-3</c:v>
                </c:pt>
                <c:pt idx="35">
                  <c:v>8.2027742459262285E-3</c:v>
                </c:pt>
                <c:pt idx="36">
                  <c:v>8.4340331972916696E-3</c:v>
                </c:pt>
                <c:pt idx="37">
                  <c:v>9.2190503053409759E-3</c:v>
                </c:pt>
                <c:pt idx="38">
                  <c:v>9.2190503053409759E-3</c:v>
                </c:pt>
                <c:pt idx="39">
                  <c:v>9.2190503053409759E-3</c:v>
                </c:pt>
                <c:pt idx="40">
                  <c:v>9.2194012293946408E-3</c:v>
                </c:pt>
                <c:pt idx="41">
                  <c:v>9.2194012293946408E-3</c:v>
                </c:pt>
                <c:pt idx="42">
                  <c:v>9.2194012293946408E-3</c:v>
                </c:pt>
                <c:pt idx="43">
                  <c:v>9.2723907614981043E-3</c:v>
                </c:pt>
                <c:pt idx="44">
                  <c:v>9.2723907614981043E-3</c:v>
                </c:pt>
                <c:pt idx="45">
                  <c:v>9.2723907614981043E-3</c:v>
                </c:pt>
                <c:pt idx="46">
                  <c:v>9.2723907614981043E-3</c:v>
                </c:pt>
                <c:pt idx="47">
                  <c:v>9.8233415257526456E-3</c:v>
                </c:pt>
                <c:pt idx="48">
                  <c:v>9.8233415257526456E-3</c:v>
                </c:pt>
                <c:pt idx="49">
                  <c:v>9.9665185396480942E-3</c:v>
                </c:pt>
                <c:pt idx="50">
                  <c:v>9.9686240839700867E-3</c:v>
                </c:pt>
                <c:pt idx="51">
                  <c:v>9.9686240839700867E-3</c:v>
                </c:pt>
                <c:pt idx="52">
                  <c:v>1.0019508071751556E-2</c:v>
                </c:pt>
                <c:pt idx="53">
                  <c:v>1.0114257566241191E-2</c:v>
                </c:pt>
                <c:pt idx="54">
                  <c:v>1.0114257566241191E-2</c:v>
                </c:pt>
                <c:pt idx="55">
                  <c:v>1.0170405414827641E-2</c:v>
                </c:pt>
                <c:pt idx="56">
                  <c:v>1.0172861883203299E-2</c:v>
                </c:pt>
                <c:pt idx="57">
                  <c:v>1.0179880364276604E-2</c:v>
                </c:pt>
                <c:pt idx="58">
                  <c:v>1.0730129280423818E-2</c:v>
                </c:pt>
                <c:pt idx="59">
                  <c:v>1.0787329901171263E-2</c:v>
                </c:pt>
                <c:pt idx="60">
                  <c:v>1.0835757420577076E-2</c:v>
                </c:pt>
                <c:pt idx="61">
                  <c:v>1.2478081991730745E-2</c:v>
                </c:pt>
                <c:pt idx="62">
                  <c:v>1.2557390827859106E-2</c:v>
                </c:pt>
                <c:pt idx="63">
                  <c:v>1.2566514853254402E-2</c:v>
                </c:pt>
                <c:pt idx="64">
                  <c:v>1.3458914721725296E-2</c:v>
                </c:pt>
                <c:pt idx="65">
                  <c:v>1.418567843686616E-2</c:v>
                </c:pt>
                <c:pt idx="66">
                  <c:v>1.4201820943334765E-2</c:v>
                </c:pt>
                <c:pt idx="67">
                  <c:v>1.4687850757661224E-2</c:v>
                </c:pt>
                <c:pt idx="68">
                  <c:v>1.6114357035810725E-2</c:v>
                </c:pt>
                <c:pt idx="69">
                  <c:v>1.6114357035810725E-2</c:v>
                </c:pt>
                <c:pt idx="70">
                  <c:v>1.7592098225795359E-2</c:v>
                </c:pt>
                <c:pt idx="71">
                  <c:v>1.7608591656317629E-2</c:v>
                </c:pt>
                <c:pt idx="72">
                  <c:v>1.7668599669494398E-2</c:v>
                </c:pt>
                <c:pt idx="73">
                  <c:v>1.8430104865948128E-2</c:v>
                </c:pt>
                <c:pt idx="74">
                  <c:v>1.8476075916978286E-2</c:v>
                </c:pt>
                <c:pt idx="75">
                  <c:v>1.8476075916978286E-2</c:v>
                </c:pt>
                <c:pt idx="76">
                  <c:v>1.8508360929915493E-2</c:v>
                </c:pt>
                <c:pt idx="77">
                  <c:v>1.9204945176441141E-2</c:v>
                </c:pt>
                <c:pt idx="78">
                  <c:v>1.924600329071998E-2</c:v>
                </c:pt>
                <c:pt idx="79">
                  <c:v>1.9257934708544602E-2</c:v>
                </c:pt>
                <c:pt idx="80">
                  <c:v>1.9373388722200492E-2</c:v>
                </c:pt>
                <c:pt idx="81">
                  <c:v>1.9373388722200492E-2</c:v>
                </c:pt>
                <c:pt idx="82">
                  <c:v>1.9403568190815706E-2</c:v>
                </c:pt>
                <c:pt idx="83">
                  <c:v>1.9403568190815706E-2</c:v>
                </c:pt>
                <c:pt idx="84">
                  <c:v>1.9403568190815706E-2</c:v>
                </c:pt>
                <c:pt idx="85">
                  <c:v>1.9403568190815706E-2</c:v>
                </c:pt>
                <c:pt idx="86">
                  <c:v>1.9403568190815706E-2</c:v>
                </c:pt>
                <c:pt idx="87">
                  <c:v>1.9403568190815706E-2</c:v>
                </c:pt>
                <c:pt idx="88">
                  <c:v>1.9403568190815706E-2</c:v>
                </c:pt>
                <c:pt idx="89">
                  <c:v>1.9403568190815706E-2</c:v>
                </c:pt>
                <c:pt idx="90">
                  <c:v>1.9406726507298695E-2</c:v>
                </c:pt>
                <c:pt idx="91">
                  <c:v>1.9406726507298695E-2</c:v>
                </c:pt>
                <c:pt idx="92">
                  <c:v>1.9406726507298695E-2</c:v>
                </c:pt>
                <c:pt idx="93">
                  <c:v>2.006014709522351E-2</c:v>
                </c:pt>
                <c:pt idx="94">
                  <c:v>2.0152440121337489E-2</c:v>
                </c:pt>
                <c:pt idx="95">
                  <c:v>2.0152791045391152E-2</c:v>
                </c:pt>
                <c:pt idx="96">
                  <c:v>2.0154545665659482E-2</c:v>
                </c:pt>
                <c:pt idx="97">
                  <c:v>2.0154896589713145E-2</c:v>
                </c:pt>
                <c:pt idx="98">
                  <c:v>2.0166828007537767E-2</c:v>
                </c:pt>
                <c:pt idx="99">
                  <c:v>2.0291756970642616E-2</c:v>
                </c:pt>
                <c:pt idx="100">
                  <c:v>2.0291756970642616E-2</c:v>
                </c:pt>
                <c:pt idx="101">
                  <c:v>2.0291756970642616E-2</c:v>
                </c:pt>
                <c:pt idx="102">
                  <c:v>2.0291756970642616E-2</c:v>
                </c:pt>
                <c:pt idx="103">
                  <c:v>2.0291756970642616E-2</c:v>
                </c:pt>
                <c:pt idx="104">
                  <c:v>2.0291756970642616E-2</c:v>
                </c:pt>
                <c:pt idx="105">
                  <c:v>2.0481606883675552E-2</c:v>
                </c:pt>
                <c:pt idx="106">
                  <c:v>2.0926929507776835E-2</c:v>
                </c:pt>
                <c:pt idx="107">
                  <c:v>2.0927280431830501E-2</c:v>
                </c:pt>
                <c:pt idx="108">
                  <c:v>2.0967636698002012E-2</c:v>
                </c:pt>
                <c:pt idx="109">
                  <c:v>2.1015713293354159E-2</c:v>
                </c:pt>
                <c:pt idx="110">
                  <c:v>2.1027644711178781E-2</c:v>
                </c:pt>
                <c:pt idx="111">
                  <c:v>2.1108708167575468E-2</c:v>
                </c:pt>
                <c:pt idx="112">
                  <c:v>2.1131869155117378E-2</c:v>
                </c:pt>
                <c:pt idx="113">
                  <c:v>2.1630883159429452E-2</c:v>
                </c:pt>
                <c:pt idx="114">
                  <c:v>2.1638954412663756E-2</c:v>
                </c:pt>
                <c:pt idx="115">
                  <c:v>2.1655096919132359E-2</c:v>
                </c:pt>
                <c:pt idx="116">
                  <c:v>2.1765637996036934E-2</c:v>
                </c:pt>
                <c:pt idx="117">
                  <c:v>2.1770550932788249E-2</c:v>
                </c:pt>
                <c:pt idx="118">
                  <c:v>2.1795466540598486E-2</c:v>
                </c:pt>
                <c:pt idx="119">
                  <c:v>2.1811258123013426E-2</c:v>
                </c:pt>
                <c:pt idx="120">
                  <c:v>2.1818627528140396E-2</c:v>
                </c:pt>
                <c:pt idx="121">
                  <c:v>2.1818627528140396E-2</c:v>
                </c:pt>
                <c:pt idx="122">
                  <c:v>2.1829857097857688E-2</c:v>
                </c:pt>
                <c:pt idx="123">
                  <c:v>2.184143759162864E-2</c:v>
                </c:pt>
                <c:pt idx="124">
                  <c:v>2.1853018085399599E-2</c:v>
                </c:pt>
                <c:pt idx="125">
                  <c:v>2.1887759566712461E-2</c:v>
                </c:pt>
                <c:pt idx="126">
                  <c:v>2.1888110490766128E-2</c:v>
                </c:pt>
                <c:pt idx="127">
                  <c:v>2.2596626155116397E-2</c:v>
                </c:pt>
                <c:pt idx="128">
                  <c:v>2.2651370307488185E-2</c:v>
                </c:pt>
                <c:pt idx="129">
                  <c:v>2.2692779345820695E-2</c:v>
                </c:pt>
                <c:pt idx="130">
                  <c:v>2.2693130269874358E-2</c:v>
                </c:pt>
                <c:pt idx="131">
                  <c:v>2.2694884890142687E-2</c:v>
                </c:pt>
                <c:pt idx="132">
                  <c:v>2.2874908929672991E-2</c:v>
                </c:pt>
                <c:pt idx="133">
                  <c:v>2.3002645285207166E-2</c:v>
                </c:pt>
                <c:pt idx="134">
                  <c:v>2.3370764617502079E-2</c:v>
                </c:pt>
                <c:pt idx="135">
                  <c:v>2.3423403225551878E-2</c:v>
                </c:pt>
                <c:pt idx="136">
                  <c:v>2.3492184340070277E-2</c:v>
                </c:pt>
                <c:pt idx="137">
                  <c:v>2.3492535264123943E-2</c:v>
                </c:pt>
                <c:pt idx="138">
                  <c:v>2.3518152720041513E-2</c:v>
                </c:pt>
                <c:pt idx="139">
                  <c:v>2.3518152720041513E-2</c:v>
                </c:pt>
                <c:pt idx="140">
                  <c:v>2.3537102618939439E-2</c:v>
                </c:pt>
                <c:pt idx="141">
                  <c:v>2.3539559087315094E-2</c:v>
                </c:pt>
                <c:pt idx="142">
                  <c:v>2.3548332188656727E-2</c:v>
                </c:pt>
                <c:pt idx="143">
                  <c:v>2.3553245125408042E-2</c:v>
                </c:pt>
                <c:pt idx="144">
                  <c:v>2.3638870594502377E-2</c:v>
                </c:pt>
                <c:pt idx="145">
                  <c:v>2.3638870594502377E-2</c:v>
                </c:pt>
                <c:pt idx="146">
                  <c:v>2.3638870594502377E-2</c:v>
                </c:pt>
                <c:pt idx="147">
                  <c:v>2.3638870594502377E-2</c:v>
                </c:pt>
                <c:pt idx="148">
                  <c:v>2.3782398532451492E-2</c:v>
                </c:pt>
                <c:pt idx="149">
                  <c:v>2.3817140013764358E-2</c:v>
                </c:pt>
                <c:pt idx="150">
                  <c:v>2.4027343521909883E-2</c:v>
                </c:pt>
                <c:pt idx="151">
                  <c:v>2.4027343521909883E-2</c:v>
                </c:pt>
                <c:pt idx="152">
                  <c:v>2.4027343521909883E-2</c:v>
                </c:pt>
                <c:pt idx="153">
                  <c:v>2.4236143333840741E-2</c:v>
                </c:pt>
                <c:pt idx="154">
                  <c:v>2.4236143333840741E-2</c:v>
                </c:pt>
                <c:pt idx="155">
                  <c:v>2.4236143333840741E-2</c:v>
                </c:pt>
                <c:pt idx="156">
                  <c:v>2.4236143333840741E-2</c:v>
                </c:pt>
                <c:pt idx="157">
                  <c:v>2.424737290355803E-2</c:v>
                </c:pt>
                <c:pt idx="158">
                  <c:v>2.4249478447880023E-2</c:v>
                </c:pt>
                <c:pt idx="159">
                  <c:v>2.4251934916255682E-2</c:v>
                </c:pt>
                <c:pt idx="160">
                  <c:v>2.4409148892297741E-2</c:v>
                </c:pt>
                <c:pt idx="161">
                  <c:v>2.4561800855642153E-2</c:v>
                </c:pt>
                <c:pt idx="162">
                  <c:v>2.467514932497605E-2</c:v>
                </c:pt>
                <c:pt idx="163">
                  <c:v>2.4753405388943415E-2</c:v>
                </c:pt>
                <c:pt idx="164">
                  <c:v>2.484815488343305E-2</c:v>
                </c:pt>
                <c:pt idx="165">
                  <c:v>2.4987822656791843E-2</c:v>
                </c:pt>
                <c:pt idx="166">
                  <c:v>2.5229960253820911E-2</c:v>
                </c:pt>
                <c:pt idx="167">
                  <c:v>2.5264701735133777E-2</c:v>
                </c:pt>
                <c:pt idx="168">
                  <c:v>2.5338746710457157E-2</c:v>
                </c:pt>
                <c:pt idx="169">
                  <c:v>2.5544739129958697E-2</c:v>
                </c:pt>
                <c:pt idx="170">
                  <c:v>2.5690723536283468E-2</c:v>
                </c:pt>
                <c:pt idx="171">
                  <c:v>2.5690723536283468E-2</c:v>
                </c:pt>
                <c:pt idx="172">
                  <c:v>2.5690723536283468E-2</c:v>
                </c:pt>
                <c:pt idx="173">
                  <c:v>2.5829689461534931E-2</c:v>
                </c:pt>
                <c:pt idx="174">
                  <c:v>2.5960584133552095E-2</c:v>
                </c:pt>
                <c:pt idx="175">
                  <c:v>2.5960584133552095E-2</c:v>
                </c:pt>
                <c:pt idx="176">
                  <c:v>2.596374245003508E-2</c:v>
                </c:pt>
                <c:pt idx="177">
                  <c:v>2.5967953538679065E-2</c:v>
                </c:pt>
                <c:pt idx="178">
                  <c:v>2.5967953538679065E-2</c:v>
                </c:pt>
                <c:pt idx="179">
                  <c:v>2.5967953538679065E-2</c:v>
                </c:pt>
                <c:pt idx="180">
                  <c:v>2.6019188450514201E-2</c:v>
                </c:pt>
                <c:pt idx="181">
                  <c:v>2.6019188450514201E-2</c:v>
                </c:pt>
                <c:pt idx="182">
                  <c:v>2.6019188450514201E-2</c:v>
                </c:pt>
                <c:pt idx="183">
                  <c:v>2.6035330956982804E-2</c:v>
                </c:pt>
                <c:pt idx="184">
                  <c:v>2.6095338970159573E-2</c:v>
                </c:pt>
                <c:pt idx="185">
                  <c:v>2.609568989421324E-2</c:v>
                </c:pt>
                <c:pt idx="186">
                  <c:v>2.6715421772986182E-2</c:v>
                </c:pt>
                <c:pt idx="187">
                  <c:v>2.6792625064792554E-2</c:v>
                </c:pt>
                <c:pt idx="188">
                  <c:v>2.6971947256215528E-2</c:v>
                </c:pt>
                <c:pt idx="189">
                  <c:v>2.6971947256215528E-2</c:v>
                </c:pt>
                <c:pt idx="190">
                  <c:v>2.6971947256215528E-2</c:v>
                </c:pt>
                <c:pt idx="191">
                  <c:v>2.6971947256215528E-2</c:v>
                </c:pt>
                <c:pt idx="192">
                  <c:v>2.6981071281610824E-2</c:v>
                </c:pt>
                <c:pt idx="193">
                  <c:v>2.7008794281850386E-2</c:v>
                </c:pt>
                <c:pt idx="194">
                  <c:v>2.7008794281850386E-2</c:v>
                </c:pt>
                <c:pt idx="195">
                  <c:v>2.7008794281850386E-2</c:v>
                </c:pt>
                <c:pt idx="196">
                  <c:v>2.7008794281850386E-2</c:v>
                </c:pt>
                <c:pt idx="197">
                  <c:v>2.7050203320182892E-2</c:v>
                </c:pt>
                <c:pt idx="198">
                  <c:v>2.7592030059042136E-2</c:v>
                </c:pt>
                <c:pt idx="199">
                  <c:v>2.7710291465127348E-2</c:v>
                </c:pt>
                <c:pt idx="200">
                  <c:v>2.7721871958898303E-2</c:v>
                </c:pt>
                <c:pt idx="201">
                  <c:v>2.7732750604561929E-2</c:v>
                </c:pt>
                <c:pt idx="202">
                  <c:v>2.7732750604561929E-2</c:v>
                </c:pt>
                <c:pt idx="203">
                  <c:v>2.7743629250225551E-2</c:v>
                </c:pt>
                <c:pt idx="204">
                  <c:v>2.7743980174279217E-2</c:v>
                </c:pt>
                <c:pt idx="205">
                  <c:v>2.7744331098332884E-2</c:v>
                </c:pt>
                <c:pt idx="206">
                  <c:v>2.774678756670854E-2</c:v>
                </c:pt>
                <c:pt idx="207">
                  <c:v>2.774678756670854E-2</c:v>
                </c:pt>
                <c:pt idx="208">
                  <c:v>2.774678756670854E-2</c:v>
                </c:pt>
                <c:pt idx="209">
                  <c:v>2.774678756670854E-2</c:v>
                </c:pt>
                <c:pt idx="210">
                  <c:v>2.774678756670854E-2</c:v>
                </c:pt>
                <c:pt idx="211">
                  <c:v>2.7803988187455986E-2</c:v>
                </c:pt>
                <c:pt idx="212">
                  <c:v>2.8499519661820637E-2</c:v>
                </c:pt>
                <c:pt idx="213">
                  <c:v>2.8544788864743462E-2</c:v>
                </c:pt>
                <c:pt idx="214">
                  <c:v>2.8614271827369194E-2</c:v>
                </c:pt>
                <c:pt idx="215">
                  <c:v>2.8614271827369194E-2</c:v>
                </c:pt>
                <c:pt idx="216">
                  <c:v>2.8644802220038078E-2</c:v>
                </c:pt>
                <c:pt idx="217">
                  <c:v>2.913293757868653E-2</c:v>
                </c:pt>
                <c:pt idx="218">
                  <c:v>2.9223826908585843E-2</c:v>
                </c:pt>
                <c:pt idx="219">
                  <c:v>2.9224528756693176E-2</c:v>
                </c:pt>
                <c:pt idx="220">
                  <c:v>2.9224528756693176E-2</c:v>
                </c:pt>
                <c:pt idx="221">
                  <c:v>2.9224528756693176E-2</c:v>
                </c:pt>
                <c:pt idx="222">
                  <c:v>2.9226985225068832E-2</c:v>
                </c:pt>
                <c:pt idx="223">
                  <c:v>2.9226985225068832E-2</c:v>
                </c:pt>
                <c:pt idx="224">
                  <c:v>2.9226985225068832E-2</c:v>
                </c:pt>
                <c:pt idx="225">
                  <c:v>2.9343842934939381E-2</c:v>
                </c:pt>
                <c:pt idx="226">
                  <c:v>2.9430521176194716E-2</c:v>
                </c:pt>
                <c:pt idx="227">
                  <c:v>2.9432275796463042E-2</c:v>
                </c:pt>
                <c:pt idx="228">
                  <c:v>2.9434732264838698E-2</c:v>
                </c:pt>
                <c:pt idx="229">
                  <c:v>2.9439996125643679E-2</c:v>
                </c:pt>
                <c:pt idx="230">
                  <c:v>2.9439996125643679E-2</c:v>
                </c:pt>
                <c:pt idx="231">
                  <c:v>2.9500705986927778E-2</c:v>
                </c:pt>
                <c:pt idx="232">
                  <c:v>2.9500705986927778E-2</c:v>
                </c:pt>
                <c:pt idx="233">
                  <c:v>3.0341870943563533E-2</c:v>
                </c:pt>
                <c:pt idx="234">
                  <c:v>3.0341870943563533E-2</c:v>
                </c:pt>
                <c:pt idx="235">
                  <c:v>3.0341870943563533E-2</c:v>
                </c:pt>
                <c:pt idx="236">
                  <c:v>3.0341870943563533E-2</c:v>
                </c:pt>
                <c:pt idx="237">
                  <c:v>3.0341870943563533E-2</c:v>
                </c:pt>
                <c:pt idx="238">
                  <c:v>3.0341870943563533E-2</c:v>
                </c:pt>
                <c:pt idx="239">
                  <c:v>3.0341870943563533E-2</c:v>
                </c:pt>
                <c:pt idx="240">
                  <c:v>3.0341870943563533E-2</c:v>
                </c:pt>
                <c:pt idx="241">
                  <c:v>3.0341870943563533E-2</c:v>
                </c:pt>
                <c:pt idx="242">
                  <c:v>3.0341870943563533E-2</c:v>
                </c:pt>
                <c:pt idx="243">
                  <c:v>3.0341870943563533E-2</c:v>
                </c:pt>
                <c:pt idx="244">
                  <c:v>3.0341870943563533E-2</c:v>
                </c:pt>
                <c:pt idx="245">
                  <c:v>3.1216022761243831E-2</c:v>
                </c:pt>
                <c:pt idx="246">
                  <c:v>3.1216022761243831E-2</c:v>
                </c:pt>
                <c:pt idx="247">
                  <c:v>3.1216022761243831E-2</c:v>
                </c:pt>
                <c:pt idx="248">
                  <c:v>3.1216022761243831E-2</c:v>
                </c:pt>
                <c:pt idx="249">
                  <c:v>3.1713983993394909E-2</c:v>
                </c:pt>
                <c:pt idx="250">
                  <c:v>3.1713983993394909E-2</c:v>
                </c:pt>
                <c:pt idx="251">
                  <c:v>3.189400803292522E-2</c:v>
                </c:pt>
                <c:pt idx="252">
                  <c:v>3.189400803292522E-2</c:v>
                </c:pt>
                <c:pt idx="253">
                  <c:v>3.1964192843658278E-2</c:v>
                </c:pt>
                <c:pt idx="254">
                  <c:v>3.1964192843658278E-2</c:v>
                </c:pt>
                <c:pt idx="255">
                  <c:v>3.2082103325689823E-2</c:v>
                </c:pt>
                <c:pt idx="256">
                  <c:v>3.2082103325689823E-2</c:v>
                </c:pt>
                <c:pt idx="257">
                  <c:v>3.2824658623245628E-2</c:v>
                </c:pt>
                <c:pt idx="258">
                  <c:v>3.2824658623245628E-2</c:v>
                </c:pt>
                <c:pt idx="259">
                  <c:v>3.2884315712368731E-2</c:v>
                </c:pt>
                <c:pt idx="260">
                  <c:v>3.2884315712368731E-2</c:v>
                </c:pt>
                <c:pt idx="261">
                  <c:v>3.3515979008966294E-2</c:v>
                </c:pt>
                <c:pt idx="262">
                  <c:v>3.3608973883187607E-2</c:v>
                </c:pt>
                <c:pt idx="263">
                  <c:v>3.3608973883187607E-2</c:v>
                </c:pt>
                <c:pt idx="264">
                  <c:v>3.3654944934217765E-2</c:v>
                </c:pt>
                <c:pt idx="265">
                  <c:v>3.368196608634999E-2</c:v>
                </c:pt>
                <c:pt idx="266">
                  <c:v>3.3684422554725646E-2</c:v>
                </c:pt>
                <c:pt idx="267">
                  <c:v>3.4547695726742322E-2</c:v>
                </c:pt>
                <c:pt idx="268">
                  <c:v>3.5330256366415971E-2</c:v>
                </c:pt>
                <c:pt idx="269">
                  <c:v>3.6204057260042596E-2</c:v>
                </c:pt>
                <c:pt idx="270">
                  <c:v>3.7106633926069783E-2</c:v>
                </c:pt>
                <c:pt idx="271">
                  <c:v>3.7734086134023362E-2</c:v>
                </c:pt>
                <c:pt idx="272">
                  <c:v>3.7742508311311332E-2</c:v>
                </c:pt>
                <c:pt idx="273">
                  <c:v>3.7742508311311332E-2</c:v>
                </c:pt>
                <c:pt idx="274">
                  <c:v>3.789410750249475E-2</c:v>
                </c:pt>
                <c:pt idx="275">
                  <c:v>3.7981136667803742E-2</c:v>
                </c:pt>
                <c:pt idx="276">
                  <c:v>3.7985698680501397E-2</c:v>
                </c:pt>
                <c:pt idx="277">
                  <c:v>3.7986751452662393E-2</c:v>
                </c:pt>
                <c:pt idx="278">
                  <c:v>3.8821950700385841E-2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E-48E2-9D0D-98931F41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8488"/>
        <c:axId val="1"/>
      </c:scatterChart>
      <c:valAx>
        <c:axId val="80304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8864987384"/>
              <c:y val="0.83841602630996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42129565263E-2"/>
              <c:y val="0.36890301362932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11878009630817"/>
          <c:y val="0.92168674698795183"/>
          <c:w val="0.776886035313001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820627727"/>
          <c:y val="3.353648769734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6-48B4-A5F3-ECED866AE4C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6-48B4-A5F3-ECED866AE4C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6-48B4-A5F3-ECED866AE4C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3">
                  <c:v>-1.1234349993173964E-2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3.2855300007213373E-2</c:v>
                </c:pt>
                <c:pt idx="233">
                  <c:v>2.7287074997730087E-2</c:v>
                </c:pt>
                <c:pt idx="234">
                  <c:v>2.7287074997730087E-2</c:v>
                </c:pt>
                <c:pt idx="235">
                  <c:v>2.7577075001318008E-2</c:v>
                </c:pt>
                <c:pt idx="236">
                  <c:v>2.7577075001318008E-2</c:v>
                </c:pt>
                <c:pt idx="237">
                  <c:v>2.7647075003187638E-2</c:v>
                </c:pt>
                <c:pt idx="238">
                  <c:v>2.7647075003187638E-2</c:v>
                </c:pt>
                <c:pt idx="239">
                  <c:v>3.3487075001175981E-2</c:v>
                </c:pt>
                <c:pt idx="240">
                  <c:v>3.3487075001175981E-2</c:v>
                </c:pt>
                <c:pt idx="241">
                  <c:v>3.3777074997487944E-2</c:v>
                </c:pt>
                <c:pt idx="242">
                  <c:v>3.3777074997487944E-2</c:v>
                </c:pt>
                <c:pt idx="243">
                  <c:v>3.3847074999357574E-2</c:v>
                </c:pt>
                <c:pt idx="244">
                  <c:v>3.3847074999357574E-2</c:v>
                </c:pt>
                <c:pt idx="246">
                  <c:v>2.4089900005492382E-2</c:v>
                </c:pt>
                <c:pt idx="247">
                  <c:v>3.1969900002877694E-2</c:v>
                </c:pt>
                <c:pt idx="248">
                  <c:v>3.1969900002877694E-2</c:v>
                </c:pt>
                <c:pt idx="250">
                  <c:v>-5.7269674995040987E-2</c:v>
                </c:pt>
                <c:pt idx="251">
                  <c:v>3.1386800001200754E-2</c:v>
                </c:pt>
                <c:pt idx="252">
                  <c:v>3.1386800001200754E-2</c:v>
                </c:pt>
                <c:pt idx="254">
                  <c:v>3.1501800003752578E-2</c:v>
                </c:pt>
                <c:pt idx="255">
                  <c:v>3.5123000001476612E-2</c:v>
                </c:pt>
                <c:pt idx="256">
                  <c:v>3.5123000001476612E-2</c:v>
                </c:pt>
                <c:pt idx="257">
                  <c:v>3.3157700003357604E-2</c:v>
                </c:pt>
                <c:pt idx="258">
                  <c:v>3.3157700003357604E-2</c:v>
                </c:pt>
                <c:pt idx="259">
                  <c:v>3.2980449999740813E-2</c:v>
                </c:pt>
                <c:pt idx="260">
                  <c:v>3.2980449999740813E-2</c:v>
                </c:pt>
                <c:pt idx="261">
                  <c:v>3.3605449818423949E-2</c:v>
                </c:pt>
                <c:pt idx="263">
                  <c:v>3.3935325001948513E-2</c:v>
                </c:pt>
                <c:pt idx="264">
                  <c:v>3.3111150005424861E-2</c:v>
                </c:pt>
                <c:pt idx="265">
                  <c:v>3.3958925065235235E-2</c:v>
                </c:pt>
                <c:pt idx="266">
                  <c:v>3.3581449883058667E-2</c:v>
                </c:pt>
                <c:pt idx="267">
                  <c:v>3.5585949997766875E-2</c:v>
                </c:pt>
                <c:pt idx="268">
                  <c:v>3.5933200000727084E-2</c:v>
                </c:pt>
                <c:pt idx="269">
                  <c:v>3.5059950001596007E-2</c:v>
                </c:pt>
                <c:pt idx="270">
                  <c:v>3.5644849827804137E-2</c:v>
                </c:pt>
                <c:pt idx="271">
                  <c:v>3.6746949874213897E-2</c:v>
                </c:pt>
                <c:pt idx="272">
                  <c:v>3.721275000134483E-2</c:v>
                </c:pt>
                <c:pt idx="273">
                  <c:v>3.721275000134483E-2</c:v>
                </c:pt>
                <c:pt idx="274">
                  <c:v>3.9397150001605041E-2</c:v>
                </c:pt>
                <c:pt idx="275">
                  <c:v>3.7243750193738379E-2</c:v>
                </c:pt>
                <c:pt idx="276">
                  <c:v>3.8162725089932792E-2</c:v>
                </c:pt>
                <c:pt idx="277">
                  <c:v>3.7220949998300057E-2</c:v>
                </c:pt>
                <c:pt idx="278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6-48B4-A5F3-ECED866AE4C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53">
                  <c:v>3.1501800003752578E-2</c:v>
                </c:pt>
                <c:pt idx="262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6-48B4-A5F3-ECED866AE4C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6-48B4-A5F3-ECED866AE4C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  <c:pt idx="245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C6-48B4-A5F3-ECED866AE4C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27455.5</c:v>
                </c:pt>
                <c:pt idx="231">
                  <c:v>27542</c:v>
                </c:pt>
                <c:pt idx="232">
                  <c:v>27542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28740.5</c:v>
                </c:pt>
                <c:pt idx="239">
                  <c:v>28740.5</c:v>
                </c:pt>
                <c:pt idx="240">
                  <c:v>28740.5</c:v>
                </c:pt>
                <c:pt idx="241">
                  <c:v>28740.5</c:v>
                </c:pt>
                <c:pt idx="242">
                  <c:v>28740.5</c:v>
                </c:pt>
                <c:pt idx="243">
                  <c:v>28740.5</c:v>
                </c:pt>
                <c:pt idx="244">
                  <c:v>28740.5</c:v>
                </c:pt>
                <c:pt idx="245">
                  <c:v>29986</c:v>
                </c:pt>
                <c:pt idx="246">
                  <c:v>29986</c:v>
                </c:pt>
                <c:pt idx="247">
                  <c:v>29986</c:v>
                </c:pt>
                <c:pt idx="248">
                  <c:v>29986</c:v>
                </c:pt>
                <c:pt idx="249">
                  <c:v>30695.5</c:v>
                </c:pt>
                <c:pt idx="250">
                  <c:v>30695.5</c:v>
                </c:pt>
                <c:pt idx="251">
                  <c:v>30952</c:v>
                </c:pt>
                <c:pt idx="252">
                  <c:v>30952</c:v>
                </c:pt>
                <c:pt idx="253">
                  <c:v>31052</c:v>
                </c:pt>
                <c:pt idx="254">
                  <c:v>31052</c:v>
                </c:pt>
                <c:pt idx="255">
                  <c:v>31220</c:v>
                </c:pt>
                <c:pt idx="256">
                  <c:v>31220</c:v>
                </c:pt>
                <c:pt idx="257">
                  <c:v>32278</c:v>
                </c:pt>
                <c:pt idx="258">
                  <c:v>32278</c:v>
                </c:pt>
                <c:pt idx="259">
                  <c:v>32363</c:v>
                </c:pt>
                <c:pt idx="260">
                  <c:v>32363</c:v>
                </c:pt>
                <c:pt idx="261">
                  <c:v>33263</c:v>
                </c:pt>
                <c:pt idx="262">
                  <c:v>33395.5</c:v>
                </c:pt>
                <c:pt idx="263">
                  <c:v>33395.5</c:v>
                </c:pt>
                <c:pt idx="264">
                  <c:v>33461</c:v>
                </c:pt>
                <c:pt idx="265">
                  <c:v>33499.5</c:v>
                </c:pt>
                <c:pt idx="266">
                  <c:v>33503</c:v>
                </c:pt>
                <c:pt idx="267">
                  <c:v>34733</c:v>
                </c:pt>
                <c:pt idx="268">
                  <c:v>35848</c:v>
                </c:pt>
                <c:pt idx="269">
                  <c:v>37093</c:v>
                </c:pt>
                <c:pt idx="270">
                  <c:v>38379</c:v>
                </c:pt>
                <c:pt idx="271">
                  <c:v>39273</c:v>
                </c:pt>
                <c:pt idx="272">
                  <c:v>39285</c:v>
                </c:pt>
                <c:pt idx="273">
                  <c:v>39285</c:v>
                </c:pt>
                <c:pt idx="274">
                  <c:v>39501</c:v>
                </c:pt>
                <c:pt idx="275">
                  <c:v>39625</c:v>
                </c:pt>
                <c:pt idx="276">
                  <c:v>39631.5</c:v>
                </c:pt>
                <c:pt idx="277">
                  <c:v>39633</c:v>
                </c:pt>
                <c:pt idx="278">
                  <c:v>40823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6">
                  <c:v>-1.1957110789038709E-2</c:v>
                </c:pt>
                <c:pt idx="33">
                  <c:v>4.0752055267148091E-3</c:v>
                </c:pt>
                <c:pt idx="34">
                  <c:v>4.0818730837344497E-3</c:v>
                </c:pt>
                <c:pt idx="35">
                  <c:v>8.2027742459262285E-3</c:v>
                </c:pt>
                <c:pt idx="36">
                  <c:v>8.4340331972916696E-3</c:v>
                </c:pt>
                <c:pt idx="37">
                  <c:v>9.2190503053409759E-3</c:v>
                </c:pt>
                <c:pt idx="38">
                  <c:v>9.2190503053409759E-3</c:v>
                </c:pt>
                <c:pt idx="39">
                  <c:v>9.2190503053409759E-3</c:v>
                </c:pt>
                <c:pt idx="40">
                  <c:v>9.2194012293946408E-3</c:v>
                </c:pt>
                <c:pt idx="41">
                  <c:v>9.2194012293946408E-3</c:v>
                </c:pt>
                <c:pt idx="42">
                  <c:v>9.2194012293946408E-3</c:v>
                </c:pt>
                <c:pt idx="43">
                  <c:v>9.2723907614981043E-3</c:v>
                </c:pt>
                <c:pt idx="44">
                  <c:v>9.2723907614981043E-3</c:v>
                </c:pt>
                <c:pt idx="45">
                  <c:v>9.2723907614981043E-3</c:v>
                </c:pt>
                <c:pt idx="46">
                  <c:v>9.2723907614981043E-3</c:v>
                </c:pt>
                <c:pt idx="47">
                  <c:v>9.8233415257526456E-3</c:v>
                </c:pt>
                <c:pt idx="48">
                  <c:v>9.8233415257526456E-3</c:v>
                </c:pt>
                <c:pt idx="49">
                  <c:v>9.9665185396480942E-3</c:v>
                </c:pt>
                <c:pt idx="50">
                  <c:v>9.9686240839700867E-3</c:v>
                </c:pt>
                <c:pt idx="51">
                  <c:v>9.9686240839700867E-3</c:v>
                </c:pt>
                <c:pt idx="52">
                  <c:v>1.0019508071751556E-2</c:v>
                </c:pt>
                <c:pt idx="53">
                  <c:v>1.0114257566241191E-2</c:v>
                </c:pt>
                <c:pt idx="54">
                  <c:v>1.0114257566241191E-2</c:v>
                </c:pt>
                <c:pt idx="55">
                  <c:v>1.0170405414827641E-2</c:v>
                </c:pt>
                <c:pt idx="56">
                  <c:v>1.0172861883203299E-2</c:v>
                </c:pt>
                <c:pt idx="57">
                  <c:v>1.0179880364276604E-2</c:v>
                </c:pt>
                <c:pt idx="58">
                  <c:v>1.0730129280423818E-2</c:v>
                </c:pt>
                <c:pt idx="59">
                  <c:v>1.0787329901171263E-2</c:v>
                </c:pt>
                <c:pt idx="60">
                  <c:v>1.0835757420577076E-2</c:v>
                </c:pt>
                <c:pt idx="61">
                  <c:v>1.2478081991730745E-2</c:v>
                </c:pt>
                <c:pt idx="62">
                  <c:v>1.2557390827859106E-2</c:v>
                </c:pt>
                <c:pt idx="63">
                  <c:v>1.2566514853254402E-2</c:v>
                </c:pt>
                <c:pt idx="64">
                  <c:v>1.3458914721725296E-2</c:v>
                </c:pt>
                <c:pt idx="65">
                  <c:v>1.418567843686616E-2</c:v>
                </c:pt>
                <c:pt idx="66">
                  <c:v>1.4201820943334765E-2</c:v>
                </c:pt>
                <c:pt idx="67">
                  <c:v>1.4687850757661224E-2</c:v>
                </c:pt>
                <c:pt idx="68">
                  <c:v>1.6114357035810725E-2</c:v>
                </c:pt>
                <c:pt idx="69">
                  <c:v>1.6114357035810725E-2</c:v>
                </c:pt>
                <c:pt idx="70">
                  <c:v>1.7592098225795359E-2</c:v>
                </c:pt>
                <c:pt idx="71">
                  <c:v>1.7608591656317629E-2</c:v>
                </c:pt>
                <c:pt idx="72">
                  <c:v>1.7668599669494398E-2</c:v>
                </c:pt>
                <c:pt idx="73">
                  <c:v>1.8430104865948128E-2</c:v>
                </c:pt>
                <c:pt idx="74">
                  <c:v>1.8476075916978286E-2</c:v>
                </c:pt>
                <c:pt idx="75">
                  <c:v>1.8476075916978286E-2</c:v>
                </c:pt>
                <c:pt idx="76">
                  <c:v>1.8508360929915493E-2</c:v>
                </c:pt>
                <c:pt idx="77">
                  <c:v>1.9204945176441141E-2</c:v>
                </c:pt>
                <c:pt idx="78">
                  <c:v>1.924600329071998E-2</c:v>
                </c:pt>
                <c:pt idx="79">
                  <c:v>1.9257934708544602E-2</c:v>
                </c:pt>
                <c:pt idx="80">
                  <c:v>1.9373388722200492E-2</c:v>
                </c:pt>
                <c:pt idx="81">
                  <c:v>1.9373388722200492E-2</c:v>
                </c:pt>
                <c:pt idx="82">
                  <c:v>1.9403568190815706E-2</c:v>
                </c:pt>
                <c:pt idx="83">
                  <c:v>1.9403568190815706E-2</c:v>
                </c:pt>
                <c:pt idx="84">
                  <c:v>1.9403568190815706E-2</c:v>
                </c:pt>
                <c:pt idx="85">
                  <c:v>1.9403568190815706E-2</c:v>
                </c:pt>
                <c:pt idx="86">
                  <c:v>1.9403568190815706E-2</c:v>
                </c:pt>
                <c:pt idx="87">
                  <c:v>1.9403568190815706E-2</c:v>
                </c:pt>
                <c:pt idx="88">
                  <c:v>1.9403568190815706E-2</c:v>
                </c:pt>
                <c:pt idx="89">
                  <c:v>1.9403568190815706E-2</c:v>
                </c:pt>
                <c:pt idx="90">
                  <c:v>1.9406726507298695E-2</c:v>
                </c:pt>
                <c:pt idx="91">
                  <c:v>1.9406726507298695E-2</c:v>
                </c:pt>
                <c:pt idx="92">
                  <c:v>1.9406726507298695E-2</c:v>
                </c:pt>
                <c:pt idx="93">
                  <c:v>2.006014709522351E-2</c:v>
                </c:pt>
                <c:pt idx="94">
                  <c:v>2.0152440121337489E-2</c:v>
                </c:pt>
                <c:pt idx="95">
                  <c:v>2.0152791045391152E-2</c:v>
                </c:pt>
                <c:pt idx="96">
                  <c:v>2.0154545665659482E-2</c:v>
                </c:pt>
                <c:pt idx="97">
                  <c:v>2.0154896589713145E-2</c:v>
                </c:pt>
                <c:pt idx="98">
                  <c:v>2.0166828007537767E-2</c:v>
                </c:pt>
                <c:pt idx="99">
                  <c:v>2.0291756970642616E-2</c:v>
                </c:pt>
                <c:pt idx="100">
                  <c:v>2.0291756970642616E-2</c:v>
                </c:pt>
                <c:pt idx="101">
                  <c:v>2.0291756970642616E-2</c:v>
                </c:pt>
                <c:pt idx="102">
                  <c:v>2.0291756970642616E-2</c:v>
                </c:pt>
                <c:pt idx="103">
                  <c:v>2.0291756970642616E-2</c:v>
                </c:pt>
                <c:pt idx="104">
                  <c:v>2.0291756970642616E-2</c:v>
                </c:pt>
                <c:pt idx="105">
                  <c:v>2.0481606883675552E-2</c:v>
                </c:pt>
                <c:pt idx="106">
                  <c:v>2.0926929507776835E-2</c:v>
                </c:pt>
                <c:pt idx="107">
                  <c:v>2.0927280431830501E-2</c:v>
                </c:pt>
                <c:pt idx="108">
                  <c:v>2.0967636698002012E-2</c:v>
                </c:pt>
                <c:pt idx="109">
                  <c:v>2.1015713293354159E-2</c:v>
                </c:pt>
                <c:pt idx="110">
                  <c:v>2.1027644711178781E-2</c:v>
                </c:pt>
                <c:pt idx="111">
                  <c:v>2.1108708167575468E-2</c:v>
                </c:pt>
                <c:pt idx="112">
                  <c:v>2.1131869155117378E-2</c:v>
                </c:pt>
                <c:pt idx="113">
                  <c:v>2.1630883159429452E-2</c:v>
                </c:pt>
                <c:pt idx="114">
                  <c:v>2.1638954412663756E-2</c:v>
                </c:pt>
                <c:pt idx="115">
                  <c:v>2.1655096919132359E-2</c:v>
                </c:pt>
                <c:pt idx="116">
                  <c:v>2.1765637996036934E-2</c:v>
                </c:pt>
                <c:pt idx="117">
                  <c:v>2.1770550932788249E-2</c:v>
                </c:pt>
                <c:pt idx="118">
                  <c:v>2.1795466540598486E-2</c:v>
                </c:pt>
                <c:pt idx="119">
                  <c:v>2.1811258123013426E-2</c:v>
                </c:pt>
                <c:pt idx="120">
                  <c:v>2.1818627528140396E-2</c:v>
                </c:pt>
                <c:pt idx="121">
                  <c:v>2.1818627528140396E-2</c:v>
                </c:pt>
                <c:pt idx="122">
                  <c:v>2.1829857097857688E-2</c:v>
                </c:pt>
                <c:pt idx="123">
                  <c:v>2.184143759162864E-2</c:v>
                </c:pt>
                <c:pt idx="124">
                  <c:v>2.1853018085399599E-2</c:v>
                </c:pt>
                <c:pt idx="125">
                  <c:v>2.1887759566712461E-2</c:v>
                </c:pt>
                <c:pt idx="126">
                  <c:v>2.1888110490766128E-2</c:v>
                </c:pt>
                <c:pt idx="127">
                  <c:v>2.2596626155116397E-2</c:v>
                </c:pt>
                <c:pt idx="128">
                  <c:v>2.2651370307488185E-2</c:v>
                </c:pt>
                <c:pt idx="129">
                  <c:v>2.2692779345820695E-2</c:v>
                </c:pt>
                <c:pt idx="130">
                  <c:v>2.2693130269874358E-2</c:v>
                </c:pt>
                <c:pt idx="131">
                  <c:v>2.2694884890142687E-2</c:v>
                </c:pt>
                <c:pt idx="132">
                  <c:v>2.2874908929672991E-2</c:v>
                </c:pt>
                <c:pt idx="133">
                  <c:v>2.3002645285207166E-2</c:v>
                </c:pt>
                <c:pt idx="134">
                  <c:v>2.3370764617502079E-2</c:v>
                </c:pt>
                <c:pt idx="135">
                  <c:v>2.3423403225551878E-2</c:v>
                </c:pt>
                <c:pt idx="136">
                  <c:v>2.3492184340070277E-2</c:v>
                </c:pt>
                <c:pt idx="137">
                  <c:v>2.3492535264123943E-2</c:v>
                </c:pt>
                <c:pt idx="138">
                  <c:v>2.3518152720041513E-2</c:v>
                </c:pt>
                <c:pt idx="139">
                  <c:v>2.3518152720041513E-2</c:v>
                </c:pt>
                <c:pt idx="140">
                  <c:v>2.3537102618939439E-2</c:v>
                </c:pt>
                <c:pt idx="141">
                  <c:v>2.3539559087315094E-2</c:v>
                </c:pt>
                <c:pt idx="142">
                  <c:v>2.3548332188656727E-2</c:v>
                </c:pt>
                <c:pt idx="143">
                  <c:v>2.3553245125408042E-2</c:v>
                </c:pt>
                <c:pt idx="144">
                  <c:v>2.3638870594502377E-2</c:v>
                </c:pt>
                <c:pt idx="145">
                  <c:v>2.3638870594502377E-2</c:v>
                </c:pt>
                <c:pt idx="146">
                  <c:v>2.3638870594502377E-2</c:v>
                </c:pt>
                <c:pt idx="147">
                  <c:v>2.3638870594502377E-2</c:v>
                </c:pt>
                <c:pt idx="148">
                  <c:v>2.3782398532451492E-2</c:v>
                </c:pt>
                <c:pt idx="149">
                  <c:v>2.3817140013764358E-2</c:v>
                </c:pt>
                <c:pt idx="150">
                  <c:v>2.4027343521909883E-2</c:v>
                </c:pt>
                <c:pt idx="151">
                  <c:v>2.4027343521909883E-2</c:v>
                </c:pt>
                <c:pt idx="152">
                  <c:v>2.4027343521909883E-2</c:v>
                </c:pt>
                <c:pt idx="153">
                  <c:v>2.4236143333840741E-2</c:v>
                </c:pt>
                <c:pt idx="154">
                  <c:v>2.4236143333840741E-2</c:v>
                </c:pt>
                <c:pt idx="155">
                  <c:v>2.4236143333840741E-2</c:v>
                </c:pt>
                <c:pt idx="156">
                  <c:v>2.4236143333840741E-2</c:v>
                </c:pt>
                <c:pt idx="157">
                  <c:v>2.424737290355803E-2</c:v>
                </c:pt>
                <c:pt idx="158">
                  <c:v>2.4249478447880023E-2</c:v>
                </c:pt>
                <c:pt idx="159">
                  <c:v>2.4251934916255682E-2</c:v>
                </c:pt>
                <c:pt idx="160">
                  <c:v>2.4409148892297741E-2</c:v>
                </c:pt>
                <c:pt idx="161">
                  <c:v>2.4561800855642153E-2</c:v>
                </c:pt>
                <c:pt idx="162">
                  <c:v>2.467514932497605E-2</c:v>
                </c:pt>
                <c:pt idx="163">
                  <c:v>2.4753405388943415E-2</c:v>
                </c:pt>
                <c:pt idx="164">
                  <c:v>2.484815488343305E-2</c:v>
                </c:pt>
                <c:pt idx="165">
                  <c:v>2.4987822656791843E-2</c:v>
                </c:pt>
                <c:pt idx="166">
                  <c:v>2.5229960253820911E-2</c:v>
                </c:pt>
                <c:pt idx="167">
                  <c:v>2.5264701735133777E-2</c:v>
                </c:pt>
                <c:pt idx="168">
                  <c:v>2.5338746710457157E-2</c:v>
                </c:pt>
                <c:pt idx="169">
                  <c:v>2.5544739129958697E-2</c:v>
                </c:pt>
                <c:pt idx="170">
                  <c:v>2.5690723536283468E-2</c:v>
                </c:pt>
                <c:pt idx="171">
                  <c:v>2.5690723536283468E-2</c:v>
                </c:pt>
                <c:pt idx="172">
                  <c:v>2.5690723536283468E-2</c:v>
                </c:pt>
                <c:pt idx="173">
                  <c:v>2.5829689461534931E-2</c:v>
                </c:pt>
                <c:pt idx="174">
                  <c:v>2.5960584133552095E-2</c:v>
                </c:pt>
                <c:pt idx="175">
                  <c:v>2.5960584133552095E-2</c:v>
                </c:pt>
                <c:pt idx="176">
                  <c:v>2.596374245003508E-2</c:v>
                </c:pt>
                <c:pt idx="177">
                  <c:v>2.5967953538679065E-2</c:v>
                </c:pt>
                <c:pt idx="178">
                  <c:v>2.5967953538679065E-2</c:v>
                </c:pt>
                <c:pt idx="179">
                  <c:v>2.5967953538679065E-2</c:v>
                </c:pt>
                <c:pt idx="180">
                  <c:v>2.6019188450514201E-2</c:v>
                </c:pt>
                <c:pt idx="181">
                  <c:v>2.6019188450514201E-2</c:v>
                </c:pt>
                <c:pt idx="182">
                  <c:v>2.6019188450514201E-2</c:v>
                </c:pt>
                <c:pt idx="183">
                  <c:v>2.6035330956982804E-2</c:v>
                </c:pt>
                <c:pt idx="184">
                  <c:v>2.6095338970159573E-2</c:v>
                </c:pt>
                <c:pt idx="185">
                  <c:v>2.609568989421324E-2</c:v>
                </c:pt>
                <c:pt idx="186">
                  <c:v>2.6715421772986182E-2</c:v>
                </c:pt>
                <c:pt idx="187">
                  <c:v>2.6792625064792554E-2</c:v>
                </c:pt>
                <c:pt idx="188">
                  <c:v>2.6971947256215528E-2</c:v>
                </c:pt>
                <c:pt idx="189">
                  <c:v>2.6971947256215528E-2</c:v>
                </c:pt>
                <c:pt idx="190">
                  <c:v>2.6971947256215528E-2</c:v>
                </c:pt>
                <c:pt idx="191">
                  <c:v>2.6971947256215528E-2</c:v>
                </c:pt>
                <c:pt idx="192">
                  <c:v>2.6981071281610824E-2</c:v>
                </c:pt>
                <c:pt idx="193">
                  <c:v>2.7008794281850386E-2</c:v>
                </c:pt>
                <c:pt idx="194">
                  <c:v>2.7008794281850386E-2</c:v>
                </c:pt>
                <c:pt idx="195">
                  <c:v>2.7008794281850386E-2</c:v>
                </c:pt>
                <c:pt idx="196">
                  <c:v>2.7008794281850386E-2</c:v>
                </c:pt>
                <c:pt idx="197">
                  <c:v>2.7050203320182892E-2</c:v>
                </c:pt>
                <c:pt idx="198">
                  <c:v>2.7592030059042136E-2</c:v>
                </c:pt>
                <c:pt idx="199">
                  <c:v>2.7710291465127348E-2</c:v>
                </c:pt>
                <c:pt idx="200">
                  <c:v>2.7721871958898303E-2</c:v>
                </c:pt>
                <c:pt idx="201">
                  <c:v>2.7732750604561929E-2</c:v>
                </c:pt>
                <c:pt idx="202">
                  <c:v>2.7732750604561929E-2</c:v>
                </c:pt>
                <c:pt idx="203">
                  <c:v>2.7743629250225551E-2</c:v>
                </c:pt>
                <c:pt idx="204">
                  <c:v>2.7743980174279217E-2</c:v>
                </c:pt>
                <c:pt idx="205">
                  <c:v>2.7744331098332884E-2</c:v>
                </c:pt>
                <c:pt idx="206">
                  <c:v>2.774678756670854E-2</c:v>
                </c:pt>
                <c:pt idx="207">
                  <c:v>2.774678756670854E-2</c:v>
                </c:pt>
                <c:pt idx="208">
                  <c:v>2.774678756670854E-2</c:v>
                </c:pt>
                <c:pt idx="209">
                  <c:v>2.774678756670854E-2</c:v>
                </c:pt>
                <c:pt idx="210">
                  <c:v>2.774678756670854E-2</c:v>
                </c:pt>
                <c:pt idx="211">
                  <c:v>2.7803988187455986E-2</c:v>
                </c:pt>
                <c:pt idx="212">
                  <c:v>2.8499519661820637E-2</c:v>
                </c:pt>
                <c:pt idx="213">
                  <c:v>2.8544788864743462E-2</c:v>
                </c:pt>
                <c:pt idx="214">
                  <c:v>2.8614271827369194E-2</c:v>
                </c:pt>
                <c:pt idx="215">
                  <c:v>2.8614271827369194E-2</c:v>
                </c:pt>
                <c:pt idx="216">
                  <c:v>2.8644802220038078E-2</c:v>
                </c:pt>
                <c:pt idx="217">
                  <c:v>2.913293757868653E-2</c:v>
                </c:pt>
                <c:pt idx="218">
                  <c:v>2.9223826908585843E-2</c:v>
                </c:pt>
                <c:pt idx="219">
                  <c:v>2.9224528756693176E-2</c:v>
                </c:pt>
                <c:pt idx="220">
                  <c:v>2.9224528756693176E-2</c:v>
                </c:pt>
                <c:pt idx="221">
                  <c:v>2.9224528756693176E-2</c:v>
                </c:pt>
                <c:pt idx="222">
                  <c:v>2.9226985225068832E-2</c:v>
                </c:pt>
                <c:pt idx="223">
                  <c:v>2.9226985225068832E-2</c:v>
                </c:pt>
                <c:pt idx="224">
                  <c:v>2.9226985225068832E-2</c:v>
                </c:pt>
                <c:pt idx="225">
                  <c:v>2.9343842934939381E-2</c:v>
                </c:pt>
                <c:pt idx="226">
                  <c:v>2.9430521176194716E-2</c:v>
                </c:pt>
                <c:pt idx="227">
                  <c:v>2.9432275796463042E-2</c:v>
                </c:pt>
                <c:pt idx="228">
                  <c:v>2.9434732264838698E-2</c:v>
                </c:pt>
                <c:pt idx="229">
                  <c:v>2.9439996125643679E-2</c:v>
                </c:pt>
                <c:pt idx="230">
                  <c:v>2.9439996125643679E-2</c:v>
                </c:pt>
                <c:pt idx="231">
                  <c:v>2.9500705986927778E-2</c:v>
                </c:pt>
                <c:pt idx="232">
                  <c:v>2.9500705986927778E-2</c:v>
                </c:pt>
                <c:pt idx="233">
                  <c:v>3.0341870943563533E-2</c:v>
                </c:pt>
                <c:pt idx="234">
                  <c:v>3.0341870943563533E-2</c:v>
                </c:pt>
                <c:pt idx="235">
                  <c:v>3.0341870943563533E-2</c:v>
                </c:pt>
                <c:pt idx="236">
                  <c:v>3.0341870943563533E-2</c:v>
                </c:pt>
                <c:pt idx="237">
                  <c:v>3.0341870943563533E-2</c:v>
                </c:pt>
                <c:pt idx="238">
                  <c:v>3.0341870943563533E-2</c:v>
                </c:pt>
                <c:pt idx="239">
                  <c:v>3.0341870943563533E-2</c:v>
                </c:pt>
                <c:pt idx="240">
                  <c:v>3.0341870943563533E-2</c:v>
                </c:pt>
                <c:pt idx="241">
                  <c:v>3.0341870943563533E-2</c:v>
                </c:pt>
                <c:pt idx="242">
                  <c:v>3.0341870943563533E-2</c:v>
                </c:pt>
                <c:pt idx="243">
                  <c:v>3.0341870943563533E-2</c:v>
                </c:pt>
                <c:pt idx="244">
                  <c:v>3.0341870943563533E-2</c:v>
                </c:pt>
                <c:pt idx="245">
                  <c:v>3.1216022761243831E-2</c:v>
                </c:pt>
                <c:pt idx="246">
                  <c:v>3.1216022761243831E-2</c:v>
                </c:pt>
                <c:pt idx="247">
                  <c:v>3.1216022761243831E-2</c:v>
                </c:pt>
                <c:pt idx="248">
                  <c:v>3.1216022761243831E-2</c:v>
                </c:pt>
                <c:pt idx="249">
                  <c:v>3.1713983993394909E-2</c:v>
                </c:pt>
                <c:pt idx="250">
                  <c:v>3.1713983993394909E-2</c:v>
                </c:pt>
                <c:pt idx="251">
                  <c:v>3.189400803292522E-2</c:v>
                </c:pt>
                <c:pt idx="252">
                  <c:v>3.189400803292522E-2</c:v>
                </c:pt>
                <c:pt idx="253">
                  <c:v>3.1964192843658278E-2</c:v>
                </c:pt>
                <c:pt idx="254">
                  <c:v>3.1964192843658278E-2</c:v>
                </c:pt>
                <c:pt idx="255">
                  <c:v>3.2082103325689823E-2</c:v>
                </c:pt>
                <c:pt idx="256">
                  <c:v>3.2082103325689823E-2</c:v>
                </c:pt>
                <c:pt idx="257">
                  <c:v>3.2824658623245628E-2</c:v>
                </c:pt>
                <c:pt idx="258">
                  <c:v>3.2824658623245628E-2</c:v>
                </c:pt>
                <c:pt idx="259">
                  <c:v>3.2884315712368731E-2</c:v>
                </c:pt>
                <c:pt idx="260">
                  <c:v>3.2884315712368731E-2</c:v>
                </c:pt>
                <c:pt idx="261">
                  <c:v>3.3515979008966294E-2</c:v>
                </c:pt>
                <c:pt idx="262">
                  <c:v>3.3608973883187607E-2</c:v>
                </c:pt>
                <c:pt idx="263">
                  <c:v>3.3608973883187607E-2</c:v>
                </c:pt>
                <c:pt idx="264">
                  <c:v>3.3654944934217765E-2</c:v>
                </c:pt>
                <c:pt idx="265">
                  <c:v>3.368196608634999E-2</c:v>
                </c:pt>
                <c:pt idx="266">
                  <c:v>3.3684422554725646E-2</c:v>
                </c:pt>
                <c:pt idx="267">
                  <c:v>3.4547695726742322E-2</c:v>
                </c:pt>
                <c:pt idx="268">
                  <c:v>3.5330256366415971E-2</c:v>
                </c:pt>
                <c:pt idx="269">
                  <c:v>3.6204057260042596E-2</c:v>
                </c:pt>
                <c:pt idx="270">
                  <c:v>3.7106633926069783E-2</c:v>
                </c:pt>
                <c:pt idx="271">
                  <c:v>3.7734086134023362E-2</c:v>
                </c:pt>
                <c:pt idx="272">
                  <c:v>3.7742508311311332E-2</c:v>
                </c:pt>
                <c:pt idx="273">
                  <c:v>3.7742508311311332E-2</c:v>
                </c:pt>
                <c:pt idx="274">
                  <c:v>3.789410750249475E-2</c:v>
                </c:pt>
                <c:pt idx="275">
                  <c:v>3.7981136667803742E-2</c:v>
                </c:pt>
                <c:pt idx="276">
                  <c:v>3.7985698680501397E-2</c:v>
                </c:pt>
                <c:pt idx="277">
                  <c:v>3.7986751452662393E-2</c:v>
                </c:pt>
                <c:pt idx="278">
                  <c:v>3.8821950700385841E-2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C6-48B4-A5F3-ECED866A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6192"/>
        <c:axId val="1"/>
      </c:scatterChart>
      <c:valAx>
        <c:axId val="80304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1793722732"/>
              <c:y val="0.83841599860440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8439459537E-2"/>
              <c:y val="0.36890295057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8713826366559"/>
          <c:y val="0.9214501510574018"/>
          <c:w val="0.778135048231511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5C-45C7-AA26-AFC13526FF0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5C-45C7-AA26-AFC13526FF0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5C-45C7-AA26-AFC13526FF0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8">
                  <c:v>3.1969900002877694E-2</c:v>
                </c:pt>
                <c:pt idx="240">
                  <c:v>3.1386800001200754E-2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5C-45C7-AA26-AFC13526FF0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41">
                  <c:v>3.1501800003752578E-2</c:v>
                </c:pt>
                <c:pt idx="246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5C-45C7-AA26-AFC13526FF0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5C-45C7-AA26-AFC13526FF0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5C-45C7-AA26-AFC13526FF0C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5C-45C7-AA26-AFC13526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576"/>
        <c:axId val="1"/>
      </c:scatterChart>
      <c:valAx>
        <c:axId val="80306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8974358974358"/>
          <c:y val="0.92492492492492495"/>
          <c:w val="0.7756410256410256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9-4564-B20E-0EF6E502AE9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9-4564-B20E-0EF6E502AE9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9-4564-B20E-0EF6E502AE9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8">
                  <c:v>3.1969900002877694E-2</c:v>
                </c:pt>
                <c:pt idx="240">
                  <c:v>3.1386800001200754E-2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9-4564-B20E-0EF6E502AE9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41">
                  <c:v>3.1501800003752578E-2</c:v>
                </c:pt>
                <c:pt idx="246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9-4564-B20E-0EF6E502AE9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9-4564-B20E-0EF6E502AE9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9-4564-B20E-0EF6E502AE95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9-4564-B20E-0EF6E502AE95}"/>
            </c:ext>
          </c:extLst>
        </c:ser>
        <c:ser>
          <c:idx val="8"/>
          <c:order val="8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-2.0107940859903278E-2</c:v>
                </c:pt>
                <c:pt idx="1">
                  <c:v>-1.9870553559178383E-2</c:v>
                </c:pt>
                <c:pt idx="2">
                  <c:v>-1.8836702505668025E-2</c:v>
                </c:pt>
                <c:pt idx="3">
                  <c:v>-1.8834186032515458E-2</c:v>
                </c:pt>
                <c:pt idx="4">
                  <c:v>-1.8833766620323371E-2</c:v>
                </c:pt>
                <c:pt idx="5">
                  <c:v>-1.8831250147170804E-2</c:v>
                </c:pt>
                <c:pt idx="6">
                  <c:v>-1.8831250147170804E-2</c:v>
                </c:pt>
                <c:pt idx="7">
                  <c:v>-1.8830830734978717E-2</c:v>
                </c:pt>
                <c:pt idx="8">
                  <c:v>-1.882328131552103E-2</c:v>
                </c:pt>
                <c:pt idx="9">
                  <c:v>-1.8822861903328936E-2</c:v>
                </c:pt>
                <c:pt idx="10">
                  <c:v>-1.8773371264661907E-2</c:v>
                </c:pt>
                <c:pt idx="11">
                  <c:v>-1.8004169304362515E-2</c:v>
                </c:pt>
                <c:pt idx="12">
                  <c:v>-1.7998716945865301E-2</c:v>
                </c:pt>
                <c:pt idx="13">
                  <c:v>-1.7995781060520646E-2</c:v>
                </c:pt>
                <c:pt idx="14">
                  <c:v>-1.7910220973333585E-2</c:v>
                </c:pt>
                <c:pt idx="15">
                  <c:v>-1.7880442707694948E-2</c:v>
                </c:pt>
                <c:pt idx="16">
                  <c:v>-1.7877926234542388E-2</c:v>
                </c:pt>
                <c:pt idx="17">
                  <c:v>-1.7863666220011211E-2</c:v>
                </c:pt>
                <c:pt idx="18">
                  <c:v>-1.7863246807819116E-2</c:v>
                </c:pt>
                <c:pt idx="19">
                  <c:v>-1.7861149746858651E-2</c:v>
                </c:pt>
                <c:pt idx="20">
                  <c:v>-1.7860730334666557E-2</c:v>
                </c:pt>
                <c:pt idx="21">
                  <c:v>-1.7858213861513997E-2</c:v>
                </c:pt>
                <c:pt idx="22">
                  <c:v>-1.7855697388361437E-2</c:v>
                </c:pt>
                <c:pt idx="23">
                  <c:v>-8.7020262959218147E-3</c:v>
                </c:pt>
                <c:pt idx="24">
                  <c:v>-8.6990904105771604E-3</c:v>
                </c:pt>
                <c:pt idx="25">
                  <c:v>-8.6219185672319672E-3</c:v>
                </c:pt>
                <c:pt idx="26">
                  <c:v>-7.8367789436330215E-3</c:v>
                </c:pt>
                <c:pt idx="27">
                  <c:v>-7.7952571366157689E-3</c:v>
                </c:pt>
                <c:pt idx="28">
                  <c:v>-7.6765634862533214E-3</c:v>
                </c:pt>
                <c:pt idx="29">
                  <c:v>-7.6706917155640146E-3</c:v>
                </c:pt>
                <c:pt idx="30">
                  <c:v>-7.6656587692588932E-3</c:v>
                </c:pt>
                <c:pt idx="31">
                  <c:v>-6.8138326071170881E-3</c:v>
                </c:pt>
                <c:pt idx="32">
                  <c:v>-3.6736935249134031E-3</c:v>
                </c:pt>
                <c:pt idx="33">
                  <c:v>3.300152608107015E-4</c:v>
                </c:pt>
                <c:pt idx="34">
                  <c:v>3.3798409246047715E-4</c:v>
                </c:pt>
                <c:pt idx="35">
                  <c:v>5.2631414642139007E-3</c:v>
                </c:pt>
                <c:pt idx="36">
                  <c:v>5.5395340988034858E-3</c:v>
                </c:pt>
                <c:pt idx="37">
                  <c:v>6.4777591725165406E-3</c:v>
                </c:pt>
                <c:pt idx="38">
                  <c:v>6.4777591725165406E-3</c:v>
                </c:pt>
                <c:pt idx="39">
                  <c:v>6.4777591725165406E-3</c:v>
                </c:pt>
                <c:pt idx="40">
                  <c:v>6.4781785847086342E-3</c:v>
                </c:pt>
                <c:pt idx="41">
                  <c:v>6.4781785847086342E-3</c:v>
                </c:pt>
                <c:pt idx="42">
                  <c:v>6.4781785847086342E-3</c:v>
                </c:pt>
                <c:pt idx="43">
                  <c:v>6.5415098257147457E-3</c:v>
                </c:pt>
                <c:pt idx="44">
                  <c:v>6.5415098257147457E-3</c:v>
                </c:pt>
                <c:pt idx="45">
                  <c:v>6.5415098257147457E-3</c:v>
                </c:pt>
                <c:pt idx="46">
                  <c:v>6.5415098257147457E-3</c:v>
                </c:pt>
                <c:pt idx="47">
                  <c:v>7.1999869673014675E-3</c:v>
                </c:pt>
                <c:pt idx="48">
                  <c:v>7.1999869673014675E-3</c:v>
                </c:pt>
                <c:pt idx="49">
                  <c:v>7.3711071416755966E-3</c:v>
                </c:pt>
                <c:pt idx="50">
                  <c:v>7.3736236148281573E-3</c:v>
                </c:pt>
                <c:pt idx="51">
                  <c:v>7.3736236148281573E-3</c:v>
                </c:pt>
                <c:pt idx="52">
                  <c:v>7.4344383826817082E-3</c:v>
                </c:pt>
                <c:pt idx="53">
                  <c:v>7.5476796745469407E-3</c:v>
                </c:pt>
                <c:pt idx="54">
                  <c:v>7.5476796745469407E-3</c:v>
                </c:pt>
                <c:pt idx="55">
                  <c:v>7.6147856252818929E-3</c:v>
                </c:pt>
                <c:pt idx="56">
                  <c:v>7.6177215106265472E-3</c:v>
                </c:pt>
                <c:pt idx="57">
                  <c:v>7.6261097544684164E-3</c:v>
                </c:pt>
                <c:pt idx="58">
                  <c:v>8.2837480716709509E-3</c:v>
                </c:pt>
                <c:pt idx="59">
                  <c:v>8.3521122589821847E-3</c:v>
                </c:pt>
                <c:pt idx="60">
                  <c:v>8.4099911414910796E-3</c:v>
                </c:pt>
                <c:pt idx="61">
                  <c:v>1.0372840200488443E-2</c:v>
                </c:pt>
                <c:pt idx="62">
                  <c:v>1.0467627355901562E-2</c:v>
                </c:pt>
                <c:pt idx="63">
                  <c:v>1.0478532072895992E-2</c:v>
                </c:pt>
                <c:pt idx="64">
                  <c:v>1.1545097277389643E-2</c:v>
                </c:pt>
                <c:pt idx="65">
                  <c:v>1.2413699927215187E-2</c:v>
                </c:pt>
                <c:pt idx="66">
                  <c:v>1.2432992888051485E-2</c:v>
                </c:pt>
                <c:pt idx="67">
                  <c:v>1.3013878774100918E-2</c:v>
                </c:pt>
                <c:pt idx="68">
                  <c:v>1.4718789334960805E-2</c:v>
                </c:pt>
                <c:pt idx="69">
                  <c:v>1.4718789334960805E-2</c:v>
                </c:pt>
                <c:pt idx="70">
                  <c:v>1.6484934075866337E-2</c:v>
                </c:pt>
                <c:pt idx="71">
                  <c:v>1.6504646448894732E-2</c:v>
                </c:pt>
                <c:pt idx="72">
                  <c:v>1.6576365933742711E-2</c:v>
                </c:pt>
                <c:pt idx="73">
                  <c:v>1.7486490390585502E-2</c:v>
                </c:pt>
                <c:pt idx="74">
                  <c:v>1.7541433387749744E-2</c:v>
                </c:pt>
                <c:pt idx="75">
                  <c:v>1.7541433387749744E-2</c:v>
                </c:pt>
                <c:pt idx="76">
                  <c:v>1.7580019309422344E-2</c:v>
                </c:pt>
                <c:pt idx="77">
                  <c:v>1.8412552510727848E-2</c:v>
                </c:pt>
                <c:pt idx="78">
                  <c:v>1.8461623737202781E-2</c:v>
                </c:pt>
                <c:pt idx="79">
                  <c:v>1.8475883751733958E-2</c:v>
                </c:pt>
                <c:pt idx="80">
                  <c:v>1.8613870362932706E-2</c:v>
                </c:pt>
                <c:pt idx="81">
                  <c:v>1.8613870362932706E-2</c:v>
                </c:pt>
                <c:pt idx="82">
                  <c:v>1.8649939811452743E-2</c:v>
                </c:pt>
                <c:pt idx="83">
                  <c:v>1.8649939811452743E-2</c:v>
                </c:pt>
                <c:pt idx="84">
                  <c:v>1.8649939811452743E-2</c:v>
                </c:pt>
                <c:pt idx="85">
                  <c:v>1.8649939811452743E-2</c:v>
                </c:pt>
                <c:pt idx="86">
                  <c:v>1.8649939811452743E-2</c:v>
                </c:pt>
                <c:pt idx="87">
                  <c:v>1.8649939811452743E-2</c:v>
                </c:pt>
                <c:pt idx="88">
                  <c:v>1.8649939811452743E-2</c:v>
                </c:pt>
                <c:pt idx="89">
                  <c:v>1.8649939811452743E-2</c:v>
                </c:pt>
                <c:pt idx="90">
                  <c:v>1.8653714521181586E-2</c:v>
                </c:pt>
                <c:pt idx="91">
                  <c:v>1.8653714521181586E-2</c:v>
                </c:pt>
                <c:pt idx="92">
                  <c:v>1.8653714521181586E-2</c:v>
                </c:pt>
                <c:pt idx="93">
                  <c:v>1.9434660022859596E-2</c:v>
                </c:pt>
                <c:pt idx="94">
                  <c:v>1.9544965429380175E-2</c:v>
                </c:pt>
                <c:pt idx="95">
                  <c:v>1.9545384841572266E-2</c:v>
                </c:pt>
                <c:pt idx="96">
                  <c:v>1.9547481902532735E-2</c:v>
                </c:pt>
                <c:pt idx="97">
                  <c:v>1.9547901314724829E-2</c:v>
                </c:pt>
                <c:pt idx="98">
                  <c:v>1.9562161329256006E-2</c:v>
                </c:pt>
                <c:pt idx="99">
                  <c:v>1.9711472069641273E-2</c:v>
                </c:pt>
                <c:pt idx="100">
                  <c:v>1.9711472069641273E-2</c:v>
                </c:pt>
                <c:pt idx="101">
                  <c:v>1.9711472069641273E-2</c:v>
                </c:pt>
                <c:pt idx="102">
                  <c:v>1.9711472069641273E-2</c:v>
                </c:pt>
                <c:pt idx="103">
                  <c:v>1.9711472069641273E-2</c:v>
                </c:pt>
                <c:pt idx="104">
                  <c:v>1.9711472069641273E-2</c:v>
                </c:pt>
                <c:pt idx="105">
                  <c:v>1.9938374065563834E-2</c:v>
                </c:pt>
                <c:pt idx="106">
                  <c:v>2.0470608137330426E-2</c:v>
                </c:pt>
                <c:pt idx="107">
                  <c:v>2.0471027549522521E-2</c:v>
                </c:pt>
                <c:pt idx="108">
                  <c:v>2.0519259951613265E-2</c:v>
                </c:pt>
                <c:pt idx="109">
                  <c:v>2.0576719421930068E-2</c:v>
                </c:pt>
                <c:pt idx="110">
                  <c:v>2.0590979436461244E-2</c:v>
                </c:pt>
                <c:pt idx="111">
                  <c:v>2.0687863652834836E-2</c:v>
                </c:pt>
                <c:pt idx="112">
                  <c:v>2.0715544857513001E-2</c:v>
                </c:pt>
                <c:pt idx="113">
                  <c:v>2.1311948994669892E-2</c:v>
                </c:pt>
                <c:pt idx="114">
                  <c:v>2.1321595475088041E-2</c:v>
                </c:pt>
                <c:pt idx="115">
                  <c:v>2.1340888435924341E-2</c:v>
                </c:pt>
                <c:pt idx="116">
                  <c:v>2.1473003276433776E-2</c:v>
                </c:pt>
                <c:pt idx="117">
                  <c:v>2.1478875047123085E-2</c:v>
                </c:pt>
                <c:pt idx="118">
                  <c:v>2.1508653312761722E-2</c:v>
                </c:pt>
                <c:pt idx="119">
                  <c:v>2.1527526861405927E-2</c:v>
                </c:pt>
                <c:pt idx="120">
                  <c:v>2.153633451743989E-2</c:v>
                </c:pt>
                <c:pt idx="121">
                  <c:v>2.153633451743989E-2</c:v>
                </c:pt>
                <c:pt idx="122">
                  <c:v>2.1549755707586882E-2</c:v>
                </c:pt>
                <c:pt idx="123">
                  <c:v>2.1563596309925964E-2</c:v>
                </c:pt>
                <c:pt idx="124">
                  <c:v>2.1577436912265047E-2</c:v>
                </c:pt>
                <c:pt idx="125">
                  <c:v>2.1618958719282301E-2</c:v>
                </c:pt>
                <c:pt idx="126">
                  <c:v>2.1619378131474395E-2</c:v>
                </c:pt>
                <c:pt idx="127">
                  <c:v>2.2466171347311076E-2</c:v>
                </c:pt>
                <c:pt idx="128">
                  <c:v>2.2531599649277652E-2</c:v>
                </c:pt>
                <c:pt idx="129">
                  <c:v>2.258109028794468E-2</c:v>
                </c:pt>
                <c:pt idx="130">
                  <c:v>2.2581509700136775E-2</c:v>
                </c:pt>
                <c:pt idx="131">
                  <c:v>2.258360676109724E-2</c:v>
                </c:pt>
                <c:pt idx="132">
                  <c:v>2.2798765215641184E-2</c:v>
                </c:pt>
                <c:pt idx="133">
                  <c:v>2.29514312535632E-2</c:v>
                </c:pt>
                <c:pt idx="134">
                  <c:v>2.3391394643069233E-2</c:v>
                </c:pt>
                <c:pt idx="135">
                  <c:v>2.3454306471883249E-2</c:v>
                </c:pt>
                <c:pt idx="136">
                  <c:v>2.3536511261533569E-2</c:v>
                </c:pt>
                <c:pt idx="137">
                  <c:v>2.3536930673725663E-2</c:v>
                </c:pt>
                <c:pt idx="138">
                  <c:v>2.3567547763748482E-2</c:v>
                </c:pt>
                <c:pt idx="139">
                  <c:v>2.3567547763748482E-2</c:v>
                </c:pt>
                <c:pt idx="140">
                  <c:v>2.3590196022121528E-2</c:v>
                </c:pt>
                <c:pt idx="141">
                  <c:v>2.3593131907466182E-2</c:v>
                </c:pt>
                <c:pt idx="142">
                  <c:v>2.3603617212268523E-2</c:v>
                </c:pt>
                <c:pt idx="143">
                  <c:v>2.3609488982957831E-2</c:v>
                </c:pt>
                <c:pt idx="144">
                  <c:v>2.3711825557828629E-2</c:v>
                </c:pt>
                <c:pt idx="145">
                  <c:v>2.3711825557828629E-2</c:v>
                </c:pt>
                <c:pt idx="146">
                  <c:v>2.3711825557828629E-2</c:v>
                </c:pt>
                <c:pt idx="147">
                  <c:v>2.3711825557828629E-2</c:v>
                </c:pt>
                <c:pt idx="148">
                  <c:v>2.3883365144394854E-2</c:v>
                </c:pt>
                <c:pt idx="149">
                  <c:v>2.3924886951412108E-2</c:v>
                </c:pt>
                <c:pt idx="150">
                  <c:v>2.4176114854476086E-2</c:v>
                </c:pt>
                <c:pt idx="151">
                  <c:v>2.4176114854476086E-2</c:v>
                </c:pt>
                <c:pt idx="152">
                  <c:v>2.4176114854476086E-2</c:v>
                </c:pt>
                <c:pt idx="153">
                  <c:v>2.4425665108771692E-2</c:v>
                </c:pt>
                <c:pt idx="154">
                  <c:v>2.4425665108771692E-2</c:v>
                </c:pt>
                <c:pt idx="155">
                  <c:v>2.4425665108771692E-2</c:v>
                </c:pt>
                <c:pt idx="156">
                  <c:v>2.4425665108771692E-2</c:v>
                </c:pt>
                <c:pt idx="157">
                  <c:v>2.443908629891868E-2</c:v>
                </c:pt>
                <c:pt idx="158">
                  <c:v>2.444160277207124E-2</c:v>
                </c:pt>
                <c:pt idx="159">
                  <c:v>2.4444538657415894E-2</c:v>
                </c:pt>
                <c:pt idx="160">
                  <c:v>2.4632435319473761E-2</c:v>
                </c:pt>
                <c:pt idx="161">
                  <c:v>2.4814879623034414E-2</c:v>
                </c:pt>
                <c:pt idx="162">
                  <c:v>2.4950349761080598E-2</c:v>
                </c:pt>
                <c:pt idx="163">
                  <c:v>2.504387867991744E-2</c:v>
                </c:pt>
                <c:pt idx="164">
                  <c:v>2.5157119971782674E-2</c:v>
                </c:pt>
                <c:pt idx="165">
                  <c:v>2.5324046024235866E-2</c:v>
                </c:pt>
                <c:pt idx="166">
                  <c:v>2.5613440436780349E-2</c:v>
                </c:pt>
                <c:pt idx="167">
                  <c:v>2.5654962243797604E-2</c:v>
                </c:pt>
                <c:pt idx="168">
                  <c:v>2.5743458216329319E-2</c:v>
                </c:pt>
                <c:pt idx="169">
                  <c:v>2.5989653173088177E-2</c:v>
                </c:pt>
                <c:pt idx="170">
                  <c:v>2.6164128644999056E-2</c:v>
                </c:pt>
                <c:pt idx="171">
                  <c:v>2.6164128644999056E-2</c:v>
                </c:pt>
                <c:pt idx="172">
                  <c:v>2.6164128644999056E-2</c:v>
                </c:pt>
                <c:pt idx="173">
                  <c:v>2.6330215873068059E-2</c:v>
                </c:pt>
                <c:pt idx="174">
                  <c:v>2.6486656620718918E-2</c:v>
                </c:pt>
                <c:pt idx="175">
                  <c:v>2.6486656620718918E-2</c:v>
                </c:pt>
                <c:pt idx="176">
                  <c:v>2.6490431330447761E-2</c:v>
                </c:pt>
                <c:pt idx="177">
                  <c:v>2.6495464276752881E-2</c:v>
                </c:pt>
                <c:pt idx="178">
                  <c:v>2.6495464276752881E-2</c:v>
                </c:pt>
                <c:pt idx="179">
                  <c:v>2.6495464276752881E-2</c:v>
                </c:pt>
                <c:pt idx="180">
                  <c:v>2.6556698456798526E-2</c:v>
                </c:pt>
                <c:pt idx="181">
                  <c:v>2.6556698456798526E-2</c:v>
                </c:pt>
                <c:pt idx="182">
                  <c:v>2.6556698456798526E-2</c:v>
                </c:pt>
                <c:pt idx="183">
                  <c:v>2.6575991417634823E-2</c:v>
                </c:pt>
                <c:pt idx="184">
                  <c:v>2.6647710902482802E-2</c:v>
                </c:pt>
                <c:pt idx="185">
                  <c:v>2.6648130314674896E-2</c:v>
                </c:pt>
                <c:pt idx="186">
                  <c:v>2.7388812245911935E-2</c:v>
                </c:pt>
                <c:pt idx="187">
                  <c:v>2.7481082928172494E-2</c:v>
                </c:pt>
                <c:pt idx="188">
                  <c:v>2.7695402558332249E-2</c:v>
                </c:pt>
                <c:pt idx="189">
                  <c:v>2.7695402558332249E-2</c:v>
                </c:pt>
                <c:pt idx="190">
                  <c:v>2.7695402558332249E-2</c:v>
                </c:pt>
                <c:pt idx="191">
                  <c:v>2.7695402558332249E-2</c:v>
                </c:pt>
                <c:pt idx="192">
                  <c:v>2.7706307275326685E-2</c:v>
                </c:pt>
                <c:pt idx="193">
                  <c:v>2.7739440838502064E-2</c:v>
                </c:pt>
                <c:pt idx="194">
                  <c:v>2.7739440838502064E-2</c:v>
                </c:pt>
                <c:pt idx="195">
                  <c:v>2.7739440838502064E-2</c:v>
                </c:pt>
                <c:pt idx="196">
                  <c:v>2.7739440838502064E-2</c:v>
                </c:pt>
                <c:pt idx="197">
                  <c:v>2.7788931477169092E-2</c:v>
                </c:pt>
                <c:pt idx="198">
                  <c:v>2.8436503901761383E-2</c:v>
                </c:pt>
                <c:pt idx="199">
                  <c:v>2.8577845810496876E-2</c:v>
                </c:pt>
                <c:pt idx="200">
                  <c:v>2.8591686412835965E-2</c:v>
                </c:pt>
                <c:pt idx="201">
                  <c:v>2.8604688190790858E-2</c:v>
                </c:pt>
                <c:pt idx="202">
                  <c:v>2.8604688190790858E-2</c:v>
                </c:pt>
                <c:pt idx="203">
                  <c:v>2.8617689968745759E-2</c:v>
                </c:pt>
                <c:pt idx="204">
                  <c:v>2.8618109380937846E-2</c:v>
                </c:pt>
                <c:pt idx="205">
                  <c:v>2.8618528793129941E-2</c:v>
                </c:pt>
                <c:pt idx="206">
                  <c:v>2.8621464678474595E-2</c:v>
                </c:pt>
                <c:pt idx="207">
                  <c:v>2.8621464678474595E-2</c:v>
                </c:pt>
                <c:pt idx="208">
                  <c:v>2.8621464678474595E-2</c:v>
                </c:pt>
                <c:pt idx="209">
                  <c:v>2.8621464678474595E-2</c:v>
                </c:pt>
                <c:pt idx="210">
                  <c:v>2.8621464678474595E-2</c:v>
                </c:pt>
                <c:pt idx="211">
                  <c:v>2.8689828865785832E-2</c:v>
                </c:pt>
                <c:pt idx="212">
                  <c:v>2.9521103830515052E-2</c:v>
                </c:pt>
                <c:pt idx="213">
                  <c:v>2.9575208003295113E-2</c:v>
                </c:pt>
                <c:pt idx="214">
                  <c:v>2.9658251617329615E-2</c:v>
                </c:pt>
                <c:pt idx="215">
                  <c:v>2.9658251617329615E-2</c:v>
                </c:pt>
                <c:pt idx="216">
                  <c:v>2.9694740478041742E-2</c:v>
                </c:pt>
                <c:pt idx="217">
                  <c:v>3.0278142837243741E-2</c:v>
                </c:pt>
                <c:pt idx="218">
                  <c:v>3.0386770594995942E-2</c:v>
                </c:pt>
                <c:pt idx="219">
                  <c:v>3.0387609419380131E-2</c:v>
                </c:pt>
                <c:pt idx="220">
                  <c:v>3.0387609419380131E-2</c:v>
                </c:pt>
                <c:pt idx="221">
                  <c:v>3.0387609419380131E-2</c:v>
                </c:pt>
                <c:pt idx="222">
                  <c:v>3.0390545304724785E-2</c:v>
                </c:pt>
                <c:pt idx="223">
                  <c:v>3.0390545304724785E-2</c:v>
                </c:pt>
                <c:pt idx="224">
                  <c:v>3.0390545304724785E-2</c:v>
                </c:pt>
                <c:pt idx="225">
                  <c:v>3.05302095646919E-2</c:v>
                </c:pt>
                <c:pt idx="226">
                  <c:v>3.0633804376138989E-2</c:v>
                </c:pt>
                <c:pt idx="227">
                  <c:v>3.0635901437099454E-2</c:v>
                </c:pt>
                <c:pt idx="228">
                  <c:v>3.0638837322444108E-2</c:v>
                </c:pt>
                <c:pt idx="229">
                  <c:v>3.0645128505325511E-2</c:v>
                </c:pt>
                <c:pt idx="230">
                  <c:v>3.0717686814557679E-2</c:v>
                </c:pt>
                <c:pt idx="231">
                  <c:v>3.1723017839005684E-2</c:v>
                </c:pt>
                <c:pt idx="232">
                  <c:v>3.1723017839005684E-2</c:v>
                </c:pt>
                <c:pt idx="233">
                  <c:v>3.1723017839005684E-2</c:v>
                </c:pt>
                <c:pt idx="234">
                  <c:v>3.1723017839005684E-2</c:v>
                </c:pt>
                <c:pt idx="235">
                  <c:v>3.1723017839005684E-2</c:v>
                </c:pt>
                <c:pt idx="236">
                  <c:v>3.1723017839005684E-2</c:v>
                </c:pt>
                <c:pt idx="237">
                  <c:v>3.2767773609510477E-2</c:v>
                </c:pt>
                <c:pt idx="238">
                  <c:v>3.2767773609510477E-2</c:v>
                </c:pt>
                <c:pt idx="239">
                  <c:v>3.3362919510091085E-2</c:v>
                </c:pt>
                <c:pt idx="240">
                  <c:v>3.3578077964635029E-2</c:v>
                </c:pt>
                <c:pt idx="241">
                  <c:v>3.366196040305372E-2</c:v>
                </c:pt>
                <c:pt idx="242">
                  <c:v>3.3802882899597118E-2</c:v>
                </c:pt>
                <c:pt idx="243">
                  <c:v>3.4690359098066864E-2</c:v>
                </c:pt>
                <c:pt idx="244">
                  <c:v>3.4761659170722756E-2</c:v>
                </c:pt>
                <c:pt idx="245">
                  <c:v>3.5516601116490971E-2</c:v>
                </c:pt>
                <c:pt idx="246">
                  <c:v>3.5627745347395733E-2</c:v>
                </c:pt>
                <c:pt idx="247">
                  <c:v>3.5682688344559975E-2</c:v>
                </c:pt>
                <c:pt idx="248">
                  <c:v>3.5714983083351172E-2</c:v>
                </c:pt>
                <c:pt idx="249">
                  <c:v>3.5717918968695826E-2</c:v>
                </c:pt>
                <c:pt idx="250">
                  <c:v>3.6749672961245719E-2</c:v>
                </c:pt>
                <c:pt idx="251">
                  <c:v>3.7684962149614122E-2</c:v>
                </c:pt>
                <c:pt idx="252">
                  <c:v>3.8729298507926821E-2</c:v>
                </c:pt>
                <c:pt idx="253">
                  <c:v>3.9808026665991189E-2</c:v>
                </c:pt>
                <c:pt idx="254">
                  <c:v>4.0557935665454278E-2</c:v>
                </c:pt>
                <c:pt idx="255">
                  <c:v>4.0568001558064525E-2</c:v>
                </c:pt>
                <c:pt idx="256">
                  <c:v>4.0568001558064525E-2</c:v>
                </c:pt>
                <c:pt idx="257">
                  <c:v>4.0749187625048894E-2</c:v>
                </c:pt>
                <c:pt idx="258">
                  <c:v>4.085320184868807E-2</c:v>
                </c:pt>
                <c:pt idx="259">
                  <c:v>4.0858654207185284E-2</c:v>
                </c:pt>
                <c:pt idx="260">
                  <c:v>4.0859912443761567E-2</c:v>
                </c:pt>
                <c:pt idx="261">
                  <c:v>4.1858113460943987E-2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C9-4564-B20E-0EF6E502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5544"/>
        <c:axId val="1"/>
      </c:scatterChart>
      <c:valAx>
        <c:axId val="80306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09008008614305"/>
          <c:y val="0.92492776240807739"/>
          <c:w val="0.7756422033784238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LiTE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2'!$Z$21:$Z$307</c:f>
              <c:numCache>
                <c:formatCode>General</c:formatCode>
                <c:ptCount val="28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2'!$AB$21:$AB$307</c:f>
              <c:numCache>
                <c:formatCode>General</c:formatCode>
                <c:ptCount val="287"/>
                <c:pt idx="0">
                  <c:v>9.4239346958985198E-2</c:v>
                </c:pt>
                <c:pt idx="1">
                  <c:v>0.11007387647754507</c:v>
                </c:pt>
                <c:pt idx="2">
                  <c:v>0.10699308128962612</c:v>
                </c:pt>
                <c:pt idx="3">
                  <c:v>0.10670912956180068</c:v>
                </c:pt>
                <c:pt idx="4">
                  <c:v>0.10499513770744645</c:v>
                </c:pt>
                <c:pt idx="5">
                  <c:v>0.10471118725262835</c:v>
                </c:pt>
                <c:pt idx="6">
                  <c:v>0.13471118725146419</c:v>
                </c:pt>
                <c:pt idx="7">
                  <c:v>0.10299719560924252</c:v>
                </c:pt>
                <c:pt idx="8">
                  <c:v>9.2145351266951489E-2</c:v>
                </c:pt>
                <c:pt idx="9">
                  <c:v>0.10043136020564006</c:v>
                </c:pt>
                <c:pt idx="10">
                  <c:v>0.11018062628299952</c:v>
                </c:pt>
                <c:pt idx="11">
                  <c:v>0.10477900400058815</c:v>
                </c:pt>
                <c:pt idx="12">
                  <c:v>9.2497903139522192E-2</c:v>
                </c:pt>
                <c:pt idx="13">
                  <c:v>0.11050038948825405</c:v>
                </c:pt>
                <c:pt idx="14">
                  <c:v>9.0859240039060443E-2</c:v>
                </c:pt>
                <c:pt idx="15">
                  <c:v>0.10117071637031964</c:v>
                </c:pt>
                <c:pt idx="16">
                  <c:v>0.10388718645557345</c:v>
                </c:pt>
                <c:pt idx="17">
                  <c:v>0.1106138717839</c:v>
                </c:pt>
                <c:pt idx="18">
                  <c:v>9.8899951310641582E-2</c:v>
                </c:pt>
                <c:pt idx="19">
                  <c:v>0.11033034945503528</c:v>
                </c:pt>
                <c:pt idx="20">
                  <c:v>0.10861642918093406</c:v>
                </c:pt>
                <c:pt idx="21">
                  <c:v>0.10833290818107023</c:v>
                </c:pt>
                <c:pt idx="22">
                  <c:v>8.8049388323724248E-2</c:v>
                </c:pt>
                <c:pt idx="23">
                  <c:v>4.4627796694240426E-2</c:v>
                </c:pt>
                <c:pt idx="24">
                  <c:v>4.963661838241322E-2</c:v>
                </c:pt>
                <c:pt idx="25">
                  <c:v>3.5440925145505189E-2</c:v>
                </c:pt>
                <c:pt idx="26">
                  <c:v>4.3779534397247827E-2</c:v>
                </c:pt>
                <c:pt idx="27">
                  <c:v>4.6202352872065977E-2</c:v>
                </c:pt>
                <c:pt idx="28">
                  <c:v>5.5454785856537722E-2</c:v>
                </c:pt>
                <c:pt idx="29">
                  <c:v>3.2474471110383651E-2</c:v>
                </c:pt>
                <c:pt idx="30">
                  <c:v>5.791992542168975E-2</c:v>
                </c:pt>
                <c:pt idx="31">
                  <c:v>5.6197982033683563E-2</c:v>
                </c:pt>
                <c:pt idx="33">
                  <c:v>1.7241133713923315E-2</c:v>
                </c:pt>
                <c:pt idx="34">
                  <c:v>1.7664254470039158E-2</c:v>
                </c:pt>
                <c:pt idx="35">
                  <c:v>3.6336719630025733E-3</c:v>
                </c:pt>
                <c:pt idx="36">
                  <c:v>2.339929448041294E-2</c:v>
                </c:pt>
                <c:pt idx="37">
                  <c:v>5.9780985512790357E-3</c:v>
                </c:pt>
                <c:pt idx="38">
                  <c:v>8.978098555528195E-3</c:v>
                </c:pt>
                <c:pt idx="39">
                  <c:v>1.397809855290885E-2</c:v>
                </c:pt>
                <c:pt idx="40">
                  <c:v>2.2631046703430742E-3</c:v>
                </c:pt>
                <c:pt idx="41">
                  <c:v>4.2631046707505282E-3</c:v>
                </c:pt>
                <c:pt idx="42">
                  <c:v>5.2631046745922339E-3</c:v>
                </c:pt>
                <c:pt idx="43">
                  <c:v>1.2993981403615065E-3</c:v>
                </c:pt>
                <c:pt idx="44">
                  <c:v>6.2993981377421618E-3</c:v>
                </c:pt>
                <c:pt idx="45">
                  <c:v>1.3299398142806229E-2</c:v>
                </c:pt>
                <c:pt idx="46">
                  <c:v>1.6299398139779431E-2</c:v>
                </c:pt>
                <c:pt idx="47">
                  <c:v>6.8065063659828208E-3</c:v>
                </c:pt>
                <c:pt idx="48">
                  <c:v>7.8065063698245264E-3</c:v>
                </c:pt>
                <c:pt idx="49">
                  <c:v>9.1144062208983224E-3</c:v>
                </c:pt>
                <c:pt idx="50">
                  <c:v>8.2485668925327111E-4</c:v>
                </c:pt>
                <c:pt idx="51">
                  <c:v>1.8248566858190191E-3</c:v>
                </c:pt>
                <c:pt idx="52">
                  <c:v>-2.8389030775875556E-3</c:v>
                </c:pt>
                <c:pt idx="53">
                  <c:v>5.1338372101725977E-3</c:v>
                </c:pt>
                <c:pt idx="54">
                  <c:v>5.1338372101725977E-3</c:v>
                </c:pt>
                <c:pt idx="55">
                  <c:v>-2.5515765676964769E-3</c:v>
                </c:pt>
                <c:pt idx="56">
                  <c:v>-1.2559195648036516E-3</c:v>
                </c:pt>
                <c:pt idx="57">
                  <c:v>-3.3540337113151029E-3</c:v>
                </c:pt>
                <c:pt idx="58">
                  <c:v>-1.1486185601396512E-2</c:v>
                </c:pt>
                <c:pt idx="59">
                  <c:v>-2.0071476612171651E-3</c:v>
                </c:pt>
                <c:pt idx="60">
                  <c:v>6.3438635608669197E-3</c:v>
                </c:pt>
                <c:pt idx="61">
                  <c:v>8.2081935332037927E-3</c:v>
                </c:pt>
                <c:pt idx="62">
                  <c:v>-5.3134109920363257E-3</c:v>
                </c:pt>
                <c:pt idx="63">
                  <c:v>-2.8954433841859844E-3</c:v>
                </c:pt>
                <c:pt idx="64">
                  <c:v>2.7374023228024635E-3</c:v>
                </c:pt>
                <c:pt idx="65">
                  <c:v>8.8316987467145953E-3</c:v>
                </c:pt>
                <c:pt idx="66">
                  <c:v>9.6226612096735747E-4</c:v>
                </c:pt>
                <c:pt idx="68">
                  <c:v>-1.4526196910702862E-2</c:v>
                </c:pt>
                <c:pt idx="69">
                  <c:v>-2.8878469044517317E-3</c:v>
                </c:pt>
                <c:pt idx="70">
                  <c:v>5.1204617647317777E-3</c:v>
                </c:pt>
                <c:pt idx="71">
                  <c:v>1.5505986832300526E-3</c:v>
                </c:pt>
                <c:pt idx="72">
                  <c:v>3.81399995266931E-3</c:v>
                </c:pt>
                <c:pt idx="73">
                  <c:v>3.2694053757340198E-3</c:v>
                </c:pt>
                <c:pt idx="74">
                  <c:v>1.2118266113810769E-3</c:v>
                </c:pt>
                <c:pt idx="75">
                  <c:v>1.2118266113810769E-3</c:v>
                </c:pt>
                <c:pt idx="76">
                  <c:v>1.3075691582606803E-3</c:v>
                </c:pt>
                <c:pt idx="77">
                  <c:v>1.5270913560595754E-3</c:v>
                </c:pt>
                <c:pt idx="78">
                  <c:v>1.2755523889944852E-3</c:v>
                </c:pt>
                <c:pt idx="79">
                  <c:v>8.956925978083688E-4</c:v>
                </c:pt>
                <c:pt idx="81">
                  <c:v>1.6540787731126397E-3</c:v>
                </c:pt>
                <c:pt idx="84">
                  <c:v>-5.7587120212431488E-3</c:v>
                </c:pt>
                <c:pt idx="85">
                  <c:v>-5.0587120243747209E-3</c:v>
                </c:pt>
                <c:pt idx="86">
                  <c:v>-4.3587120202303355E-3</c:v>
                </c:pt>
                <c:pt idx="87">
                  <c:v>1.1412879790711726E-3</c:v>
                </c:pt>
                <c:pt idx="88">
                  <c:v>4.5412879804914395E-3</c:v>
                </c:pt>
                <c:pt idx="89">
                  <c:v>5.3412879821096125E-3</c:v>
                </c:pt>
                <c:pt idx="90">
                  <c:v>1.5843804390414072E-3</c:v>
                </c:pt>
                <c:pt idx="91">
                  <c:v>1.5943804351508072E-3</c:v>
                </c:pt>
                <c:pt idx="92">
                  <c:v>1.6143804346455647E-3</c:v>
                </c:pt>
                <c:pt idx="94">
                  <c:v>2.4161670340166752E-3</c:v>
                </c:pt>
                <c:pt idx="95">
                  <c:v>2.5021283979122129E-3</c:v>
                </c:pt>
                <c:pt idx="96">
                  <c:v>2.8319356616601614E-3</c:v>
                </c:pt>
                <c:pt idx="97">
                  <c:v>-1.7788002807233021E-2</c:v>
                </c:pt>
                <c:pt idx="99">
                  <c:v>-9.7548532629911089E-3</c:v>
                </c:pt>
                <c:pt idx="101">
                  <c:v>6.2451467329925625E-3</c:v>
                </c:pt>
                <c:pt idx="103">
                  <c:v>1.024514673380747E-2</c:v>
                </c:pt>
                <c:pt idx="106">
                  <c:v>2.9053122604437119E-3</c:v>
                </c:pt>
                <c:pt idx="107">
                  <c:v>1.6913396553008067E-3</c:v>
                </c:pt>
                <c:pt idx="108">
                  <c:v>1.8846948352369344E-3</c:v>
                </c:pt>
                <c:pt idx="109">
                  <c:v>1.0712196483430546E-3</c:v>
                </c:pt>
                <c:pt idx="110">
                  <c:v>1.2964316564568895E-3</c:v>
                </c:pt>
                <c:pt idx="111">
                  <c:v>2.0716063533103013E-3</c:v>
                </c:pt>
                <c:pt idx="112">
                  <c:v>1.9505294759565688E-3</c:v>
                </c:pt>
                <c:pt idx="114">
                  <c:v>3.3185737273296982E-3</c:v>
                </c:pt>
                <c:pt idx="115">
                  <c:v>3.178777019460767E-3</c:v>
                </c:pt>
                <c:pt idx="116">
                  <c:v>3.7993800236015771E-3</c:v>
                </c:pt>
                <c:pt idx="117">
                  <c:v>3.1048140772558588E-3</c:v>
                </c:pt>
                <c:pt idx="118">
                  <c:v>4.0181839585897439E-3</c:v>
                </c:pt>
                <c:pt idx="119">
                  <c:v>3.8929391334531216E-3</c:v>
                </c:pt>
                <c:pt idx="120">
                  <c:v>3.8011805886129964E-3</c:v>
                </c:pt>
                <c:pt idx="121">
                  <c:v>3.8011805886129964E-3</c:v>
                </c:pt>
                <c:pt idx="122">
                  <c:v>4.5566235072535717E-3</c:v>
                </c:pt>
                <c:pt idx="123">
                  <c:v>5.2982086799325048E-3</c:v>
                </c:pt>
                <c:pt idx="124">
                  <c:v>4.4398290698033464E-3</c:v>
                </c:pt>
                <c:pt idx="125">
                  <c:v>4.0649018511232475E-3</c:v>
                </c:pt>
                <c:pt idx="126">
                  <c:v>4.25101532370524E-3</c:v>
                </c:pt>
                <c:pt idx="127">
                  <c:v>5.1813460368742431E-3</c:v>
                </c:pt>
                <c:pt idx="128">
                  <c:v>5.1259331388907349E-3</c:v>
                </c:pt>
                <c:pt idx="129">
                  <c:v>5.9961086545755882E-3</c:v>
                </c:pt>
                <c:pt idx="130">
                  <c:v>4.2822986206380413E-3</c:v>
                </c:pt>
                <c:pt idx="131">
                  <c:v>5.5132489498671694E-3</c:v>
                </c:pt>
                <c:pt idx="132">
                  <c:v>5.6333203980477829E-3</c:v>
                </c:pt>
                <c:pt idx="134">
                  <c:v>7.9798930717231049E-3</c:v>
                </c:pt>
                <c:pt idx="136">
                  <c:v>5.1271237450389445E-3</c:v>
                </c:pt>
                <c:pt idx="137">
                  <c:v>6.8133936276438718E-3</c:v>
                </c:pt>
                <c:pt idx="138">
                  <c:v>7.5111922937371352E-3</c:v>
                </c:pt>
                <c:pt idx="139">
                  <c:v>7.5111922937371352E-3</c:v>
                </c:pt>
                <c:pt idx="140">
                  <c:v>6.8499611208509247E-3</c:v>
                </c:pt>
                <c:pt idx="142">
                  <c:v>6.8307625153295713E-3</c:v>
                </c:pt>
                <c:pt idx="143">
                  <c:v>7.5386247141956061E-3</c:v>
                </c:pt>
                <c:pt idx="144">
                  <c:v>6.4810723633367158E-3</c:v>
                </c:pt>
                <c:pt idx="145">
                  <c:v>6.4810723633367158E-3</c:v>
                </c:pt>
                <c:pt idx="146">
                  <c:v>7.1810723674811013E-3</c:v>
                </c:pt>
                <c:pt idx="147">
                  <c:v>7.1810723674811013E-3</c:v>
                </c:pt>
                <c:pt idx="153">
                  <c:v>8.1209442774605213E-3</c:v>
                </c:pt>
                <c:pt idx="154">
                  <c:v>8.8109442782195492E-3</c:v>
                </c:pt>
                <c:pt idx="155">
                  <c:v>8.8109442782195492E-3</c:v>
                </c:pt>
                <c:pt idx="156">
                  <c:v>9.510944275087977E-3</c:v>
                </c:pt>
                <c:pt idx="157">
                  <c:v>9.164080932527352E-3</c:v>
                </c:pt>
                <c:pt idx="158">
                  <c:v>8.4821733079344548E-3</c:v>
                </c:pt>
                <c:pt idx="159">
                  <c:v>8.0866161034601272E-3</c:v>
                </c:pt>
                <c:pt idx="160">
                  <c:v>8.5747640564237462E-3</c:v>
                </c:pt>
                <c:pt idx="165">
                  <c:v>9.9436116557155112E-3</c:v>
                </c:pt>
                <c:pt idx="166">
                  <c:v>1.0368616620623598E-2</c:v>
                </c:pt>
                <c:pt idx="167">
                  <c:v>1.0747899645122377E-2</c:v>
                </c:pt>
                <c:pt idx="168">
                  <c:v>1.1541693841997273E-2</c:v>
                </c:pt>
                <c:pt idx="173">
                  <c:v>1.2398737950516197E-2</c:v>
                </c:pt>
                <c:pt idx="183">
                  <c:v>1.2508440454912098E-2</c:v>
                </c:pt>
                <c:pt idx="184">
                  <c:v>1.2208628585687187E-2</c:v>
                </c:pt>
                <c:pt idx="185">
                  <c:v>1.2695182929643724E-2</c:v>
                </c:pt>
                <c:pt idx="186">
                  <c:v>1.5215437102239255E-2</c:v>
                </c:pt>
                <c:pt idx="187">
                  <c:v>1.9774833381697686E-2</c:v>
                </c:pt>
                <c:pt idx="188">
                  <c:v>1.4052767272656141E-2</c:v>
                </c:pt>
                <c:pt idx="189">
                  <c:v>1.4122767274525772E-2</c:v>
                </c:pt>
                <c:pt idx="190">
                  <c:v>1.4652767272050782E-2</c:v>
                </c:pt>
                <c:pt idx="191">
                  <c:v>1.4722767273920412E-2</c:v>
                </c:pt>
                <c:pt idx="192">
                  <c:v>1.4805963481211474E-2</c:v>
                </c:pt>
                <c:pt idx="193">
                  <c:v>1.4252397196465087E-2</c:v>
                </c:pt>
                <c:pt idx="194">
                  <c:v>1.4332397194444117E-2</c:v>
                </c:pt>
                <c:pt idx="195">
                  <c:v>1.4852397195859728E-2</c:v>
                </c:pt>
                <c:pt idx="196">
                  <c:v>1.4932397201114715E-2</c:v>
                </c:pt>
                <c:pt idx="197">
                  <c:v>1.0379231998439459E-2</c:v>
                </c:pt>
                <c:pt idx="198">
                  <c:v>1.6752861007529637E-2</c:v>
                </c:pt>
                <c:pt idx="199">
                  <c:v>1.7387376924934271E-2</c:v>
                </c:pt>
                <c:pt idx="200">
                  <c:v>2.0950393495066864E-2</c:v>
                </c:pt>
                <c:pt idx="201">
                  <c:v>1.823994118248165E-2</c:v>
                </c:pt>
                <c:pt idx="202">
                  <c:v>1.8329941183846038E-2</c:v>
                </c:pt>
                <c:pt idx="203">
                  <c:v>1.8039534718017787E-2</c:v>
                </c:pt>
                <c:pt idx="204">
                  <c:v>1.8166296563342878E-2</c:v>
                </c:pt>
                <c:pt idx="205">
                  <c:v>1.6683058464365651E-2</c:v>
                </c:pt>
                <c:pt idx="206">
                  <c:v>1.7710393050116152E-2</c:v>
                </c:pt>
                <c:pt idx="207">
                  <c:v>1.7740393052996267E-2</c:v>
                </c:pt>
                <c:pt idx="208">
                  <c:v>1.7810393054865897E-2</c:v>
                </c:pt>
                <c:pt idx="209">
                  <c:v>1.7810393054865897E-2</c:v>
                </c:pt>
                <c:pt idx="210">
                  <c:v>1.7840393050470055E-2</c:v>
                </c:pt>
                <c:pt idx="211">
                  <c:v>1.656327615579788E-2</c:v>
                </c:pt>
                <c:pt idx="212">
                  <c:v>2.2628424150732025E-2</c:v>
                </c:pt>
                <c:pt idx="213">
                  <c:v>1.7934972828138902E-2</c:v>
                </c:pt>
                <c:pt idx="214">
                  <c:v>2.135741495935433E-2</c:v>
                </c:pt>
                <c:pt idx="215">
                  <c:v>2.1457414964104075E-2</c:v>
                </c:pt>
                <c:pt idx="216">
                  <c:v>2.1096715803377922E-2</c:v>
                </c:pt>
                <c:pt idx="217">
                  <c:v>1.9813979504960416E-2</c:v>
                </c:pt>
                <c:pt idx="218">
                  <c:v>2.4340196479404053E-2</c:v>
                </c:pt>
                <c:pt idx="219">
                  <c:v>2.3814158837136865E-2</c:v>
                </c:pt>
                <c:pt idx="220">
                  <c:v>2.3894158842391853E-2</c:v>
                </c:pt>
                <c:pt idx="221">
                  <c:v>2.4114158836834185E-2</c:v>
                </c:pt>
                <c:pt idx="222">
                  <c:v>2.3603028888353694E-2</c:v>
                </c:pt>
                <c:pt idx="223">
                  <c:v>2.3633028883957852E-2</c:v>
                </c:pt>
                <c:pt idx="224">
                  <c:v>2.4063028884009074E-2</c:v>
                </c:pt>
                <c:pt idx="225">
                  <c:v>2.4591072111057162E-2</c:v>
                </c:pt>
                <c:pt idx="226">
                  <c:v>2.4381994906098575E-2</c:v>
                </c:pt>
                <c:pt idx="227">
                  <c:v>2.490707033702844E-2</c:v>
                </c:pt>
                <c:pt idx="228">
                  <c:v>2.2956178391118187E-2</c:v>
                </c:pt>
                <c:pt idx="229">
                  <c:v>2.4111419525522468E-2</c:v>
                </c:pt>
                <c:pt idx="230">
                  <c:v>2.4686149813284319E-2</c:v>
                </c:pt>
                <c:pt idx="231">
                  <c:v>2.1573789507880838E-2</c:v>
                </c:pt>
                <c:pt idx="232">
                  <c:v>2.1863789511468758E-2</c:v>
                </c:pt>
                <c:pt idx="233">
                  <c:v>2.1933789513338388E-2</c:v>
                </c:pt>
                <c:pt idx="234">
                  <c:v>2.7773789511326731E-2</c:v>
                </c:pt>
                <c:pt idx="235">
                  <c:v>2.8063789507638694E-2</c:v>
                </c:pt>
                <c:pt idx="236">
                  <c:v>2.8133789509508324E-2</c:v>
                </c:pt>
                <c:pt idx="237">
                  <c:v>2.1328766413513389E-2</c:v>
                </c:pt>
                <c:pt idx="238">
                  <c:v>2.9208766410898701E-2</c:v>
                </c:pt>
                <c:pt idx="240">
                  <c:v>3.1227720106304983E-2</c:v>
                </c:pt>
                <c:pt idx="241">
                  <c:v>3.1628787553931344E-2</c:v>
                </c:pt>
                <c:pt idx="242">
                  <c:v>3.5737878716722966E-2</c:v>
                </c:pt>
                <c:pt idx="243">
                  <c:v>3.7061646383143403E-2</c:v>
                </c:pt>
                <c:pt idx="244">
                  <c:v>3.7165194097047348E-2</c:v>
                </c:pt>
                <c:pt idx="245">
                  <c:v>4.091221632473508E-2</c:v>
                </c:pt>
                <c:pt idx="246">
                  <c:v>4.1723261335481925E-2</c:v>
                </c:pt>
                <c:pt idx="247">
                  <c:v>4.1138735387953602E-2</c:v>
                </c:pt>
                <c:pt idx="248">
                  <c:v>4.2127897139757391E-2</c:v>
                </c:pt>
                <c:pt idx="249">
                  <c:v>4.1763294029019134E-2</c:v>
                </c:pt>
                <c:pt idx="250">
                  <c:v>4.8374196324174723E-2</c:v>
                </c:pt>
                <c:pt idx="251">
                  <c:v>5.2320515619452848E-2</c:v>
                </c:pt>
                <c:pt idx="252">
                  <c:v>5.3062300441267869E-2</c:v>
                </c:pt>
                <c:pt idx="253">
                  <c:v>5.2286700555141286E-2</c:v>
                </c:pt>
                <c:pt idx="254">
                  <c:v>5.1465427741586404E-2</c:v>
                </c:pt>
                <c:pt idx="255">
                  <c:v>5.1902834771965486E-2</c:v>
                </c:pt>
                <c:pt idx="256">
                  <c:v>5.1902834771965486E-2</c:v>
                </c:pt>
                <c:pt idx="257">
                  <c:v>5.3568807295422821E-2</c:v>
                </c:pt>
                <c:pt idx="258">
                  <c:v>5.1112365612161356E-2</c:v>
                </c:pt>
                <c:pt idx="259">
                  <c:v>5.2015361884648198E-2</c:v>
                </c:pt>
                <c:pt idx="260">
                  <c:v>5.1069898175956717E-2</c:v>
                </c:pt>
                <c:pt idx="261">
                  <c:v>5.0418595687007906E-2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4-4943-99A3-E457BB4F041F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2'!$AY$2:$AY$82</c:f>
              <c:numCache>
                <c:formatCode>General</c:formatCode>
                <c:ptCount val="81"/>
                <c:pt idx="0">
                  <c:v>0.15493329934815453</c:v>
                </c:pt>
                <c:pt idx="1">
                  <c:v>0.14854756760886006</c:v>
                </c:pt>
                <c:pt idx="2">
                  <c:v>0.14229527810013351</c:v>
                </c:pt>
                <c:pt idx="3">
                  <c:v>0.13617643082197486</c:v>
                </c:pt>
                <c:pt idx="4">
                  <c:v>0.13019102577438416</c:v>
                </c:pt>
                <c:pt idx="5">
                  <c:v>0.12433906295736137</c:v>
                </c:pt>
                <c:pt idx="6">
                  <c:v>0.11862054237090651</c:v>
                </c:pt>
                <c:pt idx="7">
                  <c:v>0.11303546401501956</c:v>
                </c:pt>
                <c:pt idx="8">
                  <c:v>0.10758382788970054</c:v>
                </c:pt>
                <c:pt idx="9">
                  <c:v>0.10226563399494944</c:v>
                </c:pt>
                <c:pt idx="10">
                  <c:v>9.7080882330766255E-2</c:v>
                </c:pt>
                <c:pt idx="11">
                  <c:v>9.2029572897150996E-2</c:v>
                </c:pt>
                <c:pt idx="12">
                  <c:v>8.7111705694103661E-2</c:v>
                </c:pt>
                <c:pt idx="13">
                  <c:v>8.2327280721624249E-2</c:v>
                </c:pt>
                <c:pt idx="14">
                  <c:v>7.7676297979712747E-2</c:v>
                </c:pt>
                <c:pt idx="15">
                  <c:v>7.3158757468369168E-2</c:v>
                </c:pt>
                <c:pt idx="16">
                  <c:v>6.8774659187593526E-2</c:v>
                </c:pt>
                <c:pt idx="17">
                  <c:v>6.4524003137385794E-2</c:v>
                </c:pt>
                <c:pt idx="18">
                  <c:v>6.0406789317745985E-2</c:v>
                </c:pt>
                <c:pt idx="19">
                  <c:v>5.6423017728674099E-2</c:v>
                </c:pt>
                <c:pt idx="20">
                  <c:v>5.2572688370170137E-2</c:v>
                </c:pt>
                <c:pt idx="21">
                  <c:v>4.8855801242234091E-2</c:v>
                </c:pt>
                <c:pt idx="22">
                  <c:v>4.5272356344865969E-2</c:v>
                </c:pt>
                <c:pt idx="23">
                  <c:v>4.1822353678065763E-2</c:v>
                </c:pt>
                <c:pt idx="24">
                  <c:v>3.850579324183348E-2</c:v>
                </c:pt>
                <c:pt idx="25">
                  <c:v>3.5322675036169128E-2</c:v>
                </c:pt>
                <c:pt idx="26">
                  <c:v>3.2272999061072692E-2</c:v>
                </c:pt>
                <c:pt idx="27">
                  <c:v>2.9356765316544173E-2</c:v>
                </c:pt>
                <c:pt idx="28">
                  <c:v>2.6573973802583577E-2</c:v>
                </c:pt>
                <c:pt idx="29">
                  <c:v>2.3924624519190904E-2</c:v>
                </c:pt>
                <c:pt idx="30">
                  <c:v>2.1408717466366155E-2</c:v>
                </c:pt>
                <c:pt idx="31">
                  <c:v>1.9026252644109322E-2</c:v>
                </c:pt>
                <c:pt idx="32">
                  <c:v>1.6777230052420416E-2</c:v>
                </c:pt>
                <c:pt idx="33">
                  <c:v>1.4661649691299428E-2</c:v>
                </c:pt>
                <c:pt idx="34">
                  <c:v>1.2679511560746363E-2</c:v>
                </c:pt>
                <c:pt idx="35">
                  <c:v>1.0830815660761217E-2</c:v>
                </c:pt>
                <c:pt idx="36">
                  <c:v>9.1155619913439959E-3</c:v>
                </c:pt>
                <c:pt idx="37">
                  <c:v>7.5337505524946946E-3</c:v>
                </c:pt>
                <c:pt idx="38">
                  <c:v>6.0853813442133149E-3</c:v>
                </c:pt>
                <c:pt idx="39">
                  <c:v>4.770454366499856E-3</c:v>
                </c:pt>
                <c:pt idx="40">
                  <c:v>3.5889696193543187E-3</c:v>
                </c:pt>
                <c:pt idx="41">
                  <c:v>2.5409271027767031E-3</c:v>
                </c:pt>
                <c:pt idx="42">
                  <c:v>1.626326816767009E-3</c:v>
                </c:pt>
                <c:pt idx="43">
                  <c:v>8.4516876132523623E-4</c:v>
                </c:pt>
                <c:pt idx="44">
                  <c:v>1.9745293645138527E-4</c:v>
                </c:pt>
                <c:pt idx="45">
                  <c:v>-3.168206578545447E-4</c:v>
                </c:pt>
                <c:pt idx="46">
                  <c:v>-6.9765202159255326E-4</c:v>
                </c:pt>
                <c:pt idx="47">
                  <c:v>-9.450411547626404E-4</c:v>
                </c:pt>
                <c:pt idx="48">
                  <c:v>-1.058988057364805E-3</c:v>
                </c:pt>
                <c:pt idx="49">
                  <c:v>-1.0394927293990493E-3</c:v>
                </c:pt>
                <c:pt idx="50">
                  <c:v>-8.8655517086537201E-4</c:v>
                </c:pt>
                <c:pt idx="51">
                  <c:v>-6.0017538176377304E-4</c:v>
                </c:pt>
                <c:pt idx="52">
                  <c:v>-1.803533620942533E-4</c:v>
                </c:pt>
                <c:pt idx="53">
                  <c:v>3.7291088814318807E-4</c:v>
                </c:pt>
                <c:pt idx="54">
                  <c:v>1.0596173689485511E-3</c:v>
                </c:pt>
                <c:pt idx="55">
                  <c:v>1.8797660803218357E-3</c:v>
                </c:pt>
                <c:pt idx="56">
                  <c:v>2.8333570222630437E-3</c:v>
                </c:pt>
                <c:pt idx="57">
                  <c:v>3.9203901947721699E-3</c:v>
                </c:pt>
                <c:pt idx="58">
                  <c:v>5.1408655978492195E-3</c:v>
                </c:pt>
                <c:pt idx="59">
                  <c:v>6.4947832314941889E-3</c:v>
                </c:pt>
                <c:pt idx="60">
                  <c:v>7.9821430957070817E-3</c:v>
                </c:pt>
                <c:pt idx="61">
                  <c:v>9.6029451904878944E-3</c:v>
                </c:pt>
                <c:pt idx="62">
                  <c:v>1.1357189515836631E-2</c:v>
                </c:pt>
                <c:pt idx="63">
                  <c:v>1.3244876071753283E-2</c:v>
                </c:pt>
                <c:pt idx="64">
                  <c:v>1.5266004858237862E-2</c:v>
                </c:pt>
                <c:pt idx="65">
                  <c:v>1.7420575875290362E-2</c:v>
                </c:pt>
                <c:pt idx="66">
                  <c:v>1.9708589122910781E-2</c:v>
                </c:pt>
                <c:pt idx="67">
                  <c:v>2.2130044601099127E-2</c:v>
                </c:pt>
                <c:pt idx="68">
                  <c:v>2.4684942309855386E-2</c:v>
                </c:pt>
                <c:pt idx="69">
                  <c:v>2.7373282249179568E-2</c:v>
                </c:pt>
                <c:pt idx="70">
                  <c:v>3.0195064419071677E-2</c:v>
                </c:pt>
                <c:pt idx="71">
                  <c:v>3.3150288819531706E-2</c:v>
                </c:pt>
                <c:pt idx="72">
                  <c:v>3.6238955450559662E-2</c:v>
                </c:pt>
                <c:pt idx="73">
                  <c:v>3.9461064312155528E-2</c:v>
                </c:pt>
                <c:pt idx="74">
                  <c:v>4.2816615404319316E-2</c:v>
                </c:pt>
                <c:pt idx="75">
                  <c:v>4.6305608727051029E-2</c:v>
                </c:pt>
                <c:pt idx="76">
                  <c:v>4.9928044280350664E-2</c:v>
                </c:pt>
                <c:pt idx="77">
                  <c:v>5.3683922064218223E-2</c:v>
                </c:pt>
                <c:pt idx="78">
                  <c:v>5.7573242078653705E-2</c:v>
                </c:pt>
                <c:pt idx="79">
                  <c:v>6.1596004323657097E-2</c:v>
                </c:pt>
                <c:pt idx="80">
                  <c:v>6.5752208799228426E-2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4-4943-99A3-E457BB4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2264"/>
        <c:axId val="1"/>
      </c:scatterChart>
      <c:valAx>
        <c:axId val="803062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2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20016797900262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9560925669"/>
          <c:y val="3.35366663504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4-487F-B60A-90A6ACA32AC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4-487F-B60A-90A6ACA32AC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2.0500900005572475E-2</c:v>
                </c:pt>
                <c:pt idx="54">
                  <c:v>7.3280000069644302E-3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4-487F-B60A-90A6ACA32AC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3">
                  <c:v>2.8486999995948281E-2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5">
                  <c:v>3.317977500410052E-2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8">
                  <c:v>3.1969900002877694E-2</c:v>
                </c:pt>
                <c:pt idx="240">
                  <c:v>3.1386800001200754E-2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4-487F-B60A-90A6ACA32AC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1.9074000003456604E-2</c:v>
                </c:pt>
                <c:pt idx="218">
                  <c:v>3.3242125005926937E-2</c:v>
                </c:pt>
                <c:pt idx="241">
                  <c:v>3.1501800003752578E-2</c:v>
                </c:pt>
                <c:pt idx="246">
                  <c:v>3.3935325001948513E-2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4-487F-B60A-90A6ACA32AC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4-487F-B60A-90A6ACA32AC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2.4089900005492382E-2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4-487F-B60A-90A6ACA32ACE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4-487F-B60A-90A6ACA32ACE}"/>
            </c:ext>
          </c:extLst>
        </c:ser>
        <c:ser>
          <c:idx val="9"/>
          <c:order val="8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-2.0107940859903278E-2</c:v>
                </c:pt>
                <c:pt idx="1">
                  <c:v>-1.9870553559178383E-2</c:v>
                </c:pt>
                <c:pt idx="2">
                  <c:v>-1.8836702505668025E-2</c:v>
                </c:pt>
                <c:pt idx="3">
                  <c:v>-1.8834186032515458E-2</c:v>
                </c:pt>
                <c:pt idx="4">
                  <c:v>-1.8833766620323371E-2</c:v>
                </c:pt>
                <c:pt idx="5">
                  <c:v>-1.8831250147170804E-2</c:v>
                </c:pt>
                <c:pt idx="6">
                  <c:v>-1.8831250147170804E-2</c:v>
                </c:pt>
                <c:pt idx="7">
                  <c:v>-1.8830830734978717E-2</c:v>
                </c:pt>
                <c:pt idx="8">
                  <c:v>-1.882328131552103E-2</c:v>
                </c:pt>
                <c:pt idx="9">
                  <c:v>-1.8822861903328936E-2</c:v>
                </c:pt>
                <c:pt idx="10">
                  <c:v>-1.8773371264661907E-2</c:v>
                </c:pt>
                <c:pt idx="11">
                  <c:v>-1.8004169304362515E-2</c:v>
                </c:pt>
                <c:pt idx="12">
                  <c:v>-1.7998716945865301E-2</c:v>
                </c:pt>
                <c:pt idx="13">
                  <c:v>-1.7995781060520646E-2</c:v>
                </c:pt>
                <c:pt idx="14">
                  <c:v>-1.7910220973333585E-2</c:v>
                </c:pt>
                <c:pt idx="15">
                  <c:v>-1.7880442707694948E-2</c:v>
                </c:pt>
                <c:pt idx="16">
                  <c:v>-1.7877926234542388E-2</c:v>
                </c:pt>
                <c:pt idx="17">
                  <c:v>-1.7863666220011211E-2</c:v>
                </c:pt>
                <c:pt idx="18">
                  <c:v>-1.7863246807819116E-2</c:v>
                </c:pt>
                <c:pt idx="19">
                  <c:v>-1.7861149746858651E-2</c:v>
                </c:pt>
                <c:pt idx="20">
                  <c:v>-1.7860730334666557E-2</c:v>
                </c:pt>
                <c:pt idx="21">
                  <c:v>-1.7858213861513997E-2</c:v>
                </c:pt>
                <c:pt idx="22">
                  <c:v>-1.7855697388361437E-2</c:v>
                </c:pt>
                <c:pt idx="23">
                  <c:v>-8.7020262959218147E-3</c:v>
                </c:pt>
                <c:pt idx="24">
                  <c:v>-8.6990904105771604E-3</c:v>
                </c:pt>
                <c:pt idx="25">
                  <c:v>-8.6219185672319672E-3</c:v>
                </c:pt>
                <c:pt idx="26">
                  <c:v>-7.8367789436330215E-3</c:v>
                </c:pt>
                <c:pt idx="27">
                  <c:v>-7.7952571366157689E-3</c:v>
                </c:pt>
                <c:pt idx="28">
                  <c:v>-7.6765634862533214E-3</c:v>
                </c:pt>
                <c:pt idx="29">
                  <c:v>-7.6706917155640146E-3</c:v>
                </c:pt>
                <c:pt idx="30">
                  <c:v>-7.6656587692588932E-3</c:v>
                </c:pt>
                <c:pt idx="31">
                  <c:v>-6.8138326071170881E-3</c:v>
                </c:pt>
                <c:pt idx="32">
                  <c:v>-3.6736935249134031E-3</c:v>
                </c:pt>
                <c:pt idx="33">
                  <c:v>3.300152608107015E-4</c:v>
                </c:pt>
                <c:pt idx="34">
                  <c:v>3.3798409246047715E-4</c:v>
                </c:pt>
                <c:pt idx="35">
                  <c:v>5.2631414642139007E-3</c:v>
                </c:pt>
                <c:pt idx="36">
                  <c:v>5.5395340988034858E-3</c:v>
                </c:pt>
                <c:pt idx="37">
                  <c:v>6.4777591725165406E-3</c:v>
                </c:pt>
                <c:pt idx="38">
                  <c:v>6.4777591725165406E-3</c:v>
                </c:pt>
                <c:pt idx="39">
                  <c:v>6.4777591725165406E-3</c:v>
                </c:pt>
                <c:pt idx="40">
                  <c:v>6.4781785847086342E-3</c:v>
                </c:pt>
                <c:pt idx="41">
                  <c:v>6.4781785847086342E-3</c:v>
                </c:pt>
                <c:pt idx="42">
                  <c:v>6.4781785847086342E-3</c:v>
                </c:pt>
                <c:pt idx="43">
                  <c:v>6.5415098257147457E-3</c:v>
                </c:pt>
                <c:pt idx="44">
                  <c:v>6.5415098257147457E-3</c:v>
                </c:pt>
                <c:pt idx="45">
                  <c:v>6.5415098257147457E-3</c:v>
                </c:pt>
                <c:pt idx="46">
                  <c:v>6.5415098257147457E-3</c:v>
                </c:pt>
                <c:pt idx="47">
                  <c:v>7.1999869673014675E-3</c:v>
                </c:pt>
                <c:pt idx="48">
                  <c:v>7.1999869673014675E-3</c:v>
                </c:pt>
                <c:pt idx="49">
                  <c:v>7.3711071416755966E-3</c:v>
                </c:pt>
                <c:pt idx="50">
                  <c:v>7.3736236148281573E-3</c:v>
                </c:pt>
                <c:pt idx="51">
                  <c:v>7.3736236148281573E-3</c:v>
                </c:pt>
                <c:pt idx="52">
                  <c:v>7.4344383826817082E-3</c:v>
                </c:pt>
                <c:pt idx="53">
                  <c:v>7.5476796745469407E-3</c:v>
                </c:pt>
                <c:pt idx="54">
                  <c:v>7.5476796745469407E-3</c:v>
                </c:pt>
                <c:pt idx="55">
                  <c:v>7.6147856252818929E-3</c:v>
                </c:pt>
                <c:pt idx="56">
                  <c:v>7.6177215106265472E-3</c:v>
                </c:pt>
                <c:pt idx="57">
                  <c:v>7.6261097544684164E-3</c:v>
                </c:pt>
                <c:pt idx="58">
                  <c:v>8.2837480716709509E-3</c:v>
                </c:pt>
                <c:pt idx="59">
                  <c:v>8.3521122589821847E-3</c:v>
                </c:pt>
                <c:pt idx="60">
                  <c:v>8.4099911414910796E-3</c:v>
                </c:pt>
                <c:pt idx="61">
                  <c:v>1.0372840200488443E-2</c:v>
                </c:pt>
                <c:pt idx="62">
                  <c:v>1.0467627355901562E-2</c:v>
                </c:pt>
                <c:pt idx="63">
                  <c:v>1.0478532072895992E-2</c:v>
                </c:pt>
                <c:pt idx="64">
                  <c:v>1.1545097277389643E-2</c:v>
                </c:pt>
                <c:pt idx="65">
                  <c:v>1.2413699927215187E-2</c:v>
                </c:pt>
                <c:pt idx="66">
                  <c:v>1.2432992888051485E-2</c:v>
                </c:pt>
                <c:pt idx="67">
                  <c:v>1.3013878774100918E-2</c:v>
                </c:pt>
                <c:pt idx="68">
                  <c:v>1.4718789334960805E-2</c:v>
                </c:pt>
                <c:pt idx="69">
                  <c:v>1.4718789334960805E-2</c:v>
                </c:pt>
                <c:pt idx="70">
                  <c:v>1.6484934075866337E-2</c:v>
                </c:pt>
                <c:pt idx="71">
                  <c:v>1.6504646448894732E-2</c:v>
                </c:pt>
                <c:pt idx="72">
                  <c:v>1.6576365933742711E-2</c:v>
                </c:pt>
                <c:pt idx="73">
                  <c:v>1.7486490390585502E-2</c:v>
                </c:pt>
                <c:pt idx="74">
                  <c:v>1.7541433387749744E-2</c:v>
                </c:pt>
                <c:pt idx="75">
                  <c:v>1.7541433387749744E-2</c:v>
                </c:pt>
                <c:pt idx="76">
                  <c:v>1.7580019309422344E-2</c:v>
                </c:pt>
                <c:pt idx="77">
                  <c:v>1.8412552510727848E-2</c:v>
                </c:pt>
                <c:pt idx="78">
                  <c:v>1.8461623737202781E-2</c:v>
                </c:pt>
                <c:pt idx="79">
                  <c:v>1.8475883751733958E-2</c:v>
                </c:pt>
                <c:pt idx="80">
                  <c:v>1.8613870362932706E-2</c:v>
                </c:pt>
                <c:pt idx="81">
                  <c:v>1.8613870362932706E-2</c:v>
                </c:pt>
                <c:pt idx="82">
                  <c:v>1.8649939811452743E-2</c:v>
                </c:pt>
                <c:pt idx="83">
                  <c:v>1.8649939811452743E-2</c:v>
                </c:pt>
                <c:pt idx="84">
                  <c:v>1.8649939811452743E-2</c:v>
                </c:pt>
                <c:pt idx="85">
                  <c:v>1.8649939811452743E-2</c:v>
                </c:pt>
                <c:pt idx="86">
                  <c:v>1.8649939811452743E-2</c:v>
                </c:pt>
                <c:pt idx="87">
                  <c:v>1.8649939811452743E-2</c:v>
                </c:pt>
                <c:pt idx="88">
                  <c:v>1.8649939811452743E-2</c:v>
                </c:pt>
                <c:pt idx="89">
                  <c:v>1.8649939811452743E-2</c:v>
                </c:pt>
                <c:pt idx="90">
                  <c:v>1.8653714521181586E-2</c:v>
                </c:pt>
                <c:pt idx="91">
                  <c:v>1.8653714521181586E-2</c:v>
                </c:pt>
                <c:pt idx="92">
                  <c:v>1.8653714521181586E-2</c:v>
                </c:pt>
                <c:pt idx="93">
                  <c:v>1.9434660022859596E-2</c:v>
                </c:pt>
                <c:pt idx="94">
                  <c:v>1.9544965429380175E-2</c:v>
                </c:pt>
                <c:pt idx="95">
                  <c:v>1.9545384841572266E-2</c:v>
                </c:pt>
                <c:pt idx="96">
                  <c:v>1.9547481902532735E-2</c:v>
                </c:pt>
                <c:pt idx="97">
                  <c:v>1.9547901314724829E-2</c:v>
                </c:pt>
                <c:pt idx="98">
                  <c:v>1.9562161329256006E-2</c:v>
                </c:pt>
                <c:pt idx="99">
                  <c:v>1.9711472069641273E-2</c:v>
                </c:pt>
                <c:pt idx="100">
                  <c:v>1.9711472069641273E-2</c:v>
                </c:pt>
                <c:pt idx="101">
                  <c:v>1.9711472069641273E-2</c:v>
                </c:pt>
                <c:pt idx="102">
                  <c:v>1.9711472069641273E-2</c:v>
                </c:pt>
                <c:pt idx="103">
                  <c:v>1.9711472069641273E-2</c:v>
                </c:pt>
                <c:pt idx="104">
                  <c:v>1.9711472069641273E-2</c:v>
                </c:pt>
                <c:pt idx="105">
                  <c:v>1.9938374065563834E-2</c:v>
                </c:pt>
                <c:pt idx="106">
                  <c:v>2.0470608137330426E-2</c:v>
                </c:pt>
                <c:pt idx="107">
                  <c:v>2.0471027549522521E-2</c:v>
                </c:pt>
                <c:pt idx="108">
                  <c:v>2.0519259951613265E-2</c:v>
                </c:pt>
                <c:pt idx="109">
                  <c:v>2.0576719421930068E-2</c:v>
                </c:pt>
                <c:pt idx="110">
                  <c:v>2.0590979436461244E-2</c:v>
                </c:pt>
                <c:pt idx="111">
                  <c:v>2.0687863652834836E-2</c:v>
                </c:pt>
                <c:pt idx="112">
                  <c:v>2.0715544857513001E-2</c:v>
                </c:pt>
                <c:pt idx="113">
                  <c:v>2.1311948994669892E-2</c:v>
                </c:pt>
                <c:pt idx="114">
                  <c:v>2.1321595475088041E-2</c:v>
                </c:pt>
                <c:pt idx="115">
                  <c:v>2.1340888435924341E-2</c:v>
                </c:pt>
                <c:pt idx="116">
                  <c:v>2.1473003276433776E-2</c:v>
                </c:pt>
                <c:pt idx="117">
                  <c:v>2.1478875047123085E-2</c:v>
                </c:pt>
                <c:pt idx="118">
                  <c:v>2.1508653312761722E-2</c:v>
                </c:pt>
                <c:pt idx="119">
                  <c:v>2.1527526861405927E-2</c:v>
                </c:pt>
                <c:pt idx="120">
                  <c:v>2.153633451743989E-2</c:v>
                </c:pt>
                <c:pt idx="121">
                  <c:v>2.153633451743989E-2</c:v>
                </c:pt>
                <c:pt idx="122">
                  <c:v>2.1549755707586882E-2</c:v>
                </c:pt>
                <c:pt idx="123">
                  <c:v>2.1563596309925964E-2</c:v>
                </c:pt>
                <c:pt idx="124">
                  <c:v>2.1577436912265047E-2</c:v>
                </c:pt>
                <c:pt idx="125">
                  <c:v>2.1618958719282301E-2</c:v>
                </c:pt>
                <c:pt idx="126">
                  <c:v>2.1619378131474395E-2</c:v>
                </c:pt>
                <c:pt idx="127">
                  <c:v>2.2466171347311076E-2</c:v>
                </c:pt>
                <c:pt idx="128">
                  <c:v>2.2531599649277652E-2</c:v>
                </c:pt>
                <c:pt idx="129">
                  <c:v>2.258109028794468E-2</c:v>
                </c:pt>
                <c:pt idx="130">
                  <c:v>2.2581509700136775E-2</c:v>
                </c:pt>
                <c:pt idx="131">
                  <c:v>2.258360676109724E-2</c:v>
                </c:pt>
                <c:pt idx="132">
                  <c:v>2.2798765215641184E-2</c:v>
                </c:pt>
                <c:pt idx="133">
                  <c:v>2.29514312535632E-2</c:v>
                </c:pt>
                <c:pt idx="134">
                  <c:v>2.3391394643069233E-2</c:v>
                </c:pt>
                <c:pt idx="135">
                  <c:v>2.3454306471883249E-2</c:v>
                </c:pt>
                <c:pt idx="136">
                  <c:v>2.3536511261533569E-2</c:v>
                </c:pt>
                <c:pt idx="137">
                  <c:v>2.3536930673725663E-2</c:v>
                </c:pt>
                <c:pt idx="138">
                  <c:v>2.3567547763748482E-2</c:v>
                </c:pt>
                <c:pt idx="139">
                  <c:v>2.3567547763748482E-2</c:v>
                </c:pt>
                <c:pt idx="140">
                  <c:v>2.3590196022121528E-2</c:v>
                </c:pt>
                <c:pt idx="141">
                  <c:v>2.3593131907466182E-2</c:v>
                </c:pt>
                <c:pt idx="142">
                  <c:v>2.3603617212268523E-2</c:v>
                </c:pt>
                <c:pt idx="143">
                  <c:v>2.3609488982957831E-2</c:v>
                </c:pt>
                <c:pt idx="144">
                  <c:v>2.3711825557828629E-2</c:v>
                </c:pt>
                <c:pt idx="145">
                  <c:v>2.3711825557828629E-2</c:v>
                </c:pt>
                <c:pt idx="146">
                  <c:v>2.3711825557828629E-2</c:v>
                </c:pt>
                <c:pt idx="147">
                  <c:v>2.3711825557828629E-2</c:v>
                </c:pt>
                <c:pt idx="148">
                  <c:v>2.3883365144394854E-2</c:v>
                </c:pt>
                <c:pt idx="149">
                  <c:v>2.3924886951412108E-2</c:v>
                </c:pt>
                <c:pt idx="150">
                  <c:v>2.4176114854476086E-2</c:v>
                </c:pt>
                <c:pt idx="151">
                  <c:v>2.4176114854476086E-2</c:v>
                </c:pt>
                <c:pt idx="152">
                  <c:v>2.4176114854476086E-2</c:v>
                </c:pt>
                <c:pt idx="153">
                  <c:v>2.4425665108771692E-2</c:v>
                </c:pt>
                <c:pt idx="154">
                  <c:v>2.4425665108771692E-2</c:v>
                </c:pt>
                <c:pt idx="155">
                  <c:v>2.4425665108771692E-2</c:v>
                </c:pt>
                <c:pt idx="156">
                  <c:v>2.4425665108771692E-2</c:v>
                </c:pt>
                <c:pt idx="157">
                  <c:v>2.443908629891868E-2</c:v>
                </c:pt>
                <c:pt idx="158">
                  <c:v>2.444160277207124E-2</c:v>
                </c:pt>
                <c:pt idx="159">
                  <c:v>2.4444538657415894E-2</c:v>
                </c:pt>
                <c:pt idx="160">
                  <c:v>2.4632435319473761E-2</c:v>
                </c:pt>
                <c:pt idx="161">
                  <c:v>2.4814879623034414E-2</c:v>
                </c:pt>
                <c:pt idx="162">
                  <c:v>2.4950349761080598E-2</c:v>
                </c:pt>
                <c:pt idx="163">
                  <c:v>2.504387867991744E-2</c:v>
                </c:pt>
                <c:pt idx="164">
                  <c:v>2.5157119971782674E-2</c:v>
                </c:pt>
                <c:pt idx="165">
                  <c:v>2.5324046024235866E-2</c:v>
                </c:pt>
                <c:pt idx="166">
                  <c:v>2.5613440436780349E-2</c:v>
                </c:pt>
                <c:pt idx="167">
                  <c:v>2.5654962243797604E-2</c:v>
                </c:pt>
                <c:pt idx="168">
                  <c:v>2.5743458216329319E-2</c:v>
                </c:pt>
                <c:pt idx="169">
                  <c:v>2.5989653173088177E-2</c:v>
                </c:pt>
                <c:pt idx="170">
                  <c:v>2.6164128644999056E-2</c:v>
                </c:pt>
                <c:pt idx="171">
                  <c:v>2.6164128644999056E-2</c:v>
                </c:pt>
                <c:pt idx="172">
                  <c:v>2.6164128644999056E-2</c:v>
                </c:pt>
                <c:pt idx="173">
                  <c:v>2.6330215873068059E-2</c:v>
                </c:pt>
                <c:pt idx="174">
                  <c:v>2.6486656620718918E-2</c:v>
                </c:pt>
                <c:pt idx="175">
                  <c:v>2.6486656620718918E-2</c:v>
                </c:pt>
                <c:pt idx="176">
                  <c:v>2.6490431330447761E-2</c:v>
                </c:pt>
                <c:pt idx="177">
                  <c:v>2.6495464276752881E-2</c:v>
                </c:pt>
                <c:pt idx="178">
                  <c:v>2.6495464276752881E-2</c:v>
                </c:pt>
                <c:pt idx="179">
                  <c:v>2.6495464276752881E-2</c:v>
                </c:pt>
                <c:pt idx="180">
                  <c:v>2.6556698456798526E-2</c:v>
                </c:pt>
                <c:pt idx="181">
                  <c:v>2.6556698456798526E-2</c:v>
                </c:pt>
                <c:pt idx="182">
                  <c:v>2.6556698456798526E-2</c:v>
                </c:pt>
                <c:pt idx="183">
                  <c:v>2.6575991417634823E-2</c:v>
                </c:pt>
                <c:pt idx="184">
                  <c:v>2.6647710902482802E-2</c:v>
                </c:pt>
                <c:pt idx="185">
                  <c:v>2.6648130314674896E-2</c:v>
                </c:pt>
                <c:pt idx="186">
                  <c:v>2.7388812245911935E-2</c:v>
                </c:pt>
                <c:pt idx="187">
                  <c:v>2.7481082928172494E-2</c:v>
                </c:pt>
                <c:pt idx="188">
                  <c:v>2.7695402558332249E-2</c:v>
                </c:pt>
                <c:pt idx="189">
                  <c:v>2.7695402558332249E-2</c:v>
                </c:pt>
                <c:pt idx="190">
                  <c:v>2.7695402558332249E-2</c:v>
                </c:pt>
                <c:pt idx="191">
                  <c:v>2.7695402558332249E-2</c:v>
                </c:pt>
                <c:pt idx="192">
                  <c:v>2.7706307275326685E-2</c:v>
                </c:pt>
                <c:pt idx="193">
                  <c:v>2.7739440838502064E-2</c:v>
                </c:pt>
                <c:pt idx="194">
                  <c:v>2.7739440838502064E-2</c:v>
                </c:pt>
                <c:pt idx="195">
                  <c:v>2.7739440838502064E-2</c:v>
                </c:pt>
                <c:pt idx="196">
                  <c:v>2.7739440838502064E-2</c:v>
                </c:pt>
                <c:pt idx="197">
                  <c:v>2.7788931477169092E-2</c:v>
                </c:pt>
                <c:pt idx="198">
                  <c:v>2.8436503901761383E-2</c:v>
                </c:pt>
                <c:pt idx="199">
                  <c:v>2.8577845810496876E-2</c:v>
                </c:pt>
                <c:pt idx="200">
                  <c:v>2.8591686412835965E-2</c:v>
                </c:pt>
                <c:pt idx="201">
                  <c:v>2.8604688190790858E-2</c:v>
                </c:pt>
                <c:pt idx="202">
                  <c:v>2.8604688190790858E-2</c:v>
                </c:pt>
                <c:pt idx="203">
                  <c:v>2.8617689968745759E-2</c:v>
                </c:pt>
                <c:pt idx="204">
                  <c:v>2.8618109380937846E-2</c:v>
                </c:pt>
                <c:pt idx="205">
                  <c:v>2.8618528793129941E-2</c:v>
                </c:pt>
                <c:pt idx="206">
                  <c:v>2.8621464678474595E-2</c:v>
                </c:pt>
                <c:pt idx="207">
                  <c:v>2.8621464678474595E-2</c:v>
                </c:pt>
                <c:pt idx="208">
                  <c:v>2.8621464678474595E-2</c:v>
                </c:pt>
                <c:pt idx="209">
                  <c:v>2.8621464678474595E-2</c:v>
                </c:pt>
                <c:pt idx="210">
                  <c:v>2.8621464678474595E-2</c:v>
                </c:pt>
                <c:pt idx="211">
                  <c:v>2.8689828865785832E-2</c:v>
                </c:pt>
                <c:pt idx="212">
                  <c:v>2.9521103830515052E-2</c:v>
                </c:pt>
                <c:pt idx="213">
                  <c:v>2.9575208003295113E-2</c:v>
                </c:pt>
                <c:pt idx="214">
                  <c:v>2.9658251617329615E-2</c:v>
                </c:pt>
                <c:pt idx="215">
                  <c:v>2.9658251617329615E-2</c:v>
                </c:pt>
                <c:pt idx="216">
                  <c:v>2.9694740478041742E-2</c:v>
                </c:pt>
                <c:pt idx="217">
                  <c:v>3.0278142837243741E-2</c:v>
                </c:pt>
                <c:pt idx="218">
                  <c:v>3.0386770594995942E-2</c:v>
                </c:pt>
                <c:pt idx="219">
                  <c:v>3.0387609419380131E-2</c:v>
                </c:pt>
                <c:pt idx="220">
                  <c:v>3.0387609419380131E-2</c:v>
                </c:pt>
                <c:pt idx="221">
                  <c:v>3.0387609419380131E-2</c:v>
                </c:pt>
                <c:pt idx="222">
                  <c:v>3.0390545304724785E-2</c:v>
                </c:pt>
                <c:pt idx="223">
                  <c:v>3.0390545304724785E-2</c:v>
                </c:pt>
                <c:pt idx="224">
                  <c:v>3.0390545304724785E-2</c:v>
                </c:pt>
                <c:pt idx="225">
                  <c:v>3.05302095646919E-2</c:v>
                </c:pt>
                <c:pt idx="226">
                  <c:v>3.0633804376138989E-2</c:v>
                </c:pt>
                <c:pt idx="227">
                  <c:v>3.0635901437099454E-2</c:v>
                </c:pt>
                <c:pt idx="228">
                  <c:v>3.0638837322444108E-2</c:v>
                </c:pt>
                <c:pt idx="229">
                  <c:v>3.0645128505325511E-2</c:v>
                </c:pt>
                <c:pt idx="230">
                  <c:v>3.0717686814557679E-2</c:v>
                </c:pt>
                <c:pt idx="231">
                  <c:v>3.1723017839005684E-2</c:v>
                </c:pt>
                <c:pt idx="232">
                  <c:v>3.1723017839005684E-2</c:v>
                </c:pt>
                <c:pt idx="233">
                  <c:v>3.1723017839005684E-2</c:v>
                </c:pt>
                <c:pt idx="234">
                  <c:v>3.1723017839005684E-2</c:v>
                </c:pt>
                <c:pt idx="235">
                  <c:v>3.1723017839005684E-2</c:v>
                </c:pt>
                <c:pt idx="236">
                  <c:v>3.1723017839005684E-2</c:v>
                </c:pt>
                <c:pt idx="237">
                  <c:v>3.2767773609510477E-2</c:v>
                </c:pt>
                <c:pt idx="238">
                  <c:v>3.2767773609510477E-2</c:v>
                </c:pt>
                <c:pt idx="239">
                  <c:v>3.3362919510091085E-2</c:v>
                </c:pt>
                <c:pt idx="240">
                  <c:v>3.3578077964635029E-2</c:v>
                </c:pt>
                <c:pt idx="241">
                  <c:v>3.366196040305372E-2</c:v>
                </c:pt>
                <c:pt idx="242">
                  <c:v>3.3802882899597118E-2</c:v>
                </c:pt>
                <c:pt idx="243">
                  <c:v>3.4690359098066864E-2</c:v>
                </c:pt>
                <c:pt idx="244">
                  <c:v>3.4761659170722756E-2</c:v>
                </c:pt>
                <c:pt idx="245">
                  <c:v>3.5516601116490971E-2</c:v>
                </c:pt>
                <c:pt idx="246">
                  <c:v>3.5627745347395733E-2</c:v>
                </c:pt>
                <c:pt idx="247">
                  <c:v>3.5682688344559975E-2</c:v>
                </c:pt>
                <c:pt idx="248">
                  <c:v>3.5714983083351172E-2</c:v>
                </c:pt>
                <c:pt idx="249">
                  <c:v>3.5717918968695826E-2</c:v>
                </c:pt>
                <c:pt idx="250">
                  <c:v>3.6749672961245719E-2</c:v>
                </c:pt>
                <c:pt idx="251">
                  <c:v>3.7684962149614122E-2</c:v>
                </c:pt>
                <c:pt idx="252">
                  <c:v>3.8729298507926821E-2</c:v>
                </c:pt>
                <c:pt idx="253">
                  <c:v>3.9808026665991189E-2</c:v>
                </c:pt>
                <c:pt idx="254">
                  <c:v>4.0557935665454278E-2</c:v>
                </c:pt>
                <c:pt idx="255">
                  <c:v>4.0568001558064525E-2</c:v>
                </c:pt>
                <c:pt idx="256">
                  <c:v>4.0568001558064525E-2</c:v>
                </c:pt>
                <c:pt idx="257">
                  <c:v>4.0749187625048894E-2</c:v>
                </c:pt>
                <c:pt idx="258">
                  <c:v>4.085320184868807E-2</c:v>
                </c:pt>
                <c:pt idx="259">
                  <c:v>4.0858654207185284E-2</c:v>
                </c:pt>
                <c:pt idx="260">
                  <c:v>4.0859912443761567E-2</c:v>
                </c:pt>
                <c:pt idx="261">
                  <c:v>4.1858113460943987E-2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94-487F-B60A-90A6ACA3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248"/>
        <c:axId val="1"/>
      </c:scatterChart>
      <c:valAx>
        <c:axId val="80306324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3788121990369"/>
              <c:y val="0.85542168674698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42129565263E-2"/>
              <c:y val="0.36890301362932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1701444622793"/>
          <c:y val="0.92469879518072284"/>
          <c:w val="0.776886035313001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Quadr.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2'!$AC$21:$AC$998</c:f>
              <c:numCache>
                <c:formatCode>General</c:formatCode>
                <c:ptCount val="978"/>
                <c:pt idx="0">
                  <c:v>-1.4802111764947584E-3</c:v>
                </c:pt>
                <c:pt idx="1">
                  <c:v>1.599645961415895E-2</c:v>
                </c:pt>
                <c:pt idx="2">
                  <c:v>1.9832953616401791E-2</c:v>
                </c:pt>
                <c:pt idx="3">
                  <c:v>1.9565371210573335E-2</c:v>
                </c:pt>
                <c:pt idx="4">
                  <c:v>1.7854107354316473E-2</c:v>
                </c:pt>
                <c:pt idx="5">
                  <c:v>1.7586523554620551E-2</c:v>
                </c:pt>
                <c:pt idx="6">
                  <c:v>4.7586523553456397E-2</c:v>
                </c:pt>
                <c:pt idx="7">
                  <c:v>1.5875259464839767E-2</c:v>
                </c:pt>
                <c:pt idx="8">
                  <c:v>5.0725002282404341E-3</c:v>
                </c:pt>
                <c:pt idx="9">
                  <c:v>1.3361235513922293E-2</c:v>
                </c:pt>
                <c:pt idx="10">
                  <c:v>2.3431764475279795E-2</c:v>
                </c:pt>
                <c:pt idx="11">
                  <c:v>2.2908915015234232E-2</c:v>
                </c:pt>
                <c:pt idx="12">
                  <c:v>1.0661624082225762E-2</c:v>
                </c:pt>
                <c:pt idx="13">
                  <c:v>2.8682311243455799E-2</c:v>
                </c:pt>
                <c:pt idx="14">
                  <c:v>9.5701904926587533E-3</c:v>
                </c:pt>
                <c:pt idx="15">
                  <c:v>2.0065156119566413E-2</c:v>
                </c:pt>
                <c:pt idx="16">
                  <c:v>2.2797117338282616E-2</c:v>
                </c:pt>
                <c:pt idx="17">
                  <c:v>2.9611541569522892E-2</c:v>
                </c:pt>
                <c:pt idx="18">
                  <c:v>1.7900200514898379E-2</c:v>
                </c:pt>
                <c:pt idx="19">
                  <c:v>2.9343494777456111E-2</c:v>
                </c:pt>
                <c:pt idx="20">
                  <c:v>2.7632153531981479E-2</c:v>
                </c:pt>
                <c:pt idx="21">
                  <c:v>2.7364105338771261E-2</c:v>
                </c:pt>
                <c:pt idx="22">
                  <c:v>7.0960559477823981E-3</c:v>
                </c:pt>
                <c:pt idx="23">
                  <c:v>3.1188923356997161E-3</c:v>
                </c:pt>
                <c:pt idx="24">
                  <c:v>8.1344031997984748E-3</c:v>
                </c:pt>
                <c:pt idx="25">
                  <c:v>-5.8870401644733339E-3</c:v>
                </c:pt>
                <c:pt idx="26">
                  <c:v>4.0479886681642208E-3</c:v>
                </c:pt>
                <c:pt idx="27">
                  <c:v>6.546105574531641E-3</c:v>
                </c:pt>
                <c:pt idx="28">
                  <c:v>0</c:v>
                </c:pt>
                <c:pt idx="29">
                  <c:v>-6.9615054934071482E-3</c:v>
                </c:pt>
                <c:pt idx="30">
                  <c:v>1.8492670587187635E-2</c:v>
                </c:pt>
                <c:pt idx="31">
                  <c:v>1.8042761130449059E-2</c:v>
                </c:pt>
                <c:pt idx="33">
                  <c:v>-1.8538951938777758E-2</c:v>
                </c:pt>
                <c:pt idx="34">
                  <c:v>-1.8081933349887676E-2</c:v>
                </c:pt>
                <c:pt idx="35">
                  <c:v>-7.2611365531912078E-3</c:v>
                </c:pt>
                <c:pt idx="36">
                  <c:v>1.3745626831980846E-2</c:v>
                </c:pt>
                <c:pt idx="37">
                  <c:v>3.2805121771679793E-4</c:v>
                </c:pt>
                <c:pt idx="38">
                  <c:v>3.3280512219659572E-3</c:v>
                </c:pt>
                <c:pt idx="39">
                  <c:v>8.3280512193466133E-3</c:v>
                </c:pt>
                <c:pt idx="40">
                  <c:v>-3.3852259746858255E-3</c:v>
                </c:pt>
                <c:pt idx="41">
                  <c:v>-1.3852259742783719E-3</c:v>
                </c:pt>
                <c:pt idx="42">
                  <c:v>-3.8522597043666625E-4</c:v>
                </c:pt>
                <c:pt idx="43">
                  <c:v>-4.0904651738840692E-3</c:v>
                </c:pt>
                <c:pt idx="44">
                  <c:v>9.0953482349658606E-4</c:v>
                </c:pt>
                <c:pt idx="45">
                  <c:v>7.9095348285606534E-3</c:v>
                </c:pt>
                <c:pt idx="46">
                  <c:v>1.0909534825533855E-2</c:v>
                </c:pt>
                <c:pt idx="47">
                  <c:v>4.0152894340072338E-3</c:v>
                </c:pt>
                <c:pt idx="48">
                  <c:v>5.0152894378489394E-3</c:v>
                </c:pt>
                <c:pt idx="49">
                  <c:v>6.9719859349708316E-3</c:v>
                </c:pt>
                <c:pt idx="50">
                  <c:v>-1.308104079479679E-3</c:v>
                </c:pt>
                <c:pt idx="51">
                  <c:v>-3.0810408291393095E-4</c:v>
                </c:pt>
                <c:pt idx="52">
                  <c:v>-4.7439779815406143E-3</c:v>
                </c:pt>
                <c:pt idx="53">
                  <c:v>3.6494222819233677E-3</c:v>
                </c:pt>
                <c:pt idx="54">
                  <c:v>3.6494222819233677E-3</c:v>
                </c:pt>
                <c:pt idx="55">
                  <c:v>-3.7889696143018937E-3</c:v>
                </c:pt>
                <c:pt idx="56">
                  <c:v>-2.4825437579862916E-3</c:v>
                </c:pt>
                <c:pt idx="57">
                  <c:v>-4.549907465773933E-3</c:v>
                </c:pt>
                <c:pt idx="58">
                  <c:v>-1.0352755672695823E-2</c:v>
                </c:pt>
                <c:pt idx="59">
                  <c:v>-6.4079385742207059E-4</c:v>
                </c:pt>
                <c:pt idx="60">
                  <c:v>7.9060637679882889E-3</c:v>
                </c:pt>
                <c:pt idx="61">
                  <c:v>1.568425496099957E-2</c:v>
                </c:pt>
                <c:pt idx="62">
                  <c:v>2.4127416289169597E-3</c:v>
                </c:pt>
                <c:pt idx="63">
                  <c:v>4.8592724017088159E-3</c:v>
                </c:pt>
                <c:pt idx="64">
                  <c:v>1.307829099698413E-2</c:v>
                </c:pt>
                <c:pt idx="65">
                  <c:v>2.0974971623446758E-2</c:v>
                </c:pt>
                <c:pt idx="66">
                  <c:v>1.3142467167176959E-2</c:v>
                </c:pt>
                <c:pt idx="68">
                  <c:v>1.0664609083780689E-3</c:v>
                </c:pt>
                <c:pt idx="69">
                  <c:v>1.2704810914629199E-2</c:v>
                </c:pt>
                <c:pt idx="70">
                  <c:v>2.203851494364753E-2</c:v>
                </c:pt>
                <c:pt idx="71">
                  <c:v>1.8477039548918564E-2</c:v>
                </c:pt>
                <c:pt idx="72">
                  <c:v>2.0769773214395902E-2</c:v>
                </c:pt>
                <c:pt idx="73">
                  <c:v>2.043668736814698E-2</c:v>
                </c:pt>
                <c:pt idx="74">
                  <c:v>1.8382380957856451E-2</c:v>
                </c:pt>
                <c:pt idx="75">
                  <c:v>1.8382380957856451E-2</c:v>
                </c:pt>
                <c:pt idx="76">
                  <c:v>1.8479777759785786E-2</c:v>
                </c:pt>
                <c:pt idx="77">
                  <c:v>1.8605927612976223E-2</c:v>
                </c:pt>
                <c:pt idx="78">
                  <c:v>1.8341200445791274E-2</c:v>
                </c:pt>
                <c:pt idx="79">
                  <c:v>1.7957347941178425E-2</c:v>
                </c:pt>
                <c:pt idx="81">
                  <c:v>1.8673371321630258E-2</c:v>
                </c:pt>
                <c:pt idx="84">
                  <c:v>1.1248393058648722E-2</c:v>
                </c:pt>
                <c:pt idx="85">
                  <c:v>1.194839305551715E-2</c:v>
                </c:pt>
                <c:pt idx="86">
                  <c:v>1.2648393059661535E-2</c:v>
                </c:pt>
                <c:pt idx="87">
                  <c:v>1.8148393058963042E-2</c:v>
                </c:pt>
                <c:pt idx="88">
                  <c:v>2.1548393060383308E-2</c:v>
                </c:pt>
                <c:pt idx="89">
                  <c:v>2.2348393062001481E-2</c:v>
                </c:pt>
                <c:pt idx="90">
                  <c:v>1.8590183400169321E-2</c:v>
                </c:pt>
                <c:pt idx="91">
                  <c:v>1.8600183396278721E-2</c:v>
                </c:pt>
                <c:pt idx="92">
                  <c:v>1.8620183395773478E-2</c:v>
                </c:pt>
                <c:pt idx="94">
                  <c:v>1.8972816881601202E-2</c:v>
                </c:pt>
                <c:pt idx="95">
                  <c:v>1.9058500306256061E-2</c:v>
                </c:pt>
                <c:pt idx="96">
                  <c:v>1.9386916931648193E-2</c:v>
                </c:pt>
                <c:pt idx="97">
                  <c:v>-1.233299853348982E-3</c:v>
                </c:pt>
                <c:pt idx="99">
                  <c:v>6.6865139022380948E-3</c:v>
                </c:pt>
                <c:pt idx="101">
                  <c:v>2.2686513898221766E-2</c:v>
                </c:pt>
                <c:pt idx="103">
                  <c:v>2.6686513899036673E-2</c:v>
                </c:pt>
                <c:pt idx="106">
                  <c:v>1.8694923510079408E-2</c:v>
                </c:pt>
                <c:pt idx="107">
                  <c:v>1.7480533297168567E-2</c:v>
                </c:pt>
                <c:pt idx="108">
                  <c:v>1.7625437480677766E-2</c:v>
                </c:pt>
                <c:pt idx="109">
                  <c:v>1.6753138758733219E-2</c:v>
                </c:pt>
                <c:pt idx="110">
                  <c:v>1.696356619285656E-2</c:v>
                </c:pt>
                <c:pt idx="111">
                  <c:v>1.7636331437383735E-2</c:v>
                </c:pt>
                <c:pt idx="112">
                  <c:v>1.7485365974537655E-2</c:v>
                </c:pt>
                <c:pt idx="114">
                  <c:v>1.8128566066129288E-2</c:v>
                </c:pt>
                <c:pt idx="115">
                  <c:v>1.7963468539863157E-2</c:v>
                </c:pt>
                <c:pt idx="116">
                  <c:v>1.8407099549684124E-2</c:v>
                </c:pt>
                <c:pt idx="117">
                  <c:v>1.7704517430063037E-2</c:v>
                </c:pt>
                <c:pt idx="118">
                  <c:v>1.8577036030866807E-2</c:v>
                </c:pt>
                <c:pt idx="119">
                  <c:v>1.8425728347574999E-2</c:v>
                </c:pt>
                <c:pt idx="120">
                  <c:v>1.8321761654200783E-2</c:v>
                </c:pt>
                <c:pt idx="121">
                  <c:v>1.8321761654200783E-2</c:v>
                </c:pt>
                <c:pt idx="122">
                  <c:v>1.9058546004398411E-2</c:v>
                </c:pt>
                <c:pt idx="123">
                  <c:v>1.978081908956271E-2</c:v>
                </c:pt>
                <c:pt idx="124">
                  <c:v>1.8903055841843392E-2</c:v>
                </c:pt>
                <c:pt idx="125">
                  <c:v>1.8469548130708745E-2</c:v>
                </c:pt>
                <c:pt idx="126">
                  <c:v>1.8655066592155808E-2</c:v>
                </c:pt>
                <c:pt idx="127">
                  <c:v>1.8248800974570382E-2</c:v>
                </c:pt>
                <c:pt idx="128">
                  <c:v>1.8078764215767151E-2</c:v>
                </c:pt>
                <c:pt idx="129">
                  <c:v>1.8861145831080131E-2</c:v>
                </c:pt>
                <c:pt idx="130">
                  <c:v>1.7146587760474299E-2</c:v>
                </c:pt>
                <c:pt idx="131">
                  <c:v>1.8373796892298584E-2</c:v>
                </c:pt>
                <c:pt idx="132">
                  <c:v>1.8101021583270763E-2</c:v>
                </c:pt>
                <c:pt idx="134">
                  <c:v>1.9272719804989673E-2</c:v>
                </c:pt>
                <c:pt idx="136">
                  <c:v>1.6111334823598354E-2</c:v>
                </c:pt>
                <c:pt idx="137">
                  <c:v>1.7796700751786521E-2</c:v>
                </c:pt>
                <c:pt idx="138">
                  <c:v>1.8428323649841174E-2</c:v>
                </c:pt>
                <c:pt idx="139">
                  <c:v>1.8428323649841174E-2</c:v>
                </c:pt>
                <c:pt idx="140">
                  <c:v>1.7717902916718337E-2</c:v>
                </c:pt>
                <c:pt idx="142">
                  <c:v>1.7669459539243777E-2</c:v>
                </c:pt>
                <c:pt idx="143">
                  <c:v>1.8364504817776003E-2</c:v>
                </c:pt>
                <c:pt idx="144">
                  <c:v>1.7081386774842566E-2</c:v>
                </c:pt>
                <c:pt idx="145">
                  <c:v>1.7081386774842566E-2</c:v>
                </c:pt>
                <c:pt idx="146">
                  <c:v>1.7781386778986951E-2</c:v>
                </c:pt>
                <c:pt idx="147">
                  <c:v>1.7781386778986951E-2</c:v>
                </c:pt>
                <c:pt idx="153">
                  <c:v>1.7032177425838079E-2</c:v>
                </c:pt>
                <c:pt idx="154">
                  <c:v>1.7722177426597107E-2</c:v>
                </c:pt>
                <c:pt idx="155">
                  <c:v>1.7722177426597107E-2</c:v>
                </c:pt>
                <c:pt idx="156">
                  <c:v>1.8422177423465535E-2</c:v>
                </c:pt>
                <c:pt idx="157">
                  <c:v>1.8041607515303166E-2</c:v>
                </c:pt>
                <c:pt idx="158">
                  <c:v>1.7353371857951924E-2</c:v>
                </c:pt>
                <c:pt idx="159">
                  <c:v>1.6950428734549217E-2</c:v>
                </c:pt>
                <c:pt idx="160">
                  <c:v>1.6958668709986705E-2</c:v>
                </c:pt>
                <c:pt idx="165">
                  <c:v>1.6438015262254954E-2</c:v>
                </c:pt>
                <c:pt idx="166">
                  <c:v>1.6014472071639613E-2</c:v>
                </c:pt>
                <c:pt idx="167">
                  <c:v>1.6269182520895462E-2</c:v>
                </c:pt>
                <c:pt idx="168">
                  <c:v>1.6795100620742447E-2</c:v>
                </c:pt>
                <c:pt idx="173">
                  <c:v>1.5793830647292301E-2</c:v>
                </c:pt>
                <c:pt idx="183">
                  <c:v>1.5082330637435262E-2</c:v>
                </c:pt>
                <c:pt idx="184">
                  <c:v>1.4538078409278437E-2</c:v>
                </c:pt>
                <c:pt idx="185">
                  <c:v>1.5023196870060731E-2</c:v>
                </c:pt>
                <c:pt idx="186">
                  <c:v>1.4890351413135664E-2</c:v>
                </c:pt>
                <c:pt idx="187">
                  <c:v>1.9102641032845962E-2</c:v>
                </c:pt>
                <c:pt idx="188">
                  <c:v>1.2559955721026365E-2</c:v>
                </c:pt>
                <c:pt idx="189">
                  <c:v>1.2629955722895995E-2</c:v>
                </c:pt>
                <c:pt idx="190">
                  <c:v>1.3159955720421005E-2</c:v>
                </c:pt>
                <c:pt idx="191">
                  <c:v>1.3229955722290635E-2</c:v>
                </c:pt>
                <c:pt idx="192">
                  <c:v>1.3270858218199837E-2</c:v>
                </c:pt>
                <c:pt idx="193">
                  <c:v>1.2588462044687332E-2</c:v>
                </c:pt>
                <c:pt idx="194">
                  <c:v>1.2668462042666362E-2</c:v>
                </c:pt>
                <c:pt idx="195">
                  <c:v>1.3188462044081972E-2</c:v>
                </c:pt>
                <c:pt idx="196">
                  <c:v>1.326846204933696E-2</c:v>
                </c:pt>
                <c:pt idx="197">
                  <c:v>8.5219635683468527E-3</c:v>
                </c:pt>
                <c:pt idx="198">
                  <c:v>1.2264976348514048E-2</c:v>
                </c:pt>
                <c:pt idx="199">
                  <c:v>1.2300060346302318E-2</c:v>
                </c:pt>
                <c:pt idx="200">
                  <c:v>1.5803885678966824E-2</c:v>
                </c:pt>
                <c:pt idx="201">
                  <c:v>1.3037749110150001E-2</c:v>
                </c:pt>
                <c:pt idx="202">
                  <c:v>1.3127749111514389E-2</c:v>
                </c:pt>
                <c:pt idx="203">
                  <c:v>1.2781580480274991E-2</c:v>
                </c:pt>
                <c:pt idx="204">
                  <c:v>1.2906542248336452E-2</c:v>
                </c:pt>
                <c:pt idx="205">
                  <c:v>1.1421503990967568E-2</c:v>
                </c:pt>
                <c:pt idx="206">
                  <c:v>1.2436235196241582E-2</c:v>
                </c:pt>
                <c:pt idx="207">
                  <c:v>1.2466235199121697E-2</c:v>
                </c:pt>
                <c:pt idx="208">
                  <c:v>1.2536235200991327E-2</c:v>
                </c:pt>
                <c:pt idx="209">
                  <c:v>1.2536235200991327E-2</c:v>
                </c:pt>
                <c:pt idx="210">
                  <c:v>1.2566235196595485E-2</c:v>
                </c:pt>
                <c:pt idx="211">
                  <c:v>1.0994514065270841E-2</c:v>
                </c:pt>
                <c:pt idx="212">
                  <c:v>1.3301873981317523E-2</c:v>
                </c:pt>
                <c:pt idx="213">
                  <c:v>8.352396923579513E-3</c:v>
                </c:pt>
                <c:pt idx="214">
                  <c:v>1.1379096352282757E-2</c:v>
                </c:pt>
                <c:pt idx="215">
                  <c:v>1.1479096357032502E-2</c:v>
                </c:pt>
                <c:pt idx="216">
                  <c:v>1.0943444640853794E-2</c:v>
                </c:pt>
                <c:pt idx="217">
                  <c:v>6.7738466071253223E-3</c:v>
                </c:pt>
                <c:pt idx="218">
                  <c:v>1.074362275602625E-2</c:v>
                </c:pt>
                <c:pt idx="219">
                  <c:v>1.0213264827000933E-2</c:v>
                </c:pt>
                <c:pt idx="220">
                  <c:v>1.029326483225592E-2</c:v>
                </c:pt>
                <c:pt idx="221">
                  <c:v>1.0513264826698253E-2</c:v>
                </c:pt>
                <c:pt idx="222">
                  <c:v>9.9870110379471667E-3</c:v>
                </c:pt>
                <c:pt idx="223">
                  <c:v>1.0017011033551324E-2</c:v>
                </c:pt>
                <c:pt idx="224">
                  <c:v>1.0447011033602547E-2</c:v>
                </c:pt>
                <c:pt idx="225">
                  <c:v>1.0250477817923553E-2</c:v>
                </c:pt>
                <c:pt idx="226">
                  <c:v>9.4974464452813288E-3</c:v>
                </c:pt>
                <c:pt idx="227">
                  <c:v>1.0011453130120987E-2</c:v>
                </c:pt>
                <c:pt idx="228">
                  <c:v>8.0450610952167122E-3</c:v>
                </c:pt>
                <c:pt idx="229">
                  <c:v>9.1670726461276254E-3</c:v>
                </c:pt>
                <c:pt idx="230">
                  <c:v>9.3570634307419825E-3</c:v>
                </c:pt>
                <c:pt idx="231">
                  <c:v>6.2423807563782505E-4</c:v>
                </c:pt>
                <c:pt idx="232">
                  <c:v>9.1423807922574526E-4</c:v>
                </c:pt>
                <c:pt idx="233">
                  <c:v>9.8423808109537533E-4</c:v>
                </c:pt>
                <c:pt idx="234">
                  <c:v>6.8242380790837186E-3</c:v>
                </c:pt>
                <c:pt idx="235">
                  <c:v>7.1142380753956812E-3</c:v>
                </c:pt>
                <c:pt idx="236">
                  <c:v>7.1842380772653112E-3</c:v>
                </c:pt>
                <c:pt idx="237">
                  <c:v>-6.0647384449254264E-3</c:v>
                </c:pt>
                <c:pt idx="238">
                  <c:v>1.8152615524598854E-3</c:v>
                </c:pt>
                <c:pt idx="240">
                  <c:v>-1.6185891590248525E-3</c:v>
                </c:pt>
                <c:pt idx="241">
                  <c:v>-1.8058103964935374E-3</c:v>
                </c:pt>
                <c:pt idx="242">
                  <c:v>1.3046538665014845E-3</c:v>
                </c:pt>
                <c:pt idx="243">
                  <c:v>-3.9636097153503691E-3</c:v>
                </c:pt>
                <c:pt idx="244">
                  <c:v>-4.4127029773699117E-3</c:v>
                </c:pt>
                <c:pt idx="245">
                  <c:v>-6.7251918104740405E-3</c:v>
                </c:pt>
                <c:pt idx="246">
                  <c:v>-6.836908099595973E-3</c:v>
                </c:pt>
                <c:pt idx="247">
                  <c:v>-7.8802445642135177E-3</c:v>
                </c:pt>
                <c:pt idx="248">
                  <c:v>-7.161556755315393E-3</c:v>
                </c:pt>
                <c:pt idx="249">
                  <c:v>-7.55077695012428E-3</c:v>
                </c:pt>
                <c:pt idx="250">
                  <c:v>-9.7750394559214387E-3</c:v>
                </c:pt>
                <c:pt idx="251">
                  <c:v>-1.3435633990646387E-2</c:v>
                </c:pt>
                <c:pt idx="252">
                  <c:v>-1.8980050831169396E-2</c:v>
                </c:pt>
                <c:pt idx="253">
                  <c:v>-2.3437315726733729E-2</c:v>
                </c:pt>
                <c:pt idx="254">
                  <c:v>-2.5970456064802652E-2</c:v>
                </c:pt>
                <c:pt idx="255">
                  <c:v>-2.5554176502583112E-2</c:v>
                </c:pt>
                <c:pt idx="256">
                  <c:v>-2.5554176502583112E-2</c:v>
                </c:pt>
                <c:pt idx="257">
                  <c:v>-2.4264432552213416E-2</c:v>
                </c:pt>
                <c:pt idx="258">
                  <c:v>-2.6934244165756127E-2</c:v>
                </c:pt>
                <c:pt idx="259">
                  <c:v>-2.6042395839432381E-2</c:v>
                </c:pt>
                <c:pt idx="260">
                  <c:v>-2.6990431709380952E-2</c:v>
                </c:pt>
                <c:pt idx="261">
                  <c:v>-2.9693418706777205E-2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A-4043-9A81-9B1A4D799656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2'!$AW$2:$AW$182</c:f>
              <c:numCache>
                <c:formatCode>General</c:formatCode>
                <c:ptCount val="1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2'!$AZ$2:$AZ$182</c:f>
              <c:numCache>
                <c:formatCode>General</c:formatCode>
                <c:ptCount val="181"/>
                <c:pt idx="0">
                  <c:v>1.2526252768130484E-2</c:v>
                </c:pt>
                <c:pt idx="1">
                  <c:v>1.3620731750845234E-2</c:v>
                </c:pt>
                <c:pt idx="2">
                  <c:v>1.4590384100012633E-2</c:v>
                </c:pt>
                <c:pt idx="3">
                  <c:v>1.5435205574655822E-2</c:v>
                </c:pt>
                <c:pt idx="4">
                  <c:v>1.6156616947522223E-2</c:v>
                </c:pt>
                <c:pt idx="5">
                  <c:v>1.6757064601845163E-2</c:v>
                </c:pt>
                <c:pt idx="6">
                  <c:v>1.7239148678311233E-2</c:v>
                </c:pt>
                <c:pt idx="7">
                  <c:v>1.7604580483069805E-2</c:v>
                </c:pt>
                <c:pt idx="8">
                  <c:v>1.7853313799726499E-2</c:v>
                </c:pt>
                <c:pt idx="9">
                  <c:v>1.7983123184264461E-2</c:v>
                </c:pt>
                <c:pt idx="10">
                  <c:v>1.7989745928325484E-2</c:v>
                </c:pt>
                <c:pt idx="11">
                  <c:v>1.7867511236064421E-2</c:v>
                </c:pt>
                <c:pt idx="12">
                  <c:v>1.7610208222284485E-2</c:v>
                </c:pt>
                <c:pt idx="13">
                  <c:v>1.7211851615427935E-2</c:v>
                </c:pt>
                <c:pt idx="14">
                  <c:v>1.6667031748239036E-2</c:v>
                </c:pt>
                <c:pt idx="15">
                  <c:v>1.5970686841222579E-2</c:v>
                </c:pt>
                <c:pt idx="16">
                  <c:v>1.5117363057878067E-2</c:v>
                </c:pt>
                <c:pt idx="17">
                  <c:v>1.4100240262279606E-2</c:v>
                </c:pt>
                <c:pt idx="18">
                  <c:v>1.291029534916093E-2</c:v>
                </c:pt>
                <c:pt idx="19">
                  <c:v>1.1535880666822767E-2</c:v>
                </c:pt>
                <c:pt idx="20">
                  <c:v>9.9627258119039681E-3</c:v>
                </c:pt>
                <c:pt idx="21">
                  <c:v>8.1740634513287388E-3</c:v>
                </c:pt>
                <c:pt idx="22">
                  <c:v>6.1504895291178774E-3</c:v>
                </c:pt>
                <c:pt idx="23">
                  <c:v>3.8695382267110658E-3</c:v>
                </c:pt>
                <c:pt idx="24">
                  <c:v>1.3056810400480434E-3</c:v>
                </c:pt>
                <c:pt idx="25">
                  <c:v>-1.5681087696678634E-3</c:v>
                </c:pt>
                <c:pt idx="26">
                  <c:v>-4.7754466313088169E-3</c:v>
                </c:pt>
                <c:pt idx="27">
                  <c:v>-8.3159615394093264E-3</c:v>
                </c:pt>
                <c:pt idx="28">
                  <c:v>-1.2069416768397052E-2</c:v>
                </c:pt>
                <c:pt idx="29">
                  <c:v>-1.5531559322922415E-2</c:v>
                </c:pt>
                <c:pt idx="30">
                  <c:v>-1.7683684379022638E-2</c:v>
                </c:pt>
                <c:pt idx="31">
                  <c:v>-1.7812963012641073E-2</c:v>
                </c:pt>
                <c:pt idx="32">
                  <c:v>-1.6332974607478751E-2</c:v>
                </c:pt>
                <c:pt idx="33">
                  <c:v>-1.4078145095701745E-2</c:v>
                </c:pt>
                <c:pt idx="34">
                  <c:v>-1.1564447826876394E-2</c:v>
                </c:pt>
                <c:pt idx="35">
                  <c:v>-9.0121989540171577E-3</c:v>
                </c:pt>
                <c:pt idx="36">
                  <c:v>-6.5144922890150239E-3</c:v>
                </c:pt>
                <c:pt idx="37">
                  <c:v>-4.1143788444103378E-3</c:v>
                </c:pt>
                <c:pt idx="38">
                  <c:v>-1.8318733245648883E-3</c:v>
                </c:pt>
                <c:pt idx="39">
                  <c:v>3.2440892923720909E-4</c:v>
                </c:pt>
                <c:pt idx="40">
                  <c:v>2.3515765727489019E-3</c:v>
                </c:pt>
                <c:pt idx="41">
                  <c:v>4.2499025114887505E-3</c:v>
                </c:pt>
                <c:pt idx="42">
                  <c:v>6.0214934173424975E-3</c:v>
                </c:pt>
                <c:pt idx="43">
                  <c:v>7.6691262908805203E-3</c:v>
                </c:pt>
                <c:pt idx="44">
                  <c:v>9.1950918185927568E-3</c:v>
                </c:pt>
                <c:pt idx="45">
                  <c:v>1.0600367920119556E-2</c:v>
                </c:pt>
                <c:pt idx="46">
                  <c:v>1.188443943118693E-2</c:v>
                </c:pt>
                <c:pt idx="47">
                  <c:v>1.304580039298789E-2</c:v>
                </c:pt>
                <c:pt idx="48">
                  <c:v>1.4082876340641268E-2</c:v>
                </c:pt>
                <c:pt idx="49">
                  <c:v>1.4994946008143488E-2</c:v>
                </c:pt>
                <c:pt idx="50">
                  <c:v>1.5782672604645488E-2</c:v>
                </c:pt>
                <c:pt idx="51">
                  <c:v>1.644803313501457E-2</c:v>
                </c:pt>
                <c:pt idx="52">
                  <c:v>1.699367153802956E-2</c:v>
                </c:pt>
                <c:pt idx="53">
                  <c:v>1.7421905280795808E-2</c:v>
                </c:pt>
                <c:pt idx="54">
                  <c:v>1.773372193937009E-2</c:v>
                </c:pt>
                <c:pt idx="55">
                  <c:v>1.792809042919417E-2</c:v>
                </c:pt>
                <c:pt idx="56">
                  <c:v>1.8001795880062683E-2</c:v>
                </c:pt>
                <c:pt idx="57">
                  <c:v>1.7949827086528921E-2</c:v>
                </c:pt>
                <c:pt idx="58">
                  <c:v>1.7766154593705188E-2</c:v>
                </c:pt>
                <c:pt idx="59">
                  <c:v>1.7444595351800825E-2</c:v>
                </c:pt>
                <c:pt idx="60">
                  <c:v>1.6979419314408221E-2</c:v>
                </c:pt>
                <c:pt idx="61">
                  <c:v>1.6365440599328825E-2</c:v>
                </c:pt>
                <c:pt idx="62">
                  <c:v>1.5597531290163185E-2</c:v>
                </c:pt>
                <c:pt idx="63">
                  <c:v>1.4669729529633005E-2</c:v>
                </c:pt>
                <c:pt idx="64">
                  <c:v>1.3574283405097171E-2</c:v>
                </c:pt>
                <c:pt idx="65">
                  <c:v>1.2300984100425516E-2</c:v>
                </c:pt>
                <c:pt idx="66">
                  <c:v>1.0836958471078954E-2</c:v>
                </c:pt>
                <c:pt idx="67">
                  <c:v>9.1667790943746972E-3</c:v>
                </c:pt>
                <c:pt idx="68">
                  <c:v>7.2725060357784633E-3</c:v>
                </c:pt>
                <c:pt idx="69">
                  <c:v>5.1333771518935426E-3</c:v>
                </c:pt>
                <c:pt idx="70">
                  <c:v>2.7254478195146547E-3</c:v>
                </c:pt>
                <c:pt idx="71">
                  <c:v>2.2169792305187161E-5</c:v>
                </c:pt>
                <c:pt idx="72">
                  <c:v>-3.0028985502745507E-3</c:v>
                </c:pt>
                <c:pt idx="73">
                  <c:v>-6.3671490785122955E-3</c:v>
                </c:pt>
                <c:pt idx="74">
                  <c:v>-1.0035751959132987E-2</c:v>
                </c:pt>
                <c:pt idx="75">
                  <c:v>-1.3753302883485981E-2</c:v>
                </c:pt>
                <c:pt idx="76">
                  <c:v>-1.6751760218292805E-2</c:v>
                </c:pt>
                <c:pt idx="77">
                  <c:v>-1.7993770043671024E-2</c:v>
                </c:pt>
                <c:pt idx="78">
                  <c:v>-1.7277273619301047E-2</c:v>
                </c:pt>
                <c:pt idx="79">
                  <c:v>-1.5350174906095731E-2</c:v>
                </c:pt>
                <c:pt idx="80">
                  <c:v>-1.2934704996917037E-2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A-4043-9A81-9B1A4D79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8824"/>
        <c:axId val="1"/>
      </c:scatterChart>
      <c:valAx>
        <c:axId val="80306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40016797900263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8330757341576505"/>
          <c:y val="3.384604321720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3424657534246576"/>
          <c:w val="0.81452859350850082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5-44D7-92E6-AD46EFADFCC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5-44D7-92E6-AD46EFADFCC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45-44D7-92E6-AD46EFADFCC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2.9952450000564568E-2</c:v>
                </c:pt>
                <c:pt idx="204">
                  <c:v>2.9982450003444683E-2</c:v>
                </c:pt>
                <c:pt idx="205">
                  <c:v>3.0052450005314313E-2</c:v>
                </c:pt>
                <c:pt idx="206">
                  <c:v>3.0052450005314313E-2</c:v>
                </c:pt>
                <c:pt idx="207">
                  <c:v>3.008245000091847E-2</c:v>
                </c:pt>
                <c:pt idx="208">
                  <c:v>3.3283324999501929E-2</c:v>
                </c:pt>
                <c:pt idx="209">
                  <c:v>2.8486999995948281E-2</c:v>
                </c:pt>
                <c:pt idx="210">
                  <c:v>3.1749850000778679E-2</c:v>
                </c:pt>
                <c:pt idx="211">
                  <c:v>3.1849850005528424E-2</c:v>
                </c:pt>
                <c:pt idx="212">
                  <c:v>3.1418375008797739E-2</c:v>
                </c:pt>
                <c:pt idx="214">
                  <c:v>3.317977500410052E-2</c:v>
                </c:pt>
                <c:pt idx="215">
                  <c:v>3.2444324999232776E-2</c:v>
                </c:pt>
                <c:pt idx="216">
                  <c:v>3.2855300007213373E-2</c:v>
                </c:pt>
                <c:pt idx="217">
                  <c:v>2.7287074997730087E-2</c:v>
                </c:pt>
                <c:pt idx="218">
                  <c:v>2.7577075001318008E-2</c:v>
                </c:pt>
                <c:pt idx="219">
                  <c:v>2.7647075003187638E-2</c:v>
                </c:pt>
                <c:pt idx="220">
                  <c:v>3.3487075001175981E-2</c:v>
                </c:pt>
                <c:pt idx="221">
                  <c:v>3.3777074997487944E-2</c:v>
                </c:pt>
                <c:pt idx="222">
                  <c:v>3.3847074999357574E-2</c:v>
                </c:pt>
                <c:pt idx="223">
                  <c:v>2.4089900005492382E-2</c:v>
                </c:pt>
                <c:pt idx="224">
                  <c:v>3.1969900002877694E-2</c:v>
                </c:pt>
                <c:pt idx="226">
                  <c:v>3.1386800001200754E-2</c:v>
                </c:pt>
                <c:pt idx="227">
                  <c:v>3.1501800003752578E-2</c:v>
                </c:pt>
                <c:pt idx="228">
                  <c:v>3.5123000001476612E-2</c:v>
                </c:pt>
                <c:pt idx="229">
                  <c:v>3.3157700003357604E-2</c:v>
                </c:pt>
                <c:pt idx="230">
                  <c:v>3.2980449999740813E-2</c:v>
                </c:pt>
                <c:pt idx="231">
                  <c:v>3.3605449818423949E-2</c:v>
                </c:pt>
                <c:pt idx="232">
                  <c:v>3.3935325001948513E-2</c:v>
                </c:pt>
                <c:pt idx="233">
                  <c:v>3.3111150005424861E-2</c:v>
                </c:pt>
                <c:pt idx="234">
                  <c:v>3.3958925065235235E-2</c:v>
                </c:pt>
                <c:pt idx="235">
                  <c:v>3.3581449883058667E-2</c:v>
                </c:pt>
                <c:pt idx="236">
                  <c:v>3.5585949997766875E-2</c:v>
                </c:pt>
                <c:pt idx="237">
                  <c:v>3.5933200000727084E-2</c:v>
                </c:pt>
                <c:pt idx="238">
                  <c:v>3.5059950001596007E-2</c:v>
                </c:pt>
                <c:pt idx="239">
                  <c:v>3.5644849827804137E-2</c:v>
                </c:pt>
                <c:pt idx="240">
                  <c:v>3.6746949874213897E-2</c:v>
                </c:pt>
                <c:pt idx="241">
                  <c:v>3.721275000134483E-2</c:v>
                </c:pt>
                <c:pt idx="242">
                  <c:v>3.9397150001605041E-2</c:v>
                </c:pt>
                <c:pt idx="243">
                  <c:v>3.7243750193738379E-2</c:v>
                </c:pt>
                <c:pt idx="244">
                  <c:v>3.8162725089932792E-2</c:v>
                </c:pt>
                <c:pt idx="245">
                  <c:v>3.7220949998300057E-2</c:v>
                </c:pt>
                <c:pt idx="246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45-44D7-92E6-AD46EFADFCC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3.3242125005926937E-2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45-44D7-92E6-AD46EFADFCC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45-44D7-92E6-AD46EFADFCC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45-44D7-92E6-AD46EFADFCC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-1.6606394594929557E-2</c:v>
                </c:pt>
                <c:pt idx="33">
                  <c:v>1.2554512334926647E-3</c:v>
                </c:pt>
                <c:pt idx="34">
                  <c:v>1.2628796595036971E-3</c:v>
                </c:pt>
                <c:pt idx="35">
                  <c:v>5.8540379041117207E-3</c:v>
                </c:pt>
                <c:pt idx="36">
                  <c:v>6.1116869957575258E-3</c:v>
                </c:pt>
                <c:pt idx="37">
                  <c:v>6.9862864161090669E-3</c:v>
                </c:pt>
                <c:pt idx="38">
                  <c:v>6.9862864161090669E-3</c:v>
                </c:pt>
                <c:pt idx="39">
                  <c:v>6.9862864161090669E-3</c:v>
                </c:pt>
                <c:pt idx="40">
                  <c:v>6.986677385899121E-3</c:v>
                </c:pt>
                <c:pt idx="41">
                  <c:v>6.986677385899121E-3</c:v>
                </c:pt>
                <c:pt idx="42">
                  <c:v>6.986677385899121E-3</c:v>
                </c:pt>
                <c:pt idx="43">
                  <c:v>7.0457138241973253E-3</c:v>
                </c:pt>
                <c:pt idx="44">
                  <c:v>7.0457138241973253E-3</c:v>
                </c:pt>
                <c:pt idx="45">
                  <c:v>7.0457138241973253E-3</c:v>
                </c:pt>
                <c:pt idx="46">
                  <c:v>7.0457138241973253E-3</c:v>
                </c:pt>
                <c:pt idx="47">
                  <c:v>7.6595363945826268E-3</c:v>
                </c:pt>
                <c:pt idx="48">
                  <c:v>7.6595363945826268E-3</c:v>
                </c:pt>
                <c:pt idx="49">
                  <c:v>7.8190520689247946E-3</c:v>
                </c:pt>
                <c:pt idx="50">
                  <c:v>7.821397887665121E-3</c:v>
                </c:pt>
                <c:pt idx="51">
                  <c:v>7.821397887665121E-3</c:v>
                </c:pt>
                <c:pt idx="52">
                  <c:v>7.8780885072229981E-3</c:v>
                </c:pt>
                <c:pt idx="53">
                  <c:v>7.9836503505376685E-3</c:v>
                </c:pt>
                <c:pt idx="54">
                  <c:v>7.9836503505376685E-3</c:v>
                </c:pt>
                <c:pt idx="55">
                  <c:v>8.0462055169463614E-3</c:v>
                </c:pt>
                <c:pt idx="56">
                  <c:v>8.048942305476741E-3</c:v>
                </c:pt>
                <c:pt idx="57">
                  <c:v>8.0567617012778283E-3</c:v>
                </c:pt>
                <c:pt idx="58">
                  <c:v>8.6698023320830216E-3</c:v>
                </c:pt>
                <c:pt idx="59">
                  <c:v>8.7335304078618777E-3</c:v>
                </c:pt>
                <c:pt idx="60">
                  <c:v>8.7874842388893752E-3</c:v>
                </c:pt>
                <c:pt idx="61">
                  <c:v>1.061722285634365E-2</c:v>
                </c:pt>
                <c:pt idx="62">
                  <c:v>1.0705582028895929E-2</c:v>
                </c:pt>
                <c:pt idx="63">
                  <c:v>1.0715747243437341E-2</c:v>
                </c:pt>
                <c:pt idx="64">
                  <c:v>1.170998341954551E-2</c:v>
                </c:pt>
                <c:pt idx="65">
                  <c:v>1.2519681854748031E-2</c:v>
                </c:pt>
                <c:pt idx="66">
                  <c:v>1.253766646509053E-2</c:v>
                </c:pt>
                <c:pt idx="67">
                  <c:v>1.307915962431578E-2</c:v>
                </c:pt>
                <c:pt idx="68">
                  <c:v>1.4668451820886641E-2</c:v>
                </c:pt>
                <c:pt idx="69">
                  <c:v>1.4668451820886641E-2</c:v>
                </c:pt>
                <c:pt idx="70">
                  <c:v>1.6314825606805434E-2</c:v>
                </c:pt>
                <c:pt idx="71">
                  <c:v>1.6333201186937988E-2</c:v>
                </c:pt>
                <c:pt idx="72">
                  <c:v>1.6400057021037279E-2</c:v>
                </c:pt>
                <c:pt idx="73">
                  <c:v>1.7248461465455181E-2</c:v>
                </c:pt>
                <c:pt idx="74">
                  <c:v>1.7299678507952297E-2</c:v>
                </c:pt>
                <c:pt idx="75">
                  <c:v>1.7299678507952297E-2</c:v>
                </c:pt>
                <c:pt idx="76">
                  <c:v>1.7335647728637296E-2</c:v>
                </c:pt>
                <c:pt idx="77">
                  <c:v>1.8111722761895144E-2</c:v>
                </c:pt>
                <c:pt idx="78">
                  <c:v>1.8157466227331501E-2</c:v>
                </c:pt>
                <c:pt idx="79">
                  <c:v>1.817075920019335E-2</c:v>
                </c:pt>
                <c:pt idx="80">
                  <c:v>1.8299388261121222E-2</c:v>
                </c:pt>
                <c:pt idx="81">
                  <c:v>1.8299388261121222E-2</c:v>
                </c:pt>
                <c:pt idx="82">
                  <c:v>1.8333011663065897E-2</c:v>
                </c:pt>
                <c:pt idx="83">
                  <c:v>1.8333011663065897E-2</c:v>
                </c:pt>
                <c:pt idx="84">
                  <c:v>1.8333011663065897E-2</c:v>
                </c:pt>
                <c:pt idx="85">
                  <c:v>1.8333011663065897E-2</c:v>
                </c:pt>
                <c:pt idx="86">
                  <c:v>1.8333011663065897E-2</c:v>
                </c:pt>
                <c:pt idx="87">
                  <c:v>1.8333011663065897E-2</c:v>
                </c:pt>
                <c:pt idx="88">
                  <c:v>1.8333011663065897E-2</c:v>
                </c:pt>
                <c:pt idx="89">
                  <c:v>1.8333011663065897E-2</c:v>
                </c:pt>
                <c:pt idx="90">
                  <c:v>1.8336530391176387E-2</c:v>
                </c:pt>
                <c:pt idx="91">
                  <c:v>1.8336530391176387E-2</c:v>
                </c:pt>
                <c:pt idx="92">
                  <c:v>1.8336530391176387E-2</c:v>
                </c:pt>
                <c:pt idx="93">
                  <c:v>1.9064516140257552E-2</c:v>
                </c:pt>
                <c:pt idx="94">
                  <c:v>1.9167341195041841E-2</c:v>
                </c:pt>
                <c:pt idx="95">
                  <c:v>1.9167732164831898E-2</c:v>
                </c:pt>
                <c:pt idx="96">
                  <c:v>1.9169687013782168E-2</c:v>
                </c:pt>
                <c:pt idx="97">
                  <c:v>1.9170077983572224E-2</c:v>
                </c:pt>
                <c:pt idx="98">
                  <c:v>1.9183370956434069E-2</c:v>
                </c:pt>
                <c:pt idx="99">
                  <c:v>1.932255620169341E-2</c:v>
                </c:pt>
                <c:pt idx="100">
                  <c:v>1.932255620169341E-2</c:v>
                </c:pt>
                <c:pt idx="101">
                  <c:v>1.932255620169341E-2</c:v>
                </c:pt>
                <c:pt idx="102">
                  <c:v>1.932255620169341E-2</c:v>
                </c:pt>
                <c:pt idx="103">
                  <c:v>1.932255620169341E-2</c:v>
                </c:pt>
                <c:pt idx="104">
                  <c:v>1.932255620169341E-2</c:v>
                </c:pt>
                <c:pt idx="105">
                  <c:v>1.9534070858112804E-2</c:v>
                </c:pt>
                <c:pt idx="106">
                  <c:v>2.0030211521691751E-2</c:v>
                </c:pt>
                <c:pt idx="107">
                  <c:v>2.0030602491481808E-2</c:v>
                </c:pt>
                <c:pt idx="108">
                  <c:v>2.0075564017338055E-2</c:v>
                </c:pt>
                <c:pt idx="109">
                  <c:v>2.0129126878575501E-2</c:v>
                </c:pt>
                <c:pt idx="110">
                  <c:v>2.0142419851437346E-2</c:v>
                </c:pt>
                <c:pt idx="111">
                  <c:v>2.0232733872939897E-2</c:v>
                </c:pt>
                <c:pt idx="112">
                  <c:v>2.0258537879083483E-2</c:v>
                </c:pt>
                <c:pt idx="113">
                  <c:v>2.0814496920540743E-2</c:v>
                </c:pt>
                <c:pt idx="114">
                  <c:v>2.0823489225711991E-2</c:v>
                </c:pt>
                <c:pt idx="115">
                  <c:v>2.0841473836054492E-2</c:v>
                </c:pt>
                <c:pt idx="116">
                  <c:v>2.0964629319921609E-2</c:v>
                </c:pt>
                <c:pt idx="117">
                  <c:v>2.0970102896982368E-2</c:v>
                </c:pt>
                <c:pt idx="118">
                  <c:v>2.0997861752076227E-2</c:v>
                </c:pt>
                <c:pt idx="119">
                  <c:v>2.1015455392628668E-2</c:v>
                </c:pt>
                <c:pt idx="120">
                  <c:v>2.102366575821981E-2</c:v>
                </c:pt>
                <c:pt idx="121">
                  <c:v>2.102366575821981E-2</c:v>
                </c:pt>
                <c:pt idx="122">
                  <c:v>2.1036176791501549E-2</c:v>
                </c:pt>
                <c:pt idx="123">
                  <c:v>2.1049078794573343E-2</c:v>
                </c:pt>
                <c:pt idx="124">
                  <c:v>2.1061980797645135E-2</c:v>
                </c:pt>
                <c:pt idx="125">
                  <c:v>2.1100686806860516E-2</c:v>
                </c:pt>
                <c:pt idx="126">
                  <c:v>2.110107777665057E-2</c:v>
                </c:pt>
                <c:pt idx="127">
                  <c:v>2.1890445782770267E-2</c:v>
                </c:pt>
                <c:pt idx="128">
                  <c:v>2.1951437070018742E-2</c:v>
                </c:pt>
                <c:pt idx="129">
                  <c:v>2.1997571505245152E-2</c:v>
                </c:pt>
                <c:pt idx="130">
                  <c:v>2.1997962475035208E-2</c:v>
                </c:pt>
                <c:pt idx="131">
                  <c:v>2.1999917323985478E-2</c:v>
                </c:pt>
                <c:pt idx="132">
                  <c:v>2.2200484826283354E-2</c:v>
                </c:pt>
                <c:pt idx="133">
                  <c:v>2.2342797829863127E-2</c:v>
                </c:pt>
                <c:pt idx="134">
                  <c:v>2.275292513963012E-2</c:v>
                </c:pt>
                <c:pt idx="135">
                  <c:v>2.2811570608138272E-2</c:v>
                </c:pt>
                <c:pt idx="136">
                  <c:v>2.2888200686988922E-2</c:v>
                </c:pt>
                <c:pt idx="137">
                  <c:v>2.2888591656778978E-2</c:v>
                </c:pt>
                <c:pt idx="138">
                  <c:v>2.2917132451452944E-2</c:v>
                </c:pt>
                <c:pt idx="139">
                  <c:v>2.2917132451452944E-2</c:v>
                </c:pt>
                <c:pt idx="140">
                  <c:v>2.2938244820115875E-2</c:v>
                </c:pt>
                <c:pt idx="141">
                  <c:v>2.2940981608646258E-2</c:v>
                </c:pt>
                <c:pt idx="142">
                  <c:v>2.2950755853397613E-2</c:v>
                </c:pt>
                <c:pt idx="143">
                  <c:v>2.2956229430458375E-2</c:v>
                </c:pt>
                <c:pt idx="144">
                  <c:v>2.3051626059231632E-2</c:v>
                </c:pt>
                <c:pt idx="145">
                  <c:v>2.3051626059231632E-2</c:v>
                </c:pt>
                <c:pt idx="146">
                  <c:v>2.3051626059231632E-2</c:v>
                </c:pt>
                <c:pt idx="147">
                  <c:v>2.3051626059231632E-2</c:v>
                </c:pt>
                <c:pt idx="148">
                  <c:v>2.3211532703363853E-2</c:v>
                </c:pt>
                <c:pt idx="149">
                  <c:v>2.3250238712579231E-2</c:v>
                </c:pt>
                <c:pt idx="150">
                  <c:v>2.3484429616821779E-2</c:v>
                </c:pt>
                <c:pt idx="151">
                  <c:v>2.3484429616821779E-2</c:v>
                </c:pt>
                <c:pt idx="152">
                  <c:v>2.3484429616821779E-2</c:v>
                </c:pt>
                <c:pt idx="153">
                  <c:v>2.3717056641904107E-2</c:v>
                </c:pt>
                <c:pt idx="154">
                  <c:v>2.3717056641904107E-2</c:v>
                </c:pt>
                <c:pt idx="155">
                  <c:v>2.3717056641904107E-2</c:v>
                </c:pt>
                <c:pt idx="156">
                  <c:v>2.3717056641904107E-2</c:v>
                </c:pt>
                <c:pt idx="157">
                  <c:v>2.3729567675185845E-2</c:v>
                </c:pt>
                <c:pt idx="158">
                  <c:v>2.3731913493926171E-2</c:v>
                </c:pt>
                <c:pt idx="159">
                  <c:v>2.3734650282456551E-2</c:v>
                </c:pt>
                <c:pt idx="160">
                  <c:v>2.3909804748400893E-2</c:v>
                </c:pt>
                <c:pt idx="161">
                  <c:v>2.4079876607074526E-2</c:v>
                </c:pt>
                <c:pt idx="162">
                  <c:v>2.4206159849262075E-2</c:v>
                </c:pt>
                <c:pt idx="163">
                  <c:v>2.4293346112444193E-2</c:v>
                </c:pt>
                <c:pt idx="164">
                  <c:v>2.4398907955758862E-2</c:v>
                </c:pt>
                <c:pt idx="165">
                  <c:v>2.4554513932200487E-2</c:v>
                </c:pt>
                <c:pt idx="166">
                  <c:v>2.4824283087337976E-2</c:v>
                </c:pt>
                <c:pt idx="167">
                  <c:v>2.4862989096553354E-2</c:v>
                </c:pt>
                <c:pt idx="168">
                  <c:v>2.4945483722254819E-2</c:v>
                </c:pt>
                <c:pt idx="169">
                  <c:v>2.5174982989016711E-2</c:v>
                </c:pt>
                <c:pt idx="170">
                  <c:v>2.5337626421679312E-2</c:v>
                </c:pt>
                <c:pt idx="171">
                  <c:v>2.5337626421679312E-2</c:v>
                </c:pt>
                <c:pt idx="172">
                  <c:v>2.5337626421679312E-2</c:v>
                </c:pt>
                <c:pt idx="173">
                  <c:v>2.549245045854083E-2</c:v>
                </c:pt>
                <c:pt idx="174">
                  <c:v>2.5638282190231093E-2</c:v>
                </c:pt>
                <c:pt idx="175">
                  <c:v>2.5638282190231093E-2</c:v>
                </c:pt>
                <c:pt idx="176">
                  <c:v>2.5641800918341583E-2</c:v>
                </c:pt>
                <c:pt idx="177">
                  <c:v>2.5646492555822235E-2</c:v>
                </c:pt>
                <c:pt idx="178">
                  <c:v>2.5646492555822235E-2</c:v>
                </c:pt>
                <c:pt idx="179">
                  <c:v>2.5646492555822235E-2</c:v>
                </c:pt>
                <c:pt idx="180">
                  <c:v>2.5703574145170167E-2</c:v>
                </c:pt>
                <c:pt idx="181">
                  <c:v>2.5703574145170167E-2</c:v>
                </c:pt>
                <c:pt idx="182">
                  <c:v>2.5703574145170167E-2</c:v>
                </c:pt>
                <c:pt idx="183">
                  <c:v>2.5721558755512668E-2</c:v>
                </c:pt>
                <c:pt idx="184">
                  <c:v>2.5788414589611959E-2</c:v>
                </c:pt>
                <c:pt idx="185">
                  <c:v>2.5788805559402012E-2</c:v>
                </c:pt>
                <c:pt idx="186">
                  <c:v>2.6479258208637963E-2</c:v>
                </c:pt>
                <c:pt idx="187">
                  <c:v>2.6565271562449918E-2</c:v>
                </c:pt>
                <c:pt idx="188">
                  <c:v>2.676505712516768E-2</c:v>
                </c:pt>
                <c:pt idx="189">
                  <c:v>2.676505712516768E-2</c:v>
                </c:pt>
                <c:pt idx="190">
                  <c:v>2.676505712516768E-2</c:v>
                </c:pt>
                <c:pt idx="191">
                  <c:v>2.676505712516768E-2</c:v>
                </c:pt>
                <c:pt idx="192">
                  <c:v>2.6775222339709092E-2</c:v>
                </c:pt>
                <c:pt idx="193">
                  <c:v>2.6806108953123384E-2</c:v>
                </c:pt>
                <c:pt idx="194">
                  <c:v>2.6806108953123384E-2</c:v>
                </c:pt>
                <c:pt idx="195">
                  <c:v>2.6806108953123384E-2</c:v>
                </c:pt>
                <c:pt idx="196">
                  <c:v>2.6806108953123384E-2</c:v>
                </c:pt>
                <c:pt idx="197">
                  <c:v>2.6852243388349795E-2</c:v>
                </c:pt>
                <c:pt idx="198">
                  <c:v>2.7455900744193684E-2</c:v>
                </c:pt>
                <c:pt idx="199">
                  <c:v>2.7587657563441996E-2</c:v>
                </c:pt>
                <c:pt idx="200">
                  <c:v>2.7600559566513787E-2</c:v>
                </c:pt>
                <c:pt idx="201">
                  <c:v>2.7612679630005472E-2</c:v>
                </c:pt>
                <c:pt idx="202">
                  <c:v>2.7612679630005472E-2</c:v>
                </c:pt>
                <c:pt idx="203">
                  <c:v>2.7628318421607647E-2</c:v>
                </c:pt>
                <c:pt idx="204">
                  <c:v>2.7628318421607647E-2</c:v>
                </c:pt>
                <c:pt idx="205">
                  <c:v>2.7628318421607647E-2</c:v>
                </c:pt>
                <c:pt idx="206">
                  <c:v>2.7628318421607647E-2</c:v>
                </c:pt>
                <c:pt idx="207">
                  <c:v>2.7628318421607647E-2</c:v>
                </c:pt>
                <c:pt idx="208">
                  <c:v>2.8466948621274187E-2</c:v>
                </c:pt>
                <c:pt idx="209">
                  <c:v>2.8517383724191197E-2</c:v>
                </c:pt>
                <c:pt idx="210">
                  <c:v>2.8594795742621956E-2</c:v>
                </c:pt>
                <c:pt idx="211">
                  <c:v>2.8594795742621956E-2</c:v>
                </c:pt>
                <c:pt idx="212">
                  <c:v>2.8628810114356681E-2</c:v>
                </c:pt>
                <c:pt idx="213">
                  <c:v>2.9273910267946329E-2</c:v>
                </c:pt>
                <c:pt idx="214">
                  <c:v>2.940762193614491E-2</c:v>
                </c:pt>
                <c:pt idx="215">
                  <c:v>2.9514747658619798E-2</c:v>
                </c:pt>
                <c:pt idx="216">
                  <c:v>2.9582385432299199E-2</c:v>
                </c:pt>
                <c:pt idx="217">
                  <c:v>3.0519540019059432E-2</c:v>
                </c:pt>
                <c:pt idx="218">
                  <c:v>3.0519540019059432E-2</c:v>
                </c:pt>
                <c:pt idx="219">
                  <c:v>3.0519540019059432E-2</c:v>
                </c:pt>
                <c:pt idx="220">
                  <c:v>3.0519540019059432E-2</c:v>
                </c:pt>
                <c:pt idx="221">
                  <c:v>3.0519540019059432E-2</c:v>
                </c:pt>
                <c:pt idx="222">
                  <c:v>3.0519540019059432E-2</c:v>
                </c:pt>
                <c:pt idx="223">
                  <c:v>3.1493445766084774E-2</c:v>
                </c:pt>
                <c:pt idx="224">
                  <c:v>3.1493445766084774E-2</c:v>
                </c:pt>
                <c:pt idx="225">
                  <c:v>3.2048231898171867E-2</c:v>
                </c:pt>
                <c:pt idx="226">
                  <c:v>3.2248799400469742E-2</c:v>
                </c:pt>
                <c:pt idx="227">
                  <c:v>3.2326993358480612E-2</c:v>
                </c:pt>
                <c:pt idx="228">
                  <c:v>3.2458359207938867E-2</c:v>
                </c:pt>
                <c:pt idx="229">
                  <c:v>3.3285651283693832E-2</c:v>
                </c:pt>
                <c:pt idx="230">
                  <c:v>3.3352116148003069E-2</c:v>
                </c:pt>
                <c:pt idx="231">
                  <c:v>3.4055861770100865E-2</c:v>
                </c:pt>
                <c:pt idx="232">
                  <c:v>3.4159468764465267E-2</c:v>
                </c:pt>
                <c:pt idx="233">
                  <c:v>3.4210685806962383E-2</c:v>
                </c:pt>
                <c:pt idx="234">
                  <c:v>3.4240790480796562E-2</c:v>
                </c:pt>
                <c:pt idx="235">
                  <c:v>3.4243527269326945E-2</c:v>
                </c:pt>
                <c:pt idx="236">
                  <c:v>3.5205312952860605E-2</c:v>
                </c:pt>
                <c:pt idx="237">
                  <c:v>3.6077175584681764E-2</c:v>
                </c:pt>
                <c:pt idx="238">
                  <c:v>3.7050690361917049E-2</c:v>
                </c:pt>
                <c:pt idx="239">
                  <c:v>3.8056264661936796E-2</c:v>
                </c:pt>
                <c:pt idx="240">
                  <c:v>3.8755318646553939E-2</c:v>
                </c:pt>
                <c:pt idx="241">
                  <c:v>3.8764701921515245E-2</c:v>
                </c:pt>
                <c:pt idx="242">
                  <c:v>3.8933600870818721E-2</c:v>
                </c:pt>
                <c:pt idx="243">
                  <c:v>3.9030561378752188E-2</c:v>
                </c:pt>
                <c:pt idx="244">
                  <c:v>3.9035643986022897E-2</c:v>
                </c:pt>
                <c:pt idx="245">
                  <c:v>3.903681689539306E-2</c:v>
                </c:pt>
                <c:pt idx="246">
                  <c:v>3.9967324995722371E-2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45-44D7-92E6-AD46EFADFCC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3'!$U$21:$U$997</c:f>
              <c:numCache>
                <c:formatCode>General</c:formatCode>
                <c:ptCount val="977"/>
                <c:pt idx="67">
                  <c:v>-4.9256524995143991E-2</c:v>
                </c:pt>
                <c:pt idx="80">
                  <c:v>1.3516875005734619E-2</c:v>
                </c:pt>
                <c:pt idx="82">
                  <c:v>2.0193250020383857E-3</c:v>
                </c:pt>
                <c:pt idx="83">
                  <c:v>7.5193250013398938E-3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3">
                  <c:v>-1.1234349993173964E-2</c:v>
                </c:pt>
                <c:pt idx="98">
                  <c:v>5.6882450000557583E-2</c:v>
                </c:pt>
                <c:pt idx="100">
                  <c:v>8.2751500012818724E-3</c:v>
                </c:pt>
                <c:pt idx="102">
                  <c:v>2.4875150003936142E-2</c:v>
                </c:pt>
                <c:pt idx="104">
                  <c:v>2.8375150002830196E-2</c:v>
                </c:pt>
                <c:pt idx="105">
                  <c:v>-1.1058274998504203E-2</c:v>
                </c:pt>
                <c:pt idx="113">
                  <c:v>5.2047350007342175E-2</c:v>
                </c:pt>
                <c:pt idx="133">
                  <c:v>3.5254525006166659E-2</c:v>
                </c:pt>
                <c:pt idx="135">
                  <c:v>5.5238449996977579E-2</c:v>
                </c:pt>
                <c:pt idx="141">
                  <c:v>5.4719275001843926E-2</c:v>
                </c:pt>
                <c:pt idx="148">
                  <c:v>-5.2696824997838121E-2</c:v>
                </c:pt>
                <c:pt idx="149">
                  <c:v>-5.1545399997849017E-2</c:v>
                </c:pt>
                <c:pt idx="150">
                  <c:v>-4.199647500354331E-2</c:v>
                </c:pt>
                <c:pt idx="151">
                  <c:v>-4.199647500354331E-2</c:v>
                </c:pt>
                <c:pt idx="152">
                  <c:v>-4.199647500354331E-2</c:v>
                </c:pt>
                <c:pt idx="161">
                  <c:v>8.4057499989285134E-3</c:v>
                </c:pt>
                <c:pt idx="162">
                  <c:v>-4.257202499138657E-2</c:v>
                </c:pt>
                <c:pt idx="163">
                  <c:v>1.4052700003958307E-2</c:v>
                </c:pt>
                <c:pt idx="164">
                  <c:v>3.1129500057431869E-3</c:v>
                </c:pt>
                <c:pt idx="169">
                  <c:v>4.2321825007093139E-2</c:v>
                </c:pt>
                <c:pt idx="170">
                  <c:v>-1.9960974997957237E-2</c:v>
                </c:pt>
                <c:pt idx="171">
                  <c:v>-1.9960974997957237E-2</c:v>
                </c:pt>
                <c:pt idx="172">
                  <c:v>-1.9760974995733704E-2</c:v>
                </c:pt>
                <c:pt idx="174">
                  <c:v>5.4100699999253266E-2</c:v>
                </c:pt>
                <c:pt idx="175">
                  <c:v>5.4800700003397651E-2</c:v>
                </c:pt>
                <c:pt idx="176">
                  <c:v>3.2453750027343631E-3</c:v>
                </c:pt>
                <c:pt idx="177">
                  <c:v>-6.0091724997619167E-2</c:v>
                </c:pt>
                <c:pt idx="178">
                  <c:v>-5.9991725000145379E-2</c:v>
                </c:pt>
                <c:pt idx="179">
                  <c:v>-5.9991725000145379E-2</c:v>
                </c:pt>
                <c:pt idx="180">
                  <c:v>-7.1404774993425235E-2</c:v>
                </c:pt>
                <c:pt idx="181">
                  <c:v>-6.9624774994736072E-2</c:v>
                </c:pt>
                <c:pt idx="182">
                  <c:v>-6.9224774990289006E-2</c:v>
                </c:pt>
                <c:pt idx="225">
                  <c:v>-5.7269674995040987E-2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45-44D7-92E6-AD46EFADF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1120"/>
        <c:axId val="1"/>
      </c:scatterChart>
      <c:valAx>
        <c:axId val="80307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369243159673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692313666271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28593508500773"/>
          <c:y val="0.92876712328767119"/>
          <c:w val="0.81143740340030912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A2-4CF6-A186-FB7843626F40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2-4CF6-A186-FB7843626F40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2-4CF6-A186-FB7843626F40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2.9952450000564568E-2</c:v>
                </c:pt>
                <c:pt idx="204">
                  <c:v>2.9982450003444683E-2</c:v>
                </c:pt>
                <c:pt idx="205">
                  <c:v>3.0052450005314313E-2</c:v>
                </c:pt>
                <c:pt idx="206">
                  <c:v>3.0052450005314313E-2</c:v>
                </c:pt>
                <c:pt idx="207">
                  <c:v>3.008245000091847E-2</c:v>
                </c:pt>
                <c:pt idx="208">
                  <c:v>3.3283324999501929E-2</c:v>
                </c:pt>
                <c:pt idx="209">
                  <c:v>2.8486999995948281E-2</c:v>
                </c:pt>
                <c:pt idx="210">
                  <c:v>3.1749850000778679E-2</c:v>
                </c:pt>
                <c:pt idx="211">
                  <c:v>3.1849850005528424E-2</c:v>
                </c:pt>
                <c:pt idx="212">
                  <c:v>3.1418375008797739E-2</c:v>
                </c:pt>
                <c:pt idx="214">
                  <c:v>3.317977500410052E-2</c:v>
                </c:pt>
                <c:pt idx="215">
                  <c:v>3.2444324999232776E-2</c:v>
                </c:pt>
                <c:pt idx="216">
                  <c:v>3.2855300007213373E-2</c:v>
                </c:pt>
                <c:pt idx="217">
                  <c:v>2.7287074997730087E-2</c:v>
                </c:pt>
                <c:pt idx="218">
                  <c:v>2.7577075001318008E-2</c:v>
                </c:pt>
                <c:pt idx="219">
                  <c:v>2.7647075003187638E-2</c:v>
                </c:pt>
                <c:pt idx="220">
                  <c:v>3.3487075001175981E-2</c:v>
                </c:pt>
                <c:pt idx="221">
                  <c:v>3.3777074997487944E-2</c:v>
                </c:pt>
                <c:pt idx="222">
                  <c:v>3.3847074999357574E-2</c:v>
                </c:pt>
                <c:pt idx="223">
                  <c:v>2.4089900005492382E-2</c:v>
                </c:pt>
                <c:pt idx="224">
                  <c:v>3.1969900002877694E-2</c:v>
                </c:pt>
                <c:pt idx="226">
                  <c:v>3.1386800001200754E-2</c:v>
                </c:pt>
                <c:pt idx="227">
                  <c:v>3.1501800003752578E-2</c:v>
                </c:pt>
                <c:pt idx="228">
                  <c:v>3.5123000001476612E-2</c:v>
                </c:pt>
                <c:pt idx="229">
                  <c:v>3.3157700003357604E-2</c:v>
                </c:pt>
                <c:pt idx="230">
                  <c:v>3.2980449999740813E-2</c:v>
                </c:pt>
                <c:pt idx="231">
                  <c:v>3.3605449818423949E-2</c:v>
                </c:pt>
                <c:pt idx="232">
                  <c:v>3.3935325001948513E-2</c:v>
                </c:pt>
                <c:pt idx="233">
                  <c:v>3.3111150005424861E-2</c:v>
                </c:pt>
                <c:pt idx="234">
                  <c:v>3.3958925065235235E-2</c:v>
                </c:pt>
                <c:pt idx="235">
                  <c:v>3.3581449883058667E-2</c:v>
                </c:pt>
                <c:pt idx="236">
                  <c:v>3.5585949997766875E-2</c:v>
                </c:pt>
                <c:pt idx="237">
                  <c:v>3.5933200000727084E-2</c:v>
                </c:pt>
                <c:pt idx="238">
                  <c:v>3.5059950001596007E-2</c:v>
                </c:pt>
                <c:pt idx="239">
                  <c:v>3.5644849827804137E-2</c:v>
                </c:pt>
                <c:pt idx="240">
                  <c:v>3.6746949874213897E-2</c:v>
                </c:pt>
                <c:pt idx="241">
                  <c:v>3.721275000134483E-2</c:v>
                </c:pt>
                <c:pt idx="242">
                  <c:v>3.9397150001605041E-2</c:v>
                </c:pt>
                <c:pt idx="243">
                  <c:v>3.7243750193738379E-2</c:v>
                </c:pt>
                <c:pt idx="244">
                  <c:v>3.8162725089932792E-2</c:v>
                </c:pt>
                <c:pt idx="245">
                  <c:v>3.7220949998300057E-2</c:v>
                </c:pt>
                <c:pt idx="246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A2-4CF6-A186-FB7843626F40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3.3242125005926937E-2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A2-4CF6-A186-FB7843626F40}"/>
            </c:ext>
          </c:extLst>
        </c:ser>
        <c:ser>
          <c:idx val="7"/>
          <c:order val="5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3'!$AX$2:$AX$82</c:f>
              <c:numCache>
                <c:formatCode>General</c:formatCode>
                <c:ptCount val="81"/>
                <c:pt idx="0">
                  <c:v>0.16272941084252493</c:v>
                </c:pt>
                <c:pt idx="1">
                  <c:v>0.15808810315957217</c:v>
                </c:pt>
                <c:pt idx="2">
                  <c:v>0.15343685414632127</c:v>
                </c:pt>
                <c:pt idx="3">
                  <c:v>0.14878050857688344</c:v>
                </c:pt>
                <c:pt idx="4">
                  <c:v>0.14412404401360793</c:v>
                </c:pt>
                <c:pt idx="5">
                  <c:v>0.13947126706478405</c:v>
                </c:pt>
                <c:pt idx="6">
                  <c:v>0.13482373810116349</c:v>
                </c:pt>
                <c:pt idx="7">
                  <c:v>0.13018017517279787</c:v>
                </c:pt>
                <c:pt idx="8">
                  <c:v>0.12553646801807006</c:v>
                </c:pt>
                <c:pt idx="9">
                  <c:v>0.12088628266217219</c:v>
                </c:pt>
                <c:pt idx="10">
                  <c:v>0.11622208459758812</c:v>
                </c:pt>
                <c:pt idx="11">
                  <c:v>0.11153628963859646</c:v>
                </c:pt>
                <c:pt idx="12">
                  <c:v>0.10682220350766126</c:v>
                </c:pt>
                <c:pt idx="13">
                  <c:v>0.1020744591764335</c:v>
                </c:pt>
                <c:pt idx="14">
                  <c:v>9.7288803028503096E-2</c:v>
                </c:pt>
                <c:pt idx="15">
                  <c:v>9.2461281130740425E-2</c:v>
                </c:pt>
                <c:pt idx="16">
                  <c:v>8.7587071885655274E-2</c:v>
                </c:pt>
                <c:pt idx="17">
                  <c:v>8.2659328607076907E-2</c:v>
                </c:pt>
                <c:pt idx="18">
                  <c:v>7.76683772983357E-2</c:v>
                </c:pt>
                <c:pt idx="19">
                  <c:v>7.2601440769395342E-2</c:v>
                </c:pt>
                <c:pt idx="20">
                  <c:v>6.7442768757616206E-2</c:v>
                </c:pt>
                <c:pt idx="21">
                  <c:v>6.2173762936292079E-2</c:v>
                </c:pt>
                <c:pt idx="22">
                  <c:v>5.6772591455061111E-2</c:v>
                </c:pt>
                <c:pt idx="23">
                  <c:v>5.1213072117824249E-2</c:v>
                </c:pt>
                <c:pt idx="24">
                  <c:v>4.5463167478077146E-2</c:v>
                </c:pt>
                <c:pt idx="25">
                  <c:v>3.9483529395973473E-2</c:v>
                </c:pt>
                <c:pt idx="26">
                  <c:v>3.3225145923809665E-2</c:v>
                </c:pt>
                <c:pt idx="27">
                  <c:v>2.6625740024066823E-2</c:v>
                </c:pt>
                <c:pt idx="28">
                  <c:v>1.9632304719059652E-2</c:v>
                </c:pt>
                <c:pt idx="29">
                  <c:v>1.2386841213795727E-2</c:v>
                </c:pt>
                <c:pt idx="30">
                  <c:v>5.7284755459203439E-3</c:v>
                </c:pt>
                <c:pt idx="31">
                  <c:v>1.2052431221457639E-3</c:v>
                </c:pt>
                <c:pt idx="32">
                  <c:v>-5.6813559245815631E-4</c:v>
                </c:pt>
                <c:pt idx="33">
                  <c:v>-5.6250063419717097E-4</c:v>
                </c:pt>
                <c:pt idx="34">
                  <c:v>1.685393002919186E-4</c:v>
                </c:pt>
                <c:pt idx="35">
                  <c:v>1.1475821293484255E-3</c:v>
                </c:pt>
                <c:pt idx="36">
                  <c:v>2.2118949371931554E-3</c:v>
                </c:pt>
                <c:pt idx="37">
                  <c:v>3.2994784467138411E-3</c:v>
                </c:pt>
                <c:pt idx="38">
                  <c:v>4.3823794835705877E-3</c:v>
                </c:pt>
                <c:pt idx="39">
                  <c:v>5.4484745676865298E-3</c:v>
                </c:pt>
                <c:pt idx="40">
                  <c:v>6.4936354344633605E-3</c:v>
                </c:pt>
                <c:pt idx="41">
                  <c:v>7.5176637026289177E-3</c:v>
                </c:pt>
                <c:pt idx="42">
                  <c:v>8.5226366519237495E-3</c:v>
                </c:pt>
                <c:pt idx="43">
                  <c:v>9.5122457261767202E-3</c:v>
                </c:pt>
                <c:pt idx="44">
                  <c:v>1.049104891808403E-2</c:v>
                </c:pt>
                <c:pt idx="45">
                  <c:v>1.1463347650577601E-2</c:v>
                </c:pt>
                <c:pt idx="46">
                  <c:v>1.2431996157294357E-2</c:v>
                </c:pt>
                <c:pt idx="47">
                  <c:v>1.3397622690606046E-2</c:v>
                </c:pt>
                <c:pt idx="48">
                  <c:v>1.4358582008702577E-2</c:v>
                </c:pt>
                <c:pt idx="49">
                  <c:v>1.5311661490719157E-2</c:v>
                </c:pt>
                <c:pt idx="50">
                  <c:v>1.6253291234547211E-2</c:v>
                </c:pt>
                <c:pt idx="51">
                  <c:v>1.7180855220011094E-2</c:v>
                </c:pt>
                <c:pt idx="52">
                  <c:v>1.8093694637013762E-2</c:v>
                </c:pt>
                <c:pt idx="53">
                  <c:v>1.8993513548996269E-2</c:v>
                </c:pt>
                <c:pt idx="54">
                  <c:v>1.9884086786782454E-2</c:v>
                </c:pt>
                <c:pt idx="55">
                  <c:v>2.0770366066598944E-2</c:v>
                </c:pt>
                <c:pt idx="56">
                  <c:v>2.1657229681198847E-2</c:v>
                </c:pt>
                <c:pt idx="57">
                  <c:v>2.2548194462862377E-2</c:v>
                </c:pt>
                <c:pt idx="58">
                  <c:v>2.3444401361759726E-2</c:v>
                </c:pt>
                <c:pt idx="59">
                  <c:v>2.4344109633523993E-2</c:v>
                </c:pt>
                <c:pt idx="60">
                  <c:v>2.5242808409313477E-2</c:v>
                </c:pt>
                <c:pt idx="61">
                  <c:v>2.6133901631793435E-2</c:v>
                </c:pt>
                <c:pt idx="62">
                  <c:v>2.7009772577656847E-2</c:v>
                </c:pt>
                <c:pt idx="63">
                  <c:v>2.7862924020981217E-2</c:v>
                </c:pt>
                <c:pt idx="64">
                  <c:v>2.8686855930079951E-2</c:v>
                </c:pt>
                <c:pt idx="65">
                  <c:v>2.9476406222851411E-2</c:v>
                </c:pt>
                <c:pt idx="66">
                  <c:v>3.0227434450597369E-2</c:v>
                </c:pt>
                <c:pt idx="67">
                  <c:v>3.0935932353612097E-2</c:v>
                </c:pt>
                <c:pt idx="68">
                  <c:v>3.1596832764971015E-2</c:v>
                </c:pt>
                <c:pt idx="69">
                  <c:v>3.2202887548130242E-2</c:v>
                </c:pt>
                <c:pt idx="70">
                  <c:v>3.2743942736867045E-2</c:v>
                </c:pt>
                <c:pt idx="71">
                  <c:v>3.3206742236193201E-2</c:v>
                </c:pt>
                <c:pt idx="72">
                  <c:v>3.3575090068365308E-2</c:v>
                </c:pt>
                <c:pt idx="73">
                  <c:v>3.382992672974186E-2</c:v>
                </c:pt>
                <c:pt idx="74">
                  <c:v>3.3948831106105831E-2</c:v>
                </c:pt>
                <c:pt idx="75">
                  <c:v>3.3904806585085732E-2</c:v>
                </c:pt>
                <c:pt idx="76">
                  <c:v>3.3664770018758471E-2</c:v>
                </c:pt>
                <c:pt idx="77">
                  <c:v>3.31880728635712E-2</c:v>
                </c:pt>
                <c:pt idx="78">
                  <c:v>3.242381957815637E-2</c:v>
                </c:pt>
                <c:pt idx="79">
                  <c:v>3.1307993009291504E-2</c:v>
                </c:pt>
                <c:pt idx="80">
                  <c:v>2.9798344880794733E-2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A2-4CF6-A186-FB784362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4072"/>
        <c:axId val="1"/>
      </c:scatterChart>
      <c:valAx>
        <c:axId val="80307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8974358974358"/>
          <c:y val="0.92492492492492495"/>
          <c:w val="0.7756410256410256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842257640500249"/>
          <c:y val="3.374238056308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388013864022646"/>
          <c:w val="0.80676455371338085"/>
          <c:h val="0.6639361977464293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35-4B11-80C2-98A4A83F4A6F}"/>
            </c:ext>
          </c:extLst>
        </c:ser>
        <c:ser>
          <c:idx val="4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2.9952450000564568E-2</c:v>
                </c:pt>
                <c:pt idx="204">
                  <c:v>2.9982450003444683E-2</c:v>
                </c:pt>
                <c:pt idx="205">
                  <c:v>3.0052450005314313E-2</c:v>
                </c:pt>
                <c:pt idx="206">
                  <c:v>3.0052450005314313E-2</c:v>
                </c:pt>
                <c:pt idx="207">
                  <c:v>3.008245000091847E-2</c:v>
                </c:pt>
                <c:pt idx="208">
                  <c:v>3.3283324999501929E-2</c:v>
                </c:pt>
                <c:pt idx="209">
                  <c:v>2.8486999995948281E-2</c:v>
                </c:pt>
                <c:pt idx="210">
                  <c:v>3.1749850000778679E-2</c:v>
                </c:pt>
                <c:pt idx="211">
                  <c:v>3.1849850005528424E-2</c:v>
                </c:pt>
                <c:pt idx="212">
                  <c:v>3.1418375008797739E-2</c:v>
                </c:pt>
                <c:pt idx="214">
                  <c:v>3.317977500410052E-2</c:v>
                </c:pt>
                <c:pt idx="215">
                  <c:v>3.2444324999232776E-2</c:v>
                </c:pt>
                <c:pt idx="216">
                  <c:v>3.2855300007213373E-2</c:v>
                </c:pt>
                <c:pt idx="217">
                  <c:v>2.7287074997730087E-2</c:v>
                </c:pt>
                <c:pt idx="218">
                  <c:v>2.7577075001318008E-2</c:v>
                </c:pt>
                <c:pt idx="219">
                  <c:v>2.7647075003187638E-2</c:v>
                </c:pt>
                <c:pt idx="220">
                  <c:v>3.3487075001175981E-2</c:v>
                </c:pt>
                <c:pt idx="221">
                  <c:v>3.3777074997487944E-2</c:v>
                </c:pt>
                <c:pt idx="222">
                  <c:v>3.3847074999357574E-2</c:v>
                </c:pt>
                <c:pt idx="223">
                  <c:v>2.4089900005492382E-2</c:v>
                </c:pt>
                <c:pt idx="224">
                  <c:v>3.1969900002877694E-2</c:v>
                </c:pt>
                <c:pt idx="226">
                  <c:v>3.1386800001200754E-2</c:v>
                </c:pt>
                <c:pt idx="227">
                  <c:v>3.1501800003752578E-2</c:v>
                </c:pt>
                <c:pt idx="228">
                  <c:v>3.5123000001476612E-2</c:v>
                </c:pt>
                <c:pt idx="229">
                  <c:v>3.3157700003357604E-2</c:v>
                </c:pt>
                <c:pt idx="230">
                  <c:v>3.2980449999740813E-2</c:v>
                </c:pt>
                <c:pt idx="231">
                  <c:v>3.3605449818423949E-2</c:v>
                </c:pt>
                <c:pt idx="232">
                  <c:v>3.3935325001948513E-2</c:v>
                </c:pt>
                <c:pt idx="233">
                  <c:v>3.3111150005424861E-2</c:v>
                </c:pt>
                <c:pt idx="234">
                  <c:v>3.3958925065235235E-2</c:v>
                </c:pt>
                <c:pt idx="235">
                  <c:v>3.3581449883058667E-2</c:v>
                </c:pt>
                <c:pt idx="236">
                  <c:v>3.5585949997766875E-2</c:v>
                </c:pt>
                <c:pt idx="237">
                  <c:v>3.5933200000727084E-2</c:v>
                </c:pt>
                <c:pt idx="238">
                  <c:v>3.5059950001596007E-2</c:v>
                </c:pt>
                <c:pt idx="239">
                  <c:v>3.5644849827804137E-2</c:v>
                </c:pt>
                <c:pt idx="240">
                  <c:v>3.6746949874213897E-2</c:v>
                </c:pt>
                <c:pt idx="241">
                  <c:v>3.721275000134483E-2</c:v>
                </c:pt>
                <c:pt idx="242">
                  <c:v>3.9397150001605041E-2</c:v>
                </c:pt>
                <c:pt idx="243">
                  <c:v>3.7243750193738379E-2</c:v>
                </c:pt>
                <c:pt idx="244">
                  <c:v>3.8162725089932792E-2</c:v>
                </c:pt>
                <c:pt idx="245">
                  <c:v>3.7220949998300057E-2</c:v>
                </c:pt>
                <c:pt idx="246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35-4B11-80C2-98A4A83F4A6F}"/>
            </c:ext>
          </c:extLst>
        </c:ser>
        <c:ser>
          <c:idx val="2"/>
          <c:order val="2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3.3242125005926937E-2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35-4B11-80C2-98A4A83F4A6F}"/>
            </c:ext>
          </c:extLst>
        </c:ser>
        <c:ser>
          <c:idx val="5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35-4B11-80C2-98A4A83F4A6F}"/>
            </c:ext>
          </c:extLst>
        </c:ser>
        <c:ser>
          <c:idx val="6"/>
          <c:order val="4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35-4B11-80C2-98A4A83F4A6F}"/>
            </c:ext>
          </c:extLst>
        </c:ser>
        <c:ser>
          <c:idx val="7"/>
          <c:order val="5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-1.6606394594929557E-2</c:v>
                </c:pt>
                <c:pt idx="33">
                  <c:v>1.2554512334926647E-3</c:v>
                </c:pt>
                <c:pt idx="34">
                  <c:v>1.2628796595036971E-3</c:v>
                </c:pt>
                <c:pt idx="35">
                  <c:v>5.8540379041117207E-3</c:v>
                </c:pt>
                <c:pt idx="36">
                  <c:v>6.1116869957575258E-3</c:v>
                </c:pt>
                <c:pt idx="37">
                  <c:v>6.9862864161090669E-3</c:v>
                </c:pt>
                <c:pt idx="38">
                  <c:v>6.9862864161090669E-3</c:v>
                </c:pt>
                <c:pt idx="39">
                  <c:v>6.9862864161090669E-3</c:v>
                </c:pt>
                <c:pt idx="40">
                  <c:v>6.986677385899121E-3</c:v>
                </c:pt>
                <c:pt idx="41">
                  <c:v>6.986677385899121E-3</c:v>
                </c:pt>
                <c:pt idx="42">
                  <c:v>6.986677385899121E-3</c:v>
                </c:pt>
                <c:pt idx="43">
                  <c:v>7.0457138241973253E-3</c:v>
                </c:pt>
                <c:pt idx="44">
                  <c:v>7.0457138241973253E-3</c:v>
                </c:pt>
                <c:pt idx="45">
                  <c:v>7.0457138241973253E-3</c:v>
                </c:pt>
                <c:pt idx="46">
                  <c:v>7.0457138241973253E-3</c:v>
                </c:pt>
                <c:pt idx="47">
                  <c:v>7.6595363945826268E-3</c:v>
                </c:pt>
                <c:pt idx="48">
                  <c:v>7.6595363945826268E-3</c:v>
                </c:pt>
                <c:pt idx="49">
                  <c:v>7.8190520689247946E-3</c:v>
                </c:pt>
                <c:pt idx="50">
                  <c:v>7.821397887665121E-3</c:v>
                </c:pt>
                <c:pt idx="51">
                  <c:v>7.821397887665121E-3</c:v>
                </c:pt>
                <c:pt idx="52">
                  <c:v>7.8780885072229981E-3</c:v>
                </c:pt>
                <c:pt idx="53">
                  <c:v>7.9836503505376685E-3</c:v>
                </c:pt>
                <c:pt idx="54">
                  <c:v>7.9836503505376685E-3</c:v>
                </c:pt>
                <c:pt idx="55">
                  <c:v>8.0462055169463614E-3</c:v>
                </c:pt>
                <c:pt idx="56">
                  <c:v>8.048942305476741E-3</c:v>
                </c:pt>
                <c:pt idx="57">
                  <c:v>8.0567617012778283E-3</c:v>
                </c:pt>
                <c:pt idx="58">
                  <c:v>8.6698023320830216E-3</c:v>
                </c:pt>
                <c:pt idx="59">
                  <c:v>8.7335304078618777E-3</c:v>
                </c:pt>
                <c:pt idx="60">
                  <c:v>8.7874842388893752E-3</c:v>
                </c:pt>
                <c:pt idx="61">
                  <c:v>1.061722285634365E-2</c:v>
                </c:pt>
                <c:pt idx="62">
                  <c:v>1.0705582028895929E-2</c:v>
                </c:pt>
                <c:pt idx="63">
                  <c:v>1.0715747243437341E-2</c:v>
                </c:pt>
                <c:pt idx="64">
                  <c:v>1.170998341954551E-2</c:v>
                </c:pt>
                <c:pt idx="65">
                  <c:v>1.2519681854748031E-2</c:v>
                </c:pt>
                <c:pt idx="66">
                  <c:v>1.253766646509053E-2</c:v>
                </c:pt>
                <c:pt idx="67">
                  <c:v>1.307915962431578E-2</c:v>
                </c:pt>
                <c:pt idx="68">
                  <c:v>1.4668451820886641E-2</c:v>
                </c:pt>
                <c:pt idx="69">
                  <c:v>1.4668451820886641E-2</c:v>
                </c:pt>
                <c:pt idx="70">
                  <c:v>1.6314825606805434E-2</c:v>
                </c:pt>
                <c:pt idx="71">
                  <c:v>1.6333201186937988E-2</c:v>
                </c:pt>
                <c:pt idx="72">
                  <c:v>1.6400057021037279E-2</c:v>
                </c:pt>
                <c:pt idx="73">
                  <c:v>1.7248461465455181E-2</c:v>
                </c:pt>
                <c:pt idx="74">
                  <c:v>1.7299678507952297E-2</c:v>
                </c:pt>
                <c:pt idx="75">
                  <c:v>1.7299678507952297E-2</c:v>
                </c:pt>
                <c:pt idx="76">
                  <c:v>1.7335647728637296E-2</c:v>
                </c:pt>
                <c:pt idx="77">
                  <c:v>1.8111722761895144E-2</c:v>
                </c:pt>
                <c:pt idx="78">
                  <c:v>1.8157466227331501E-2</c:v>
                </c:pt>
                <c:pt idx="79">
                  <c:v>1.817075920019335E-2</c:v>
                </c:pt>
                <c:pt idx="80">
                  <c:v>1.8299388261121222E-2</c:v>
                </c:pt>
                <c:pt idx="81">
                  <c:v>1.8299388261121222E-2</c:v>
                </c:pt>
                <c:pt idx="82">
                  <c:v>1.8333011663065897E-2</c:v>
                </c:pt>
                <c:pt idx="83">
                  <c:v>1.8333011663065897E-2</c:v>
                </c:pt>
                <c:pt idx="84">
                  <c:v>1.8333011663065897E-2</c:v>
                </c:pt>
                <c:pt idx="85">
                  <c:v>1.8333011663065897E-2</c:v>
                </c:pt>
                <c:pt idx="86">
                  <c:v>1.8333011663065897E-2</c:v>
                </c:pt>
                <c:pt idx="87">
                  <c:v>1.8333011663065897E-2</c:v>
                </c:pt>
                <c:pt idx="88">
                  <c:v>1.8333011663065897E-2</c:v>
                </c:pt>
                <c:pt idx="89">
                  <c:v>1.8333011663065897E-2</c:v>
                </c:pt>
                <c:pt idx="90">
                  <c:v>1.8336530391176387E-2</c:v>
                </c:pt>
                <c:pt idx="91">
                  <c:v>1.8336530391176387E-2</c:v>
                </c:pt>
                <c:pt idx="92">
                  <c:v>1.8336530391176387E-2</c:v>
                </c:pt>
                <c:pt idx="93">
                  <c:v>1.9064516140257552E-2</c:v>
                </c:pt>
                <c:pt idx="94">
                  <c:v>1.9167341195041841E-2</c:v>
                </c:pt>
                <c:pt idx="95">
                  <c:v>1.9167732164831898E-2</c:v>
                </c:pt>
                <c:pt idx="96">
                  <c:v>1.9169687013782168E-2</c:v>
                </c:pt>
                <c:pt idx="97">
                  <c:v>1.9170077983572224E-2</c:v>
                </c:pt>
                <c:pt idx="98">
                  <c:v>1.9183370956434069E-2</c:v>
                </c:pt>
                <c:pt idx="99">
                  <c:v>1.932255620169341E-2</c:v>
                </c:pt>
                <c:pt idx="100">
                  <c:v>1.932255620169341E-2</c:v>
                </c:pt>
                <c:pt idx="101">
                  <c:v>1.932255620169341E-2</c:v>
                </c:pt>
                <c:pt idx="102">
                  <c:v>1.932255620169341E-2</c:v>
                </c:pt>
                <c:pt idx="103">
                  <c:v>1.932255620169341E-2</c:v>
                </c:pt>
                <c:pt idx="104">
                  <c:v>1.932255620169341E-2</c:v>
                </c:pt>
                <c:pt idx="105">
                  <c:v>1.9534070858112804E-2</c:v>
                </c:pt>
                <c:pt idx="106">
                  <c:v>2.0030211521691751E-2</c:v>
                </c:pt>
                <c:pt idx="107">
                  <c:v>2.0030602491481808E-2</c:v>
                </c:pt>
                <c:pt idx="108">
                  <c:v>2.0075564017338055E-2</c:v>
                </c:pt>
                <c:pt idx="109">
                  <c:v>2.0129126878575501E-2</c:v>
                </c:pt>
                <c:pt idx="110">
                  <c:v>2.0142419851437346E-2</c:v>
                </c:pt>
                <c:pt idx="111">
                  <c:v>2.0232733872939897E-2</c:v>
                </c:pt>
                <c:pt idx="112">
                  <c:v>2.0258537879083483E-2</c:v>
                </c:pt>
                <c:pt idx="113">
                  <c:v>2.0814496920540743E-2</c:v>
                </c:pt>
                <c:pt idx="114">
                  <c:v>2.0823489225711991E-2</c:v>
                </c:pt>
                <c:pt idx="115">
                  <c:v>2.0841473836054492E-2</c:v>
                </c:pt>
                <c:pt idx="116">
                  <c:v>2.0964629319921609E-2</c:v>
                </c:pt>
                <c:pt idx="117">
                  <c:v>2.0970102896982368E-2</c:v>
                </c:pt>
                <c:pt idx="118">
                  <c:v>2.0997861752076227E-2</c:v>
                </c:pt>
                <c:pt idx="119">
                  <c:v>2.1015455392628668E-2</c:v>
                </c:pt>
                <c:pt idx="120">
                  <c:v>2.102366575821981E-2</c:v>
                </c:pt>
                <c:pt idx="121">
                  <c:v>2.102366575821981E-2</c:v>
                </c:pt>
                <c:pt idx="122">
                  <c:v>2.1036176791501549E-2</c:v>
                </c:pt>
                <c:pt idx="123">
                  <c:v>2.1049078794573343E-2</c:v>
                </c:pt>
                <c:pt idx="124">
                  <c:v>2.1061980797645135E-2</c:v>
                </c:pt>
                <c:pt idx="125">
                  <c:v>2.1100686806860516E-2</c:v>
                </c:pt>
                <c:pt idx="126">
                  <c:v>2.110107777665057E-2</c:v>
                </c:pt>
                <c:pt idx="127">
                  <c:v>2.1890445782770267E-2</c:v>
                </c:pt>
                <c:pt idx="128">
                  <c:v>2.1951437070018742E-2</c:v>
                </c:pt>
                <c:pt idx="129">
                  <c:v>2.1997571505245152E-2</c:v>
                </c:pt>
                <c:pt idx="130">
                  <c:v>2.1997962475035208E-2</c:v>
                </c:pt>
                <c:pt idx="131">
                  <c:v>2.1999917323985478E-2</c:v>
                </c:pt>
                <c:pt idx="132">
                  <c:v>2.2200484826283354E-2</c:v>
                </c:pt>
                <c:pt idx="133">
                  <c:v>2.2342797829863127E-2</c:v>
                </c:pt>
                <c:pt idx="134">
                  <c:v>2.275292513963012E-2</c:v>
                </c:pt>
                <c:pt idx="135">
                  <c:v>2.2811570608138272E-2</c:v>
                </c:pt>
                <c:pt idx="136">
                  <c:v>2.2888200686988922E-2</c:v>
                </c:pt>
                <c:pt idx="137">
                  <c:v>2.2888591656778978E-2</c:v>
                </c:pt>
                <c:pt idx="138">
                  <c:v>2.2917132451452944E-2</c:v>
                </c:pt>
                <c:pt idx="139">
                  <c:v>2.2917132451452944E-2</c:v>
                </c:pt>
                <c:pt idx="140">
                  <c:v>2.2938244820115875E-2</c:v>
                </c:pt>
                <c:pt idx="141">
                  <c:v>2.2940981608646258E-2</c:v>
                </c:pt>
                <c:pt idx="142">
                  <c:v>2.2950755853397613E-2</c:v>
                </c:pt>
                <c:pt idx="143">
                  <c:v>2.2956229430458375E-2</c:v>
                </c:pt>
                <c:pt idx="144">
                  <c:v>2.3051626059231632E-2</c:v>
                </c:pt>
                <c:pt idx="145">
                  <c:v>2.3051626059231632E-2</c:v>
                </c:pt>
                <c:pt idx="146">
                  <c:v>2.3051626059231632E-2</c:v>
                </c:pt>
                <c:pt idx="147">
                  <c:v>2.3051626059231632E-2</c:v>
                </c:pt>
                <c:pt idx="148">
                  <c:v>2.3211532703363853E-2</c:v>
                </c:pt>
                <c:pt idx="149">
                  <c:v>2.3250238712579231E-2</c:v>
                </c:pt>
                <c:pt idx="150">
                  <c:v>2.3484429616821779E-2</c:v>
                </c:pt>
                <c:pt idx="151">
                  <c:v>2.3484429616821779E-2</c:v>
                </c:pt>
                <c:pt idx="152">
                  <c:v>2.3484429616821779E-2</c:v>
                </c:pt>
                <c:pt idx="153">
                  <c:v>2.3717056641904107E-2</c:v>
                </c:pt>
                <c:pt idx="154">
                  <c:v>2.3717056641904107E-2</c:v>
                </c:pt>
                <c:pt idx="155">
                  <c:v>2.3717056641904107E-2</c:v>
                </c:pt>
                <c:pt idx="156">
                  <c:v>2.3717056641904107E-2</c:v>
                </c:pt>
                <c:pt idx="157">
                  <c:v>2.3729567675185845E-2</c:v>
                </c:pt>
                <c:pt idx="158">
                  <c:v>2.3731913493926171E-2</c:v>
                </c:pt>
                <c:pt idx="159">
                  <c:v>2.3734650282456551E-2</c:v>
                </c:pt>
                <c:pt idx="160">
                  <c:v>2.3909804748400893E-2</c:v>
                </c:pt>
                <c:pt idx="161">
                  <c:v>2.4079876607074526E-2</c:v>
                </c:pt>
                <c:pt idx="162">
                  <c:v>2.4206159849262075E-2</c:v>
                </c:pt>
                <c:pt idx="163">
                  <c:v>2.4293346112444193E-2</c:v>
                </c:pt>
                <c:pt idx="164">
                  <c:v>2.4398907955758862E-2</c:v>
                </c:pt>
                <c:pt idx="165">
                  <c:v>2.4554513932200487E-2</c:v>
                </c:pt>
                <c:pt idx="166">
                  <c:v>2.4824283087337976E-2</c:v>
                </c:pt>
                <c:pt idx="167">
                  <c:v>2.4862989096553354E-2</c:v>
                </c:pt>
                <c:pt idx="168">
                  <c:v>2.4945483722254819E-2</c:v>
                </c:pt>
                <c:pt idx="169">
                  <c:v>2.5174982989016711E-2</c:v>
                </c:pt>
                <c:pt idx="170">
                  <c:v>2.5337626421679312E-2</c:v>
                </c:pt>
                <c:pt idx="171">
                  <c:v>2.5337626421679312E-2</c:v>
                </c:pt>
                <c:pt idx="172">
                  <c:v>2.5337626421679312E-2</c:v>
                </c:pt>
                <c:pt idx="173">
                  <c:v>2.549245045854083E-2</c:v>
                </c:pt>
                <c:pt idx="174">
                  <c:v>2.5638282190231093E-2</c:v>
                </c:pt>
                <c:pt idx="175">
                  <c:v>2.5638282190231093E-2</c:v>
                </c:pt>
                <c:pt idx="176">
                  <c:v>2.5641800918341583E-2</c:v>
                </c:pt>
                <c:pt idx="177">
                  <c:v>2.5646492555822235E-2</c:v>
                </c:pt>
                <c:pt idx="178">
                  <c:v>2.5646492555822235E-2</c:v>
                </c:pt>
                <c:pt idx="179">
                  <c:v>2.5646492555822235E-2</c:v>
                </c:pt>
                <c:pt idx="180">
                  <c:v>2.5703574145170167E-2</c:v>
                </c:pt>
                <c:pt idx="181">
                  <c:v>2.5703574145170167E-2</c:v>
                </c:pt>
                <c:pt idx="182">
                  <c:v>2.5703574145170167E-2</c:v>
                </c:pt>
                <c:pt idx="183">
                  <c:v>2.5721558755512668E-2</c:v>
                </c:pt>
                <c:pt idx="184">
                  <c:v>2.5788414589611959E-2</c:v>
                </c:pt>
                <c:pt idx="185">
                  <c:v>2.5788805559402012E-2</c:v>
                </c:pt>
                <c:pt idx="186">
                  <c:v>2.6479258208637963E-2</c:v>
                </c:pt>
                <c:pt idx="187">
                  <c:v>2.6565271562449918E-2</c:v>
                </c:pt>
                <c:pt idx="188">
                  <c:v>2.676505712516768E-2</c:v>
                </c:pt>
                <c:pt idx="189">
                  <c:v>2.676505712516768E-2</c:v>
                </c:pt>
                <c:pt idx="190">
                  <c:v>2.676505712516768E-2</c:v>
                </c:pt>
                <c:pt idx="191">
                  <c:v>2.676505712516768E-2</c:v>
                </c:pt>
                <c:pt idx="192">
                  <c:v>2.6775222339709092E-2</c:v>
                </c:pt>
                <c:pt idx="193">
                  <c:v>2.6806108953123384E-2</c:v>
                </c:pt>
                <c:pt idx="194">
                  <c:v>2.6806108953123384E-2</c:v>
                </c:pt>
                <c:pt idx="195">
                  <c:v>2.6806108953123384E-2</c:v>
                </c:pt>
                <c:pt idx="196">
                  <c:v>2.6806108953123384E-2</c:v>
                </c:pt>
                <c:pt idx="197">
                  <c:v>2.6852243388349795E-2</c:v>
                </c:pt>
                <c:pt idx="198">
                  <c:v>2.7455900744193684E-2</c:v>
                </c:pt>
                <c:pt idx="199">
                  <c:v>2.7587657563441996E-2</c:v>
                </c:pt>
                <c:pt idx="200">
                  <c:v>2.7600559566513787E-2</c:v>
                </c:pt>
                <c:pt idx="201">
                  <c:v>2.7612679630005472E-2</c:v>
                </c:pt>
                <c:pt idx="202">
                  <c:v>2.7612679630005472E-2</c:v>
                </c:pt>
                <c:pt idx="203">
                  <c:v>2.7628318421607647E-2</c:v>
                </c:pt>
                <c:pt idx="204">
                  <c:v>2.7628318421607647E-2</c:v>
                </c:pt>
                <c:pt idx="205">
                  <c:v>2.7628318421607647E-2</c:v>
                </c:pt>
                <c:pt idx="206">
                  <c:v>2.7628318421607647E-2</c:v>
                </c:pt>
                <c:pt idx="207">
                  <c:v>2.7628318421607647E-2</c:v>
                </c:pt>
                <c:pt idx="208">
                  <c:v>2.8466948621274187E-2</c:v>
                </c:pt>
                <c:pt idx="209">
                  <c:v>2.8517383724191197E-2</c:v>
                </c:pt>
                <c:pt idx="210">
                  <c:v>2.8594795742621956E-2</c:v>
                </c:pt>
                <c:pt idx="211">
                  <c:v>2.8594795742621956E-2</c:v>
                </c:pt>
                <c:pt idx="212">
                  <c:v>2.8628810114356681E-2</c:v>
                </c:pt>
                <c:pt idx="213">
                  <c:v>2.9273910267946329E-2</c:v>
                </c:pt>
                <c:pt idx="214">
                  <c:v>2.940762193614491E-2</c:v>
                </c:pt>
                <c:pt idx="215">
                  <c:v>2.9514747658619798E-2</c:v>
                </c:pt>
                <c:pt idx="216">
                  <c:v>2.9582385432299199E-2</c:v>
                </c:pt>
                <c:pt idx="217">
                  <c:v>3.0519540019059432E-2</c:v>
                </c:pt>
                <c:pt idx="218">
                  <c:v>3.0519540019059432E-2</c:v>
                </c:pt>
                <c:pt idx="219">
                  <c:v>3.0519540019059432E-2</c:v>
                </c:pt>
                <c:pt idx="220">
                  <c:v>3.0519540019059432E-2</c:v>
                </c:pt>
                <c:pt idx="221">
                  <c:v>3.0519540019059432E-2</c:v>
                </c:pt>
                <c:pt idx="222">
                  <c:v>3.0519540019059432E-2</c:v>
                </c:pt>
                <c:pt idx="223">
                  <c:v>3.1493445766084774E-2</c:v>
                </c:pt>
                <c:pt idx="224">
                  <c:v>3.1493445766084774E-2</c:v>
                </c:pt>
                <c:pt idx="225">
                  <c:v>3.2048231898171867E-2</c:v>
                </c:pt>
                <c:pt idx="226">
                  <c:v>3.2248799400469742E-2</c:v>
                </c:pt>
                <c:pt idx="227">
                  <c:v>3.2326993358480612E-2</c:v>
                </c:pt>
                <c:pt idx="228">
                  <c:v>3.2458359207938867E-2</c:v>
                </c:pt>
                <c:pt idx="229">
                  <c:v>3.3285651283693832E-2</c:v>
                </c:pt>
                <c:pt idx="230">
                  <c:v>3.3352116148003069E-2</c:v>
                </c:pt>
                <c:pt idx="231">
                  <c:v>3.4055861770100865E-2</c:v>
                </c:pt>
                <c:pt idx="232">
                  <c:v>3.4159468764465267E-2</c:v>
                </c:pt>
                <c:pt idx="233">
                  <c:v>3.4210685806962383E-2</c:v>
                </c:pt>
                <c:pt idx="234">
                  <c:v>3.4240790480796562E-2</c:v>
                </c:pt>
                <c:pt idx="235">
                  <c:v>3.4243527269326945E-2</c:v>
                </c:pt>
                <c:pt idx="236">
                  <c:v>3.5205312952860605E-2</c:v>
                </c:pt>
                <c:pt idx="237">
                  <c:v>3.6077175584681764E-2</c:v>
                </c:pt>
                <c:pt idx="238">
                  <c:v>3.7050690361917049E-2</c:v>
                </c:pt>
                <c:pt idx="239">
                  <c:v>3.8056264661936796E-2</c:v>
                </c:pt>
                <c:pt idx="240">
                  <c:v>3.8755318646553939E-2</c:v>
                </c:pt>
                <c:pt idx="241">
                  <c:v>3.8764701921515245E-2</c:v>
                </c:pt>
                <c:pt idx="242">
                  <c:v>3.8933600870818721E-2</c:v>
                </c:pt>
                <c:pt idx="243">
                  <c:v>3.9030561378752188E-2</c:v>
                </c:pt>
                <c:pt idx="244">
                  <c:v>3.9035643986022897E-2</c:v>
                </c:pt>
                <c:pt idx="245">
                  <c:v>3.903681689539306E-2</c:v>
                </c:pt>
                <c:pt idx="246">
                  <c:v>3.9967324995722371E-2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35-4B11-80C2-98A4A83F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1448"/>
        <c:axId val="1"/>
      </c:scatterChart>
      <c:valAx>
        <c:axId val="8030714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3742323193207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0980451214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208067590585"/>
          <c:y val="0.92896433027838732"/>
          <c:w val="0.59903483079107855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Quadr.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</c:numCache>
            </c:numRef>
          </c:xVal>
          <c:yVal>
            <c:numRef>
              <c:f>'Active 2'!$AC$21:$AC$998</c:f>
              <c:numCache>
                <c:formatCode>General</c:formatCode>
                <c:ptCount val="978"/>
                <c:pt idx="0">
                  <c:v>-1.4802111764947584E-3</c:v>
                </c:pt>
                <c:pt idx="1">
                  <c:v>1.599645961415895E-2</c:v>
                </c:pt>
                <c:pt idx="2">
                  <c:v>1.9832953616401791E-2</c:v>
                </c:pt>
                <c:pt idx="3">
                  <c:v>1.9565371210573335E-2</c:v>
                </c:pt>
                <c:pt idx="4">
                  <c:v>1.7854107354316473E-2</c:v>
                </c:pt>
                <c:pt idx="5">
                  <c:v>1.7586523554620551E-2</c:v>
                </c:pt>
                <c:pt idx="6">
                  <c:v>4.7586523553456397E-2</c:v>
                </c:pt>
                <c:pt idx="7">
                  <c:v>1.5875259464839767E-2</c:v>
                </c:pt>
                <c:pt idx="8">
                  <c:v>5.0725002282404341E-3</c:v>
                </c:pt>
                <c:pt idx="9">
                  <c:v>1.3361235513922293E-2</c:v>
                </c:pt>
                <c:pt idx="10">
                  <c:v>2.3431764475279795E-2</c:v>
                </c:pt>
                <c:pt idx="11">
                  <c:v>2.2908915015234232E-2</c:v>
                </c:pt>
                <c:pt idx="12">
                  <c:v>1.0661624082225762E-2</c:v>
                </c:pt>
                <c:pt idx="13">
                  <c:v>2.8682311243455799E-2</c:v>
                </c:pt>
                <c:pt idx="14">
                  <c:v>9.5701904926587533E-3</c:v>
                </c:pt>
                <c:pt idx="15">
                  <c:v>2.0065156119566413E-2</c:v>
                </c:pt>
                <c:pt idx="16">
                  <c:v>2.2797117338282616E-2</c:v>
                </c:pt>
                <c:pt idx="17">
                  <c:v>2.9611541569522892E-2</c:v>
                </c:pt>
                <c:pt idx="18">
                  <c:v>1.7900200514898379E-2</c:v>
                </c:pt>
                <c:pt idx="19">
                  <c:v>2.9343494777456111E-2</c:v>
                </c:pt>
                <c:pt idx="20">
                  <c:v>2.7632153531981479E-2</c:v>
                </c:pt>
                <c:pt idx="21">
                  <c:v>2.7364105338771261E-2</c:v>
                </c:pt>
                <c:pt idx="22">
                  <c:v>7.0960559477823981E-3</c:v>
                </c:pt>
                <c:pt idx="23">
                  <c:v>3.1188923356997161E-3</c:v>
                </c:pt>
                <c:pt idx="24">
                  <c:v>8.1344031997984748E-3</c:v>
                </c:pt>
                <c:pt idx="25">
                  <c:v>-5.8870401644733339E-3</c:v>
                </c:pt>
                <c:pt idx="26">
                  <c:v>4.0479886681642208E-3</c:v>
                </c:pt>
                <c:pt idx="27">
                  <c:v>6.546105574531641E-3</c:v>
                </c:pt>
                <c:pt idx="28">
                  <c:v>0</c:v>
                </c:pt>
                <c:pt idx="29">
                  <c:v>-6.9615054934071482E-3</c:v>
                </c:pt>
                <c:pt idx="30">
                  <c:v>1.8492670587187635E-2</c:v>
                </c:pt>
                <c:pt idx="31">
                  <c:v>1.8042761130449059E-2</c:v>
                </c:pt>
                <c:pt idx="33">
                  <c:v>-1.8538951938777758E-2</c:v>
                </c:pt>
                <c:pt idx="34">
                  <c:v>-1.8081933349887676E-2</c:v>
                </c:pt>
                <c:pt idx="35">
                  <c:v>-7.2611365531912078E-3</c:v>
                </c:pt>
                <c:pt idx="36">
                  <c:v>1.3745626831980846E-2</c:v>
                </c:pt>
                <c:pt idx="37">
                  <c:v>3.2805121771679793E-4</c:v>
                </c:pt>
                <c:pt idx="38">
                  <c:v>3.3280512219659572E-3</c:v>
                </c:pt>
                <c:pt idx="39">
                  <c:v>8.3280512193466133E-3</c:v>
                </c:pt>
                <c:pt idx="40">
                  <c:v>-3.3852259746858255E-3</c:v>
                </c:pt>
                <c:pt idx="41">
                  <c:v>-1.3852259742783719E-3</c:v>
                </c:pt>
                <c:pt idx="42">
                  <c:v>-3.8522597043666625E-4</c:v>
                </c:pt>
                <c:pt idx="43">
                  <c:v>-4.0904651738840692E-3</c:v>
                </c:pt>
                <c:pt idx="44">
                  <c:v>9.0953482349658606E-4</c:v>
                </c:pt>
                <c:pt idx="45">
                  <c:v>7.9095348285606534E-3</c:v>
                </c:pt>
                <c:pt idx="46">
                  <c:v>1.0909534825533855E-2</c:v>
                </c:pt>
                <c:pt idx="47">
                  <c:v>4.0152894340072338E-3</c:v>
                </c:pt>
                <c:pt idx="48">
                  <c:v>5.0152894378489394E-3</c:v>
                </c:pt>
                <c:pt idx="49">
                  <c:v>6.9719859349708316E-3</c:v>
                </c:pt>
                <c:pt idx="50">
                  <c:v>-1.308104079479679E-3</c:v>
                </c:pt>
                <c:pt idx="51">
                  <c:v>-3.0810408291393095E-4</c:v>
                </c:pt>
                <c:pt idx="52">
                  <c:v>-4.7439779815406143E-3</c:v>
                </c:pt>
                <c:pt idx="53">
                  <c:v>3.6494222819233677E-3</c:v>
                </c:pt>
                <c:pt idx="54">
                  <c:v>3.6494222819233677E-3</c:v>
                </c:pt>
                <c:pt idx="55">
                  <c:v>-3.7889696143018937E-3</c:v>
                </c:pt>
                <c:pt idx="56">
                  <c:v>-2.4825437579862916E-3</c:v>
                </c:pt>
                <c:pt idx="57">
                  <c:v>-4.549907465773933E-3</c:v>
                </c:pt>
                <c:pt idx="58">
                  <c:v>-1.0352755672695823E-2</c:v>
                </c:pt>
                <c:pt idx="59">
                  <c:v>-6.4079385742207059E-4</c:v>
                </c:pt>
                <c:pt idx="60">
                  <c:v>7.9060637679882889E-3</c:v>
                </c:pt>
                <c:pt idx="61">
                  <c:v>1.568425496099957E-2</c:v>
                </c:pt>
                <c:pt idx="62">
                  <c:v>2.4127416289169597E-3</c:v>
                </c:pt>
                <c:pt idx="63">
                  <c:v>4.8592724017088159E-3</c:v>
                </c:pt>
                <c:pt idx="64">
                  <c:v>1.307829099698413E-2</c:v>
                </c:pt>
                <c:pt idx="65">
                  <c:v>2.0974971623446758E-2</c:v>
                </c:pt>
                <c:pt idx="66">
                  <c:v>1.3142467167176959E-2</c:v>
                </c:pt>
                <c:pt idx="68">
                  <c:v>1.0664609083780689E-3</c:v>
                </c:pt>
                <c:pt idx="69">
                  <c:v>1.2704810914629199E-2</c:v>
                </c:pt>
                <c:pt idx="70">
                  <c:v>2.203851494364753E-2</c:v>
                </c:pt>
                <c:pt idx="71">
                  <c:v>1.8477039548918564E-2</c:v>
                </c:pt>
                <c:pt idx="72">
                  <c:v>2.0769773214395902E-2</c:v>
                </c:pt>
                <c:pt idx="73">
                  <c:v>2.043668736814698E-2</c:v>
                </c:pt>
                <c:pt idx="74">
                  <c:v>1.8382380957856451E-2</c:v>
                </c:pt>
                <c:pt idx="75">
                  <c:v>1.8382380957856451E-2</c:v>
                </c:pt>
                <c:pt idx="76">
                  <c:v>1.8479777759785786E-2</c:v>
                </c:pt>
                <c:pt idx="77">
                  <c:v>1.8605927612976223E-2</c:v>
                </c:pt>
                <c:pt idx="78">
                  <c:v>1.8341200445791274E-2</c:v>
                </c:pt>
                <c:pt idx="79">
                  <c:v>1.7957347941178425E-2</c:v>
                </c:pt>
                <c:pt idx="81">
                  <c:v>1.8673371321630258E-2</c:v>
                </c:pt>
                <c:pt idx="84">
                  <c:v>1.1248393058648722E-2</c:v>
                </c:pt>
                <c:pt idx="85">
                  <c:v>1.194839305551715E-2</c:v>
                </c:pt>
                <c:pt idx="86">
                  <c:v>1.2648393059661535E-2</c:v>
                </c:pt>
                <c:pt idx="87">
                  <c:v>1.8148393058963042E-2</c:v>
                </c:pt>
                <c:pt idx="88">
                  <c:v>2.1548393060383308E-2</c:v>
                </c:pt>
                <c:pt idx="89">
                  <c:v>2.2348393062001481E-2</c:v>
                </c:pt>
                <c:pt idx="90">
                  <c:v>1.8590183400169321E-2</c:v>
                </c:pt>
                <c:pt idx="91">
                  <c:v>1.8600183396278721E-2</c:v>
                </c:pt>
                <c:pt idx="92">
                  <c:v>1.8620183395773478E-2</c:v>
                </c:pt>
                <c:pt idx="94">
                  <c:v>1.8972816881601202E-2</c:v>
                </c:pt>
                <c:pt idx="95">
                  <c:v>1.9058500306256061E-2</c:v>
                </c:pt>
                <c:pt idx="96">
                  <c:v>1.9386916931648193E-2</c:v>
                </c:pt>
                <c:pt idx="97">
                  <c:v>-1.233299853348982E-3</c:v>
                </c:pt>
                <c:pt idx="99">
                  <c:v>6.6865139022380948E-3</c:v>
                </c:pt>
                <c:pt idx="101">
                  <c:v>2.2686513898221766E-2</c:v>
                </c:pt>
                <c:pt idx="103">
                  <c:v>2.6686513899036673E-2</c:v>
                </c:pt>
                <c:pt idx="106">
                  <c:v>1.8694923510079408E-2</c:v>
                </c:pt>
                <c:pt idx="107">
                  <c:v>1.7480533297168567E-2</c:v>
                </c:pt>
                <c:pt idx="108">
                  <c:v>1.7625437480677766E-2</c:v>
                </c:pt>
                <c:pt idx="109">
                  <c:v>1.6753138758733219E-2</c:v>
                </c:pt>
                <c:pt idx="110">
                  <c:v>1.696356619285656E-2</c:v>
                </c:pt>
                <c:pt idx="111">
                  <c:v>1.7636331437383735E-2</c:v>
                </c:pt>
                <c:pt idx="112">
                  <c:v>1.7485365974537655E-2</c:v>
                </c:pt>
                <c:pt idx="114">
                  <c:v>1.8128566066129288E-2</c:v>
                </c:pt>
                <c:pt idx="115">
                  <c:v>1.7963468539863157E-2</c:v>
                </c:pt>
                <c:pt idx="116">
                  <c:v>1.8407099549684124E-2</c:v>
                </c:pt>
                <c:pt idx="117">
                  <c:v>1.7704517430063037E-2</c:v>
                </c:pt>
                <c:pt idx="118">
                  <c:v>1.8577036030866807E-2</c:v>
                </c:pt>
                <c:pt idx="119">
                  <c:v>1.8425728347574999E-2</c:v>
                </c:pt>
                <c:pt idx="120">
                  <c:v>1.8321761654200783E-2</c:v>
                </c:pt>
                <c:pt idx="121">
                  <c:v>1.8321761654200783E-2</c:v>
                </c:pt>
                <c:pt idx="122">
                  <c:v>1.9058546004398411E-2</c:v>
                </c:pt>
                <c:pt idx="123">
                  <c:v>1.978081908956271E-2</c:v>
                </c:pt>
                <c:pt idx="124">
                  <c:v>1.8903055841843392E-2</c:v>
                </c:pt>
                <c:pt idx="125">
                  <c:v>1.8469548130708745E-2</c:v>
                </c:pt>
                <c:pt idx="126">
                  <c:v>1.8655066592155808E-2</c:v>
                </c:pt>
                <c:pt idx="127">
                  <c:v>1.8248800974570382E-2</c:v>
                </c:pt>
                <c:pt idx="128">
                  <c:v>1.8078764215767151E-2</c:v>
                </c:pt>
                <c:pt idx="129">
                  <c:v>1.8861145831080131E-2</c:v>
                </c:pt>
                <c:pt idx="130">
                  <c:v>1.7146587760474299E-2</c:v>
                </c:pt>
                <c:pt idx="131">
                  <c:v>1.8373796892298584E-2</c:v>
                </c:pt>
                <c:pt idx="132">
                  <c:v>1.8101021583270763E-2</c:v>
                </c:pt>
                <c:pt idx="134">
                  <c:v>1.9272719804989673E-2</c:v>
                </c:pt>
                <c:pt idx="136">
                  <c:v>1.6111334823598354E-2</c:v>
                </c:pt>
                <c:pt idx="137">
                  <c:v>1.7796700751786521E-2</c:v>
                </c:pt>
                <c:pt idx="138">
                  <c:v>1.8428323649841174E-2</c:v>
                </c:pt>
                <c:pt idx="139">
                  <c:v>1.8428323649841174E-2</c:v>
                </c:pt>
                <c:pt idx="140">
                  <c:v>1.7717902916718337E-2</c:v>
                </c:pt>
                <c:pt idx="142">
                  <c:v>1.7669459539243777E-2</c:v>
                </c:pt>
                <c:pt idx="143">
                  <c:v>1.8364504817776003E-2</c:v>
                </c:pt>
                <c:pt idx="144">
                  <c:v>1.7081386774842566E-2</c:v>
                </c:pt>
                <c:pt idx="145">
                  <c:v>1.7081386774842566E-2</c:v>
                </c:pt>
                <c:pt idx="146">
                  <c:v>1.7781386778986951E-2</c:v>
                </c:pt>
                <c:pt idx="147">
                  <c:v>1.7781386778986951E-2</c:v>
                </c:pt>
                <c:pt idx="153">
                  <c:v>1.7032177425838079E-2</c:v>
                </c:pt>
                <c:pt idx="154">
                  <c:v>1.7722177426597107E-2</c:v>
                </c:pt>
                <c:pt idx="155">
                  <c:v>1.7722177426597107E-2</c:v>
                </c:pt>
                <c:pt idx="156">
                  <c:v>1.8422177423465535E-2</c:v>
                </c:pt>
                <c:pt idx="157">
                  <c:v>1.8041607515303166E-2</c:v>
                </c:pt>
                <c:pt idx="158">
                  <c:v>1.7353371857951924E-2</c:v>
                </c:pt>
                <c:pt idx="159">
                  <c:v>1.6950428734549217E-2</c:v>
                </c:pt>
                <c:pt idx="160">
                  <c:v>1.6958668709986705E-2</c:v>
                </c:pt>
                <c:pt idx="165">
                  <c:v>1.6438015262254954E-2</c:v>
                </c:pt>
                <c:pt idx="166">
                  <c:v>1.6014472071639613E-2</c:v>
                </c:pt>
                <c:pt idx="167">
                  <c:v>1.6269182520895462E-2</c:v>
                </c:pt>
                <c:pt idx="168">
                  <c:v>1.6795100620742447E-2</c:v>
                </c:pt>
                <c:pt idx="173">
                  <c:v>1.5793830647292301E-2</c:v>
                </c:pt>
                <c:pt idx="183">
                  <c:v>1.5082330637435262E-2</c:v>
                </c:pt>
                <c:pt idx="184">
                  <c:v>1.4538078409278437E-2</c:v>
                </c:pt>
                <c:pt idx="185">
                  <c:v>1.5023196870060731E-2</c:v>
                </c:pt>
                <c:pt idx="186">
                  <c:v>1.4890351413135664E-2</c:v>
                </c:pt>
                <c:pt idx="187">
                  <c:v>1.9102641032845962E-2</c:v>
                </c:pt>
                <c:pt idx="188">
                  <c:v>1.2559955721026365E-2</c:v>
                </c:pt>
                <c:pt idx="189">
                  <c:v>1.2629955722895995E-2</c:v>
                </c:pt>
                <c:pt idx="190">
                  <c:v>1.3159955720421005E-2</c:v>
                </c:pt>
                <c:pt idx="191">
                  <c:v>1.3229955722290635E-2</c:v>
                </c:pt>
                <c:pt idx="192">
                  <c:v>1.3270858218199837E-2</c:v>
                </c:pt>
                <c:pt idx="193">
                  <c:v>1.2588462044687332E-2</c:v>
                </c:pt>
                <c:pt idx="194">
                  <c:v>1.2668462042666362E-2</c:v>
                </c:pt>
                <c:pt idx="195">
                  <c:v>1.3188462044081972E-2</c:v>
                </c:pt>
                <c:pt idx="196">
                  <c:v>1.326846204933696E-2</c:v>
                </c:pt>
                <c:pt idx="197">
                  <c:v>8.5219635683468527E-3</c:v>
                </c:pt>
                <c:pt idx="198">
                  <c:v>1.2264976348514048E-2</c:v>
                </c:pt>
                <c:pt idx="199">
                  <c:v>1.2300060346302318E-2</c:v>
                </c:pt>
                <c:pt idx="200">
                  <c:v>1.5803885678966824E-2</c:v>
                </c:pt>
                <c:pt idx="201">
                  <c:v>1.3037749110150001E-2</c:v>
                </c:pt>
                <c:pt idx="202">
                  <c:v>1.3127749111514389E-2</c:v>
                </c:pt>
                <c:pt idx="203">
                  <c:v>1.2781580480274991E-2</c:v>
                </c:pt>
                <c:pt idx="204">
                  <c:v>1.2906542248336452E-2</c:v>
                </c:pt>
                <c:pt idx="205">
                  <c:v>1.1421503990967568E-2</c:v>
                </c:pt>
                <c:pt idx="206">
                  <c:v>1.2436235196241582E-2</c:v>
                </c:pt>
                <c:pt idx="207">
                  <c:v>1.2466235199121697E-2</c:v>
                </c:pt>
                <c:pt idx="208">
                  <c:v>1.2536235200991327E-2</c:v>
                </c:pt>
                <c:pt idx="209">
                  <c:v>1.2536235200991327E-2</c:v>
                </c:pt>
                <c:pt idx="210">
                  <c:v>1.2566235196595485E-2</c:v>
                </c:pt>
                <c:pt idx="211">
                  <c:v>1.0994514065270841E-2</c:v>
                </c:pt>
                <c:pt idx="212">
                  <c:v>1.3301873981317523E-2</c:v>
                </c:pt>
                <c:pt idx="213">
                  <c:v>8.352396923579513E-3</c:v>
                </c:pt>
                <c:pt idx="214">
                  <c:v>1.1379096352282757E-2</c:v>
                </c:pt>
                <c:pt idx="215">
                  <c:v>1.1479096357032502E-2</c:v>
                </c:pt>
                <c:pt idx="216">
                  <c:v>1.0943444640853794E-2</c:v>
                </c:pt>
                <c:pt idx="217">
                  <c:v>6.7738466071253223E-3</c:v>
                </c:pt>
                <c:pt idx="218">
                  <c:v>1.074362275602625E-2</c:v>
                </c:pt>
                <c:pt idx="219">
                  <c:v>1.0213264827000933E-2</c:v>
                </c:pt>
                <c:pt idx="220">
                  <c:v>1.029326483225592E-2</c:v>
                </c:pt>
                <c:pt idx="221">
                  <c:v>1.0513264826698253E-2</c:v>
                </c:pt>
                <c:pt idx="222">
                  <c:v>9.9870110379471667E-3</c:v>
                </c:pt>
                <c:pt idx="223">
                  <c:v>1.0017011033551324E-2</c:v>
                </c:pt>
                <c:pt idx="224">
                  <c:v>1.0447011033602547E-2</c:v>
                </c:pt>
                <c:pt idx="225">
                  <c:v>1.0250477817923553E-2</c:v>
                </c:pt>
                <c:pt idx="226">
                  <c:v>9.4974464452813288E-3</c:v>
                </c:pt>
                <c:pt idx="227">
                  <c:v>1.0011453130120987E-2</c:v>
                </c:pt>
                <c:pt idx="228">
                  <c:v>8.0450610952167122E-3</c:v>
                </c:pt>
                <c:pt idx="229">
                  <c:v>9.1670726461276254E-3</c:v>
                </c:pt>
                <c:pt idx="230">
                  <c:v>9.3570634307419825E-3</c:v>
                </c:pt>
                <c:pt idx="231">
                  <c:v>6.2423807563782505E-4</c:v>
                </c:pt>
                <c:pt idx="232">
                  <c:v>9.1423807922574526E-4</c:v>
                </c:pt>
                <c:pt idx="233">
                  <c:v>9.8423808109537533E-4</c:v>
                </c:pt>
                <c:pt idx="234">
                  <c:v>6.8242380790837186E-3</c:v>
                </c:pt>
                <c:pt idx="235">
                  <c:v>7.1142380753956812E-3</c:v>
                </c:pt>
                <c:pt idx="236">
                  <c:v>7.1842380772653112E-3</c:v>
                </c:pt>
                <c:pt idx="237">
                  <c:v>-6.0647384449254264E-3</c:v>
                </c:pt>
                <c:pt idx="238">
                  <c:v>1.8152615524598854E-3</c:v>
                </c:pt>
                <c:pt idx="240">
                  <c:v>-1.6185891590248525E-3</c:v>
                </c:pt>
                <c:pt idx="241">
                  <c:v>-1.8058103964935374E-3</c:v>
                </c:pt>
                <c:pt idx="242">
                  <c:v>1.3046538665014845E-3</c:v>
                </c:pt>
                <c:pt idx="243">
                  <c:v>-3.9636097153503691E-3</c:v>
                </c:pt>
                <c:pt idx="244">
                  <c:v>-4.4127029773699117E-3</c:v>
                </c:pt>
                <c:pt idx="245">
                  <c:v>-6.7251918104740405E-3</c:v>
                </c:pt>
                <c:pt idx="246">
                  <c:v>-6.836908099595973E-3</c:v>
                </c:pt>
                <c:pt idx="247">
                  <c:v>-7.8802445642135177E-3</c:v>
                </c:pt>
                <c:pt idx="248">
                  <c:v>-7.161556755315393E-3</c:v>
                </c:pt>
                <c:pt idx="249">
                  <c:v>-7.55077695012428E-3</c:v>
                </c:pt>
                <c:pt idx="250">
                  <c:v>-9.7750394559214387E-3</c:v>
                </c:pt>
                <c:pt idx="251">
                  <c:v>-1.3435633990646387E-2</c:v>
                </c:pt>
                <c:pt idx="252">
                  <c:v>-1.8980050831169396E-2</c:v>
                </c:pt>
                <c:pt idx="253">
                  <c:v>-2.3437315726733729E-2</c:v>
                </c:pt>
                <c:pt idx="254">
                  <c:v>-2.5970456064802652E-2</c:v>
                </c:pt>
                <c:pt idx="255">
                  <c:v>-2.5554176502583112E-2</c:v>
                </c:pt>
                <c:pt idx="256">
                  <c:v>-2.5554176502583112E-2</c:v>
                </c:pt>
                <c:pt idx="257">
                  <c:v>-2.4264432552213416E-2</c:v>
                </c:pt>
                <c:pt idx="258">
                  <c:v>-2.6934244165756127E-2</c:v>
                </c:pt>
                <c:pt idx="259">
                  <c:v>-2.6042395839432381E-2</c:v>
                </c:pt>
                <c:pt idx="260">
                  <c:v>-2.6990431709380952E-2</c:v>
                </c:pt>
                <c:pt idx="261">
                  <c:v>-2.9693418706777205E-2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8-4167-922E-7842652099AA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2'!$AW$2:$AW$182</c:f>
              <c:numCache>
                <c:formatCode>General</c:formatCode>
                <c:ptCount val="1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2'!$AZ$2:$AZ$182</c:f>
              <c:numCache>
                <c:formatCode>General</c:formatCode>
                <c:ptCount val="181"/>
                <c:pt idx="0">
                  <c:v>1.2526252768130484E-2</c:v>
                </c:pt>
                <c:pt idx="1">
                  <c:v>1.3620731750845234E-2</c:v>
                </c:pt>
                <c:pt idx="2">
                  <c:v>1.4590384100012633E-2</c:v>
                </c:pt>
                <c:pt idx="3">
                  <c:v>1.5435205574655822E-2</c:v>
                </c:pt>
                <c:pt idx="4">
                  <c:v>1.6156616947522223E-2</c:v>
                </c:pt>
                <c:pt idx="5">
                  <c:v>1.6757064601845163E-2</c:v>
                </c:pt>
                <c:pt idx="6">
                  <c:v>1.7239148678311233E-2</c:v>
                </c:pt>
                <c:pt idx="7">
                  <c:v>1.7604580483069805E-2</c:v>
                </c:pt>
                <c:pt idx="8">
                  <c:v>1.7853313799726499E-2</c:v>
                </c:pt>
                <c:pt idx="9">
                  <c:v>1.7983123184264461E-2</c:v>
                </c:pt>
                <c:pt idx="10">
                  <c:v>1.7989745928325484E-2</c:v>
                </c:pt>
                <c:pt idx="11">
                  <c:v>1.7867511236064421E-2</c:v>
                </c:pt>
                <c:pt idx="12">
                  <c:v>1.7610208222284485E-2</c:v>
                </c:pt>
                <c:pt idx="13">
                  <c:v>1.7211851615427935E-2</c:v>
                </c:pt>
                <c:pt idx="14">
                  <c:v>1.6667031748239036E-2</c:v>
                </c:pt>
                <c:pt idx="15">
                  <c:v>1.5970686841222579E-2</c:v>
                </c:pt>
                <c:pt idx="16">
                  <c:v>1.5117363057878067E-2</c:v>
                </c:pt>
                <c:pt idx="17">
                  <c:v>1.4100240262279606E-2</c:v>
                </c:pt>
                <c:pt idx="18">
                  <c:v>1.291029534916093E-2</c:v>
                </c:pt>
                <c:pt idx="19">
                  <c:v>1.1535880666822767E-2</c:v>
                </c:pt>
                <c:pt idx="20">
                  <c:v>9.9627258119039681E-3</c:v>
                </c:pt>
                <c:pt idx="21">
                  <c:v>8.1740634513287388E-3</c:v>
                </c:pt>
                <c:pt idx="22">
                  <c:v>6.1504895291178774E-3</c:v>
                </c:pt>
                <c:pt idx="23">
                  <c:v>3.8695382267110658E-3</c:v>
                </c:pt>
                <c:pt idx="24">
                  <c:v>1.3056810400480434E-3</c:v>
                </c:pt>
                <c:pt idx="25">
                  <c:v>-1.5681087696678634E-3</c:v>
                </c:pt>
                <c:pt idx="26">
                  <c:v>-4.7754466313088169E-3</c:v>
                </c:pt>
                <c:pt idx="27">
                  <c:v>-8.3159615394093264E-3</c:v>
                </c:pt>
                <c:pt idx="28">
                  <c:v>-1.2069416768397052E-2</c:v>
                </c:pt>
                <c:pt idx="29">
                  <c:v>-1.5531559322922415E-2</c:v>
                </c:pt>
                <c:pt idx="30">
                  <c:v>-1.7683684379022638E-2</c:v>
                </c:pt>
                <c:pt idx="31">
                  <c:v>-1.7812963012641073E-2</c:v>
                </c:pt>
                <c:pt idx="32">
                  <c:v>-1.6332974607478751E-2</c:v>
                </c:pt>
                <c:pt idx="33">
                  <c:v>-1.4078145095701745E-2</c:v>
                </c:pt>
                <c:pt idx="34">
                  <c:v>-1.1564447826876394E-2</c:v>
                </c:pt>
                <c:pt idx="35">
                  <c:v>-9.0121989540171577E-3</c:v>
                </c:pt>
                <c:pt idx="36">
                  <c:v>-6.5144922890150239E-3</c:v>
                </c:pt>
                <c:pt idx="37">
                  <c:v>-4.1143788444103378E-3</c:v>
                </c:pt>
                <c:pt idx="38">
                  <c:v>-1.8318733245648883E-3</c:v>
                </c:pt>
                <c:pt idx="39">
                  <c:v>3.2440892923720909E-4</c:v>
                </c:pt>
                <c:pt idx="40">
                  <c:v>2.3515765727489019E-3</c:v>
                </c:pt>
                <c:pt idx="41">
                  <c:v>4.2499025114887505E-3</c:v>
                </c:pt>
                <c:pt idx="42">
                  <c:v>6.0214934173424975E-3</c:v>
                </c:pt>
                <c:pt idx="43">
                  <c:v>7.6691262908805203E-3</c:v>
                </c:pt>
                <c:pt idx="44">
                  <c:v>9.1950918185927568E-3</c:v>
                </c:pt>
                <c:pt idx="45">
                  <c:v>1.0600367920119556E-2</c:v>
                </c:pt>
                <c:pt idx="46">
                  <c:v>1.188443943118693E-2</c:v>
                </c:pt>
                <c:pt idx="47">
                  <c:v>1.304580039298789E-2</c:v>
                </c:pt>
                <c:pt idx="48">
                  <c:v>1.4082876340641268E-2</c:v>
                </c:pt>
                <c:pt idx="49">
                  <c:v>1.4994946008143488E-2</c:v>
                </c:pt>
                <c:pt idx="50">
                  <c:v>1.5782672604645488E-2</c:v>
                </c:pt>
                <c:pt idx="51">
                  <c:v>1.644803313501457E-2</c:v>
                </c:pt>
                <c:pt idx="52">
                  <c:v>1.699367153802956E-2</c:v>
                </c:pt>
                <c:pt idx="53">
                  <c:v>1.7421905280795808E-2</c:v>
                </c:pt>
                <c:pt idx="54">
                  <c:v>1.773372193937009E-2</c:v>
                </c:pt>
                <c:pt idx="55">
                  <c:v>1.792809042919417E-2</c:v>
                </c:pt>
                <c:pt idx="56">
                  <c:v>1.8001795880062683E-2</c:v>
                </c:pt>
                <c:pt idx="57">
                  <c:v>1.7949827086528921E-2</c:v>
                </c:pt>
                <c:pt idx="58">
                  <c:v>1.7766154593705188E-2</c:v>
                </c:pt>
                <c:pt idx="59">
                  <c:v>1.7444595351800825E-2</c:v>
                </c:pt>
                <c:pt idx="60">
                  <c:v>1.6979419314408221E-2</c:v>
                </c:pt>
                <c:pt idx="61">
                  <c:v>1.6365440599328825E-2</c:v>
                </c:pt>
                <c:pt idx="62">
                  <c:v>1.5597531290163185E-2</c:v>
                </c:pt>
                <c:pt idx="63">
                  <c:v>1.4669729529633005E-2</c:v>
                </c:pt>
                <c:pt idx="64">
                  <c:v>1.3574283405097171E-2</c:v>
                </c:pt>
                <c:pt idx="65">
                  <c:v>1.2300984100425516E-2</c:v>
                </c:pt>
                <c:pt idx="66">
                  <c:v>1.0836958471078954E-2</c:v>
                </c:pt>
                <c:pt idx="67">
                  <c:v>9.1667790943746972E-3</c:v>
                </c:pt>
                <c:pt idx="68">
                  <c:v>7.2725060357784633E-3</c:v>
                </c:pt>
                <c:pt idx="69">
                  <c:v>5.1333771518935426E-3</c:v>
                </c:pt>
                <c:pt idx="70">
                  <c:v>2.7254478195146547E-3</c:v>
                </c:pt>
                <c:pt idx="71">
                  <c:v>2.2169792305187161E-5</c:v>
                </c:pt>
                <c:pt idx="72">
                  <c:v>-3.0028985502745507E-3</c:v>
                </c:pt>
                <c:pt idx="73">
                  <c:v>-6.3671490785122955E-3</c:v>
                </c:pt>
                <c:pt idx="74">
                  <c:v>-1.0035751959132987E-2</c:v>
                </c:pt>
                <c:pt idx="75">
                  <c:v>-1.3753302883485981E-2</c:v>
                </c:pt>
                <c:pt idx="76">
                  <c:v>-1.6751760218292805E-2</c:v>
                </c:pt>
                <c:pt idx="77">
                  <c:v>-1.7993770043671024E-2</c:v>
                </c:pt>
                <c:pt idx="78">
                  <c:v>-1.7277273619301047E-2</c:v>
                </c:pt>
                <c:pt idx="79">
                  <c:v>-1.5350174906095731E-2</c:v>
                </c:pt>
                <c:pt idx="80">
                  <c:v>-1.2934704996917037E-2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8-4167-922E-78426520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6696"/>
        <c:axId val="1"/>
      </c:scatterChart>
      <c:valAx>
        <c:axId val="80307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40016797900263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B-4446-8D69-0FB719BB4A8D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B-4446-8D69-0FB719BB4A8D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B-4446-8D69-0FB719BB4A8D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2.9952450000564568E-2</c:v>
                </c:pt>
                <c:pt idx="204">
                  <c:v>2.9982450003444683E-2</c:v>
                </c:pt>
                <c:pt idx="205">
                  <c:v>3.0052450005314313E-2</c:v>
                </c:pt>
                <c:pt idx="206">
                  <c:v>3.0052450005314313E-2</c:v>
                </c:pt>
                <c:pt idx="207">
                  <c:v>3.008245000091847E-2</c:v>
                </c:pt>
                <c:pt idx="208">
                  <c:v>3.3283324999501929E-2</c:v>
                </c:pt>
                <c:pt idx="209">
                  <c:v>2.8486999995948281E-2</c:v>
                </c:pt>
                <c:pt idx="210">
                  <c:v>3.1749850000778679E-2</c:v>
                </c:pt>
                <c:pt idx="211">
                  <c:v>3.1849850005528424E-2</c:v>
                </c:pt>
                <c:pt idx="212">
                  <c:v>3.1418375008797739E-2</c:v>
                </c:pt>
                <c:pt idx="214">
                  <c:v>3.317977500410052E-2</c:v>
                </c:pt>
                <c:pt idx="215">
                  <c:v>3.2444324999232776E-2</c:v>
                </c:pt>
                <c:pt idx="216">
                  <c:v>3.2855300007213373E-2</c:v>
                </c:pt>
                <c:pt idx="217">
                  <c:v>2.7287074997730087E-2</c:v>
                </c:pt>
                <c:pt idx="218">
                  <c:v>2.7577075001318008E-2</c:v>
                </c:pt>
                <c:pt idx="219">
                  <c:v>2.7647075003187638E-2</c:v>
                </c:pt>
                <c:pt idx="220">
                  <c:v>3.3487075001175981E-2</c:v>
                </c:pt>
                <c:pt idx="221">
                  <c:v>3.3777074997487944E-2</c:v>
                </c:pt>
                <c:pt idx="222">
                  <c:v>3.3847074999357574E-2</c:v>
                </c:pt>
                <c:pt idx="223">
                  <c:v>2.4089900005492382E-2</c:v>
                </c:pt>
                <c:pt idx="224">
                  <c:v>3.1969900002877694E-2</c:v>
                </c:pt>
                <c:pt idx="226">
                  <c:v>3.1386800001200754E-2</c:v>
                </c:pt>
                <c:pt idx="227">
                  <c:v>3.1501800003752578E-2</c:v>
                </c:pt>
                <c:pt idx="228">
                  <c:v>3.5123000001476612E-2</c:v>
                </c:pt>
                <c:pt idx="229">
                  <c:v>3.3157700003357604E-2</c:v>
                </c:pt>
                <c:pt idx="230">
                  <c:v>3.2980449999740813E-2</c:v>
                </c:pt>
                <c:pt idx="231">
                  <c:v>3.3605449818423949E-2</c:v>
                </c:pt>
                <c:pt idx="232">
                  <c:v>3.3935325001948513E-2</c:v>
                </c:pt>
                <c:pt idx="233">
                  <c:v>3.3111150005424861E-2</c:v>
                </c:pt>
                <c:pt idx="234">
                  <c:v>3.3958925065235235E-2</c:v>
                </c:pt>
                <c:pt idx="235">
                  <c:v>3.3581449883058667E-2</c:v>
                </c:pt>
                <c:pt idx="236">
                  <c:v>3.5585949997766875E-2</c:v>
                </c:pt>
                <c:pt idx="237">
                  <c:v>3.5933200000727084E-2</c:v>
                </c:pt>
                <c:pt idx="238">
                  <c:v>3.5059950001596007E-2</c:v>
                </c:pt>
                <c:pt idx="239">
                  <c:v>3.5644849827804137E-2</c:v>
                </c:pt>
                <c:pt idx="240">
                  <c:v>3.6746949874213897E-2</c:v>
                </c:pt>
                <c:pt idx="241">
                  <c:v>3.721275000134483E-2</c:v>
                </c:pt>
                <c:pt idx="242">
                  <c:v>3.9397150001605041E-2</c:v>
                </c:pt>
                <c:pt idx="243">
                  <c:v>3.7243750193738379E-2</c:v>
                </c:pt>
                <c:pt idx="244">
                  <c:v>3.8162725089932792E-2</c:v>
                </c:pt>
                <c:pt idx="245">
                  <c:v>3.7220949998300057E-2</c:v>
                </c:pt>
                <c:pt idx="246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B-4446-8D69-0FB719BB4A8D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1.2999999999999999E-4</c:v>
                  </c:pt>
                  <c:pt idx="242">
                    <c:v>1.2999999999999999E-4</c:v>
                  </c:pt>
                  <c:pt idx="243">
                    <c:v>1.3999999999999999E-4</c:v>
                  </c:pt>
                  <c:pt idx="244">
                    <c:v>1.3999999999999999E-4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4.0000000000000002E-4</c:v>
                  </c:pt>
                  <c:pt idx="250">
                    <c:v>4.0000000000000002E-4</c:v>
                  </c:pt>
                  <c:pt idx="251">
                    <c:v>4.0000000000000002E-4</c:v>
                  </c:pt>
                  <c:pt idx="252">
                    <c:v>4.0000000000000002E-4</c:v>
                  </c:pt>
                  <c:pt idx="253">
                    <c:v>2.0000000000000001E-4</c:v>
                  </c:pt>
                  <c:pt idx="254">
                    <c:v>2.0000000000000001E-4</c:v>
                  </c:pt>
                  <c:pt idx="255">
                    <c:v>1E-4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2.0000000000000001E-4</c:v>
                  </c:pt>
                  <c:pt idx="261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  <c:pt idx="266">
                    <c:v>1E-4</c:v>
                  </c:pt>
                  <c:pt idx="267">
                    <c:v>1E-4</c:v>
                  </c:pt>
                  <c:pt idx="268">
                    <c:v>0</c:v>
                  </c:pt>
                  <c:pt idx="269">
                    <c:v>2.0000000000000001E-4</c:v>
                  </c:pt>
                  <c:pt idx="270">
                    <c:v>0</c:v>
                  </c:pt>
                  <c:pt idx="272">
                    <c:v>2.9999999999999997E-4</c:v>
                  </c:pt>
                  <c:pt idx="273">
                    <c:v>2.9999999999999997E-4</c:v>
                  </c:pt>
                  <c:pt idx="274">
                    <c:v>5.9999999999999995E-4</c:v>
                  </c:pt>
                  <c:pt idx="277">
                    <c:v>1E-4</c:v>
                  </c:pt>
                  <c:pt idx="2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3.3242125005926937E-2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B-4446-8D69-0FB719BB4A8D}"/>
            </c:ext>
          </c:extLst>
        </c:ser>
        <c:ser>
          <c:idx val="7"/>
          <c:order val="5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3'!$AX$2:$AX$82</c:f>
              <c:numCache>
                <c:formatCode>General</c:formatCode>
                <c:ptCount val="81"/>
                <c:pt idx="0">
                  <c:v>0.16272941084252493</c:v>
                </c:pt>
                <c:pt idx="1">
                  <c:v>0.15808810315957217</c:v>
                </c:pt>
                <c:pt idx="2">
                  <c:v>0.15343685414632127</c:v>
                </c:pt>
                <c:pt idx="3">
                  <c:v>0.14878050857688344</c:v>
                </c:pt>
                <c:pt idx="4">
                  <c:v>0.14412404401360793</c:v>
                </c:pt>
                <c:pt idx="5">
                  <c:v>0.13947126706478405</c:v>
                </c:pt>
                <c:pt idx="6">
                  <c:v>0.13482373810116349</c:v>
                </c:pt>
                <c:pt idx="7">
                  <c:v>0.13018017517279787</c:v>
                </c:pt>
                <c:pt idx="8">
                  <c:v>0.12553646801807006</c:v>
                </c:pt>
                <c:pt idx="9">
                  <c:v>0.12088628266217219</c:v>
                </c:pt>
                <c:pt idx="10">
                  <c:v>0.11622208459758812</c:v>
                </c:pt>
                <c:pt idx="11">
                  <c:v>0.11153628963859646</c:v>
                </c:pt>
                <c:pt idx="12">
                  <c:v>0.10682220350766126</c:v>
                </c:pt>
                <c:pt idx="13">
                  <c:v>0.1020744591764335</c:v>
                </c:pt>
                <c:pt idx="14">
                  <c:v>9.7288803028503096E-2</c:v>
                </c:pt>
                <c:pt idx="15">
                  <c:v>9.2461281130740425E-2</c:v>
                </c:pt>
                <c:pt idx="16">
                  <c:v>8.7587071885655274E-2</c:v>
                </c:pt>
                <c:pt idx="17">
                  <c:v>8.2659328607076907E-2</c:v>
                </c:pt>
                <c:pt idx="18">
                  <c:v>7.76683772983357E-2</c:v>
                </c:pt>
                <c:pt idx="19">
                  <c:v>7.2601440769395342E-2</c:v>
                </c:pt>
                <c:pt idx="20">
                  <c:v>6.7442768757616206E-2</c:v>
                </c:pt>
                <c:pt idx="21">
                  <c:v>6.2173762936292079E-2</c:v>
                </c:pt>
                <c:pt idx="22">
                  <c:v>5.6772591455061111E-2</c:v>
                </c:pt>
                <c:pt idx="23">
                  <c:v>5.1213072117824249E-2</c:v>
                </c:pt>
                <c:pt idx="24">
                  <c:v>4.5463167478077146E-2</c:v>
                </c:pt>
                <c:pt idx="25">
                  <c:v>3.9483529395973473E-2</c:v>
                </c:pt>
                <c:pt idx="26">
                  <c:v>3.3225145923809665E-2</c:v>
                </c:pt>
                <c:pt idx="27">
                  <c:v>2.6625740024066823E-2</c:v>
                </c:pt>
                <c:pt idx="28">
                  <c:v>1.9632304719059652E-2</c:v>
                </c:pt>
                <c:pt idx="29">
                  <c:v>1.2386841213795727E-2</c:v>
                </c:pt>
                <c:pt idx="30">
                  <c:v>5.7284755459203439E-3</c:v>
                </c:pt>
                <c:pt idx="31">
                  <c:v>1.2052431221457639E-3</c:v>
                </c:pt>
                <c:pt idx="32">
                  <c:v>-5.6813559245815631E-4</c:v>
                </c:pt>
                <c:pt idx="33">
                  <c:v>-5.6250063419717097E-4</c:v>
                </c:pt>
                <c:pt idx="34">
                  <c:v>1.685393002919186E-4</c:v>
                </c:pt>
                <c:pt idx="35">
                  <c:v>1.1475821293484255E-3</c:v>
                </c:pt>
                <c:pt idx="36">
                  <c:v>2.2118949371931554E-3</c:v>
                </c:pt>
                <c:pt idx="37">
                  <c:v>3.2994784467138411E-3</c:v>
                </c:pt>
                <c:pt idx="38">
                  <c:v>4.3823794835705877E-3</c:v>
                </c:pt>
                <c:pt idx="39">
                  <c:v>5.4484745676865298E-3</c:v>
                </c:pt>
                <c:pt idx="40">
                  <c:v>6.4936354344633605E-3</c:v>
                </c:pt>
                <c:pt idx="41">
                  <c:v>7.5176637026289177E-3</c:v>
                </c:pt>
                <c:pt idx="42">
                  <c:v>8.5226366519237495E-3</c:v>
                </c:pt>
                <c:pt idx="43">
                  <c:v>9.5122457261767202E-3</c:v>
                </c:pt>
                <c:pt idx="44">
                  <c:v>1.049104891808403E-2</c:v>
                </c:pt>
                <c:pt idx="45">
                  <c:v>1.1463347650577601E-2</c:v>
                </c:pt>
                <c:pt idx="46">
                  <c:v>1.2431996157294357E-2</c:v>
                </c:pt>
                <c:pt idx="47">
                  <c:v>1.3397622690606046E-2</c:v>
                </c:pt>
                <c:pt idx="48">
                  <c:v>1.4358582008702577E-2</c:v>
                </c:pt>
                <c:pt idx="49">
                  <c:v>1.5311661490719157E-2</c:v>
                </c:pt>
                <c:pt idx="50">
                  <c:v>1.6253291234547211E-2</c:v>
                </c:pt>
                <c:pt idx="51">
                  <c:v>1.7180855220011094E-2</c:v>
                </c:pt>
                <c:pt idx="52">
                  <c:v>1.8093694637013762E-2</c:v>
                </c:pt>
                <c:pt idx="53">
                  <c:v>1.8993513548996269E-2</c:v>
                </c:pt>
                <c:pt idx="54">
                  <c:v>1.9884086786782454E-2</c:v>
                </c:pt>
                <c:pt idx="55">
                  <c:v>2.0770366066598944E-2</c:v>
                </c:pt>
                <c:pt idx="56">
                  <c:v>2.1657229681198847E-2</c:v>
                </c:pt>
                <c:pt idx="57">
                  <c:v>2.2548194462862377E-2</c:v>
                </c:pt>
                <c:pt idx="58">
                  <c:v>2.3444401361759726E-2</c:v>
                </c:pt>
                <c:pt idx="59">
                  <c:v>2.4344109633523993E-2</c:v>
                </c:pt>
                <c:pt idx="60">
                  <c:v>2.5242808409313477E-2</c:v>
                </c:pt>
                <c:pt idx="61">
                  <c:v>2.6133901631793435E-2</c:v>
                </c:pt>
                <c:pt idx="62">
                  <c:v>2.7009772577656847E-2</c:v>
                </c:pt>
                <c:pt idx="63">
                  <c:v>2.7862924020981217E-2</c:v>
                </c:pt>
                <c:pt idx="64">
                  <c:v>2.8686855930079951E-2</c:v>
                </c:pt>
                <c:pt idx="65">
                  <c:v>2.9476406222851411E-2</c:v>
                </c:pt>
                <c:pt idx="66">
                  <c:v>3.0227434450597369E-2</c:v>
                </c:pt>
                <c:pt idx="67">
                  <c:v>3.0935932353612097E-2</c:v>
                </c:pt>
                <c:pt idx="68">
                  <c:v>3.1596832764971015E-2</c:v>
                </c:pt>
                <c:pt idx="69">
                  <c:v>3.2202887548130242E-2</c:v>
                </c:pt>
                <c:pt idx="70">
                  <c:v>3.2743942736867045E-2</c:v>
                </c:pt>
                <c:pt idx="71">
                  <c:v>3.3206742236193201E-2</c:v>
                </c:pt>
                <c:pt idx="72">
                  <c:v>3.3575090068365308E-2</c:v>
                </c:pt>
                <c:pt idx="73">
                  <c:v>3.382992672974186E-2</c:v>
                </c:pt>
                <c:pt idx="74">
                  <c:v>3.3948831106105831E-2</c:v>
                </c:pt>
                <c:pt idx="75">
                  <c:v>3.3904806585085732E-2</c:v>
                </c:pt>
                <c:pt idx="76">
                  <c:v>3.3664770018758471E-2</c:v>
                </c:pt>
                <c:pt idx="77">
                  <c:v>3.31880728635712E-2</c:v>
                </c:pt>
                <c:pt idx="78">
                  <c:v>3.242381957815637E-2</c:v>
                </c:pt>
                <c:pt idx="79">
                  <c:v>3.1307993009291504E-2</c:v>
                </c:pt>
                <c:pt idx="80">
                  <c:v>2.9798344880794733E-2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B-4446-8D69-0FB719BB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4952"/>
        <c:axId val="1"/>
      </c:scatterChart>
      <c:valAx>
        <c:axId val="67738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40000000000001"/>
          <c:y val="0.92514970059880242"/>
          <c:w val="0.7743999999999999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8330757266452803"/>
          <c:y val="3.3846220042166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3388013864022646"/>
          <c:w val="0.81327283057368616"/>
          <c:h val="0.66393619774642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8-48F8-8285-F0AF781D743F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8-48F8-8285-F0AF781D743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8-48F8-8285-F0AF781D743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2.9952450000564568E-2</c:v>
                </c:pt>
                <c:pt idx="204">
                  <c:v>2.9982450003444683E-2</c:v>
                </c:pt>
                <c:pt idx="205">
                  <c:v>3.0052450005314313E-2</c:v>
                </c:pt>
                <c:pt idx="206">
                  <c:v>3.0052450005314313E-2</c:v>
                </c:pt>
                <c:pt idx="207">
                  <c:v>3.008245000091847E-2</c:v>
                </c:pt>
                <c:pt idx="208">
                  <c:v>3.3283324999501929E-2</c:v>
                </c:pt>
                <c:pt idx="209">
                  <c:v>2.8486999995948281E-2</c:v>
                </c:pt>
                <c:pt idx="210">
                  <c:v>3.1749850000778679E-2</c:v>
                </c:pt>
                <c:pt idx="211">
                  <c:v>3.1849850005528424E-2</c:v>
                </c:pt>
                <c:pt idx="212">
                  <c:v>3.1418375008797739E-2</c:v>
                </c:pt>
                <c:pt idx="214">
                  <c:v>3.317977500410052E-2</c:v>
                </c:pt>
                <c:pt idx="215">
                  <c:v>3.2444324999232776E-2</c:v>
                </c:pt>
                <c:pt idx="216">
                  <c:v>3.2855300007213373E-2</c:v>
                </c:pt>
                <c:pt idx="217">
                  <c:v>2.7287074997730087E-2</c:v>
                </c:pt>
                <c:pt idx="218">
                  <c:v>2.7577075001318008E-2</c:v>
                </c:pt>
                <c:pt idx="219">
                  <c:v>2.7647075003187638E-2</c:v>
                </c:pt>
                <c:pt idx="220">
                  <c:v>3.3487075001175981E-2</c:v>
                </c:pt>
                <c:pt idx="221">
                  <c:v>3.3777074997487944E-2</c:v>
                </c:pt>
                <c:pt idx="222">
                  <c:v>3.3847074999357574E-2</c:v>
                </c:pt>
                <c:pt idx="223">
                  <c:v>2.4089900005492382E-2</c:v>
                </c:pt>
                <c:pt idx="224">
                  <c:v>3.1969900002877694E-2</c:v>
                </c:pt>
                <c:pt idx="226">
                  <c:v>3.1386800001200754E-2</c:v>
                </c:pt>
                <c:pt idx="227">
                  <c:v>3.1501800003752578E-2</c:v>
                </c:pt>
                <c:pt idx="228">
                  <c:v>3.5123000001476612E-2</c:v>
                </c:pt>
                <c:pt idx="229">
                  <c:v>3.3157700003357604E-2</c:v>
                </c:pt>
                <c:pt idx="230">
                  <c:v>3.2980449999740813E-2</c:v>
                </c:pt>
                <c:pt idx="231">
                  <c:v>3.3605449818423949E-2</c:v>
                </c:pt>
                <c:pt idx="232">
                  <c:v>3.3935325001948513E-2</c:v>
                </c:pt>
                <c:pt idx="233">
                  <c:v>3.3111150005424861E-2</c:v>
                </c:pt>
                <c:pt idx="234">
                  <c:v>3.3958925065235235E-2</c:v>
                </c:pt>
                <c:pt idx="235">
                  <c:v>3.3581449883058667E-2</c:v>
                </c:pt>
                <c:pt idx="236">
                  <c:v>3.5585949997766875E-2</c:v>
                </c:pt>
                <c:pt idx="237">
                  <c:v>3.5933200000727084E-2</c:v>
                </c:pt>
                <c:pt idx="238">
                  <c:v>3.5059950001596007E-2</c:v>
                </c:pt>
                <c:pt idx="239">
                  <c:v>3.5644849827804137E-2</c:v>
                </c:pt>
                <c:pt idx="240">
                  <c:v>3.6746949874213897E-2</c:v>
                </c:pt>
                <c:pt idx="241">
                  <c:v>3.721275000134483E-2</c:v>
                </c:pt>
                <c:pt idx="242">
                  <c:v>3.9397150001605041E-2</c:v>
                </c:pt>
                <c:pt idx="243">
                  <c:v>3.7243750193738379E-2</c:v>
                </c:pt>
                <c:pt idx="244">
                  <c:v>3.8162725089932792E-2</c:v>
                </c:pt>
                <c:pt idx="245">
                  <c:v>3.7220949998300057E-2</c:v>
                </c:pt>
                <c:pt idx="246">
                  <c:v>3.9579450000019278E-2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8-48F8-8285-F0AF781D743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3.3242125005926937E-2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8-48F8-8285-F0AF781D743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8-48F8-8285-F0AF781D743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2.0000000000000001E-4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4.0000000000000002E-4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1E-4</c:v>
                  </c:pt>
                  <c:pt idx="212">
                    <c:v>4.0000000000000002E-4</c:v>
                  </c:pt>
                  <c:pt idx="213">
                    <c:v>1E-4</c:v>
                  </c:pt>
                  <c:pt idx="214">
                    <c:v>8.0000000000000004E-4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1.2999999999999999E-4</c:v>
                  </c:pt>
                  <c:pt idx="222">
                    <c:v>1.3999999999999999E-4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2.0000000000000001E-4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0</c:v>
                  </c:pt>
                  <c:pt idx="238">
                    <c:v>2.0000000000000001E-4</c:v>
                  </c:pt>
                  <c:pt idx="239">
                    <c:v>0</c:v>
                  </c:pt>
                  <c:pt idx="241">
                    <c:v>2.9999999999999997E-4</c:v>
                  </c:pt>
                  <c:pt idx="242">
                    <c:v>5.9999999999999995E-4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8-48F8-8285-F0AF781D743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25043</c:v>
                </c:pt>
                <c:pt idx="204">
                  <c:v>25043</c:v>
                </c:pt>
                <c:pt idx="205">
                  <c:v>25043</c:v>
                </c:pt>
                <c:pt idx="206">
                  <c:v>25043</c:v>
                </c:pt>
                <c:pt idx="207">
                  <c:v>25043</c:v>
                </c:pt>
                <c:pt idx="208">
                  <c:v>26115.5</c:v>
                </c:pt>
                <c:pt idx="209">
                  <c:v>26180</c:v>
                </c:pt>
                <c:pt idx="210">
                  <c:v>26279</c:v>
                </c:pt>
                <c:pt idx="211">
                  <c:v>26279</c:v>
                </c:pt>
                <c:pt idx="212">
                  <c:v>26322.5</c:v>
                </c:pt>
                <c:pt idx="213">
                  <c:v>27147.5</c:v>
                </c:pt>
                <c:pt idx="214">
                  <c:v>27318.5</c:v>
                </c:pt>
                <c:pt idx="215">
                  <c:v>27455.5</c:v>
                </c:pt>
                <c:pt idx="216">
                  <c:v>27542</c:v>
                </c:pt>
                <c:pt idx="217">
                  <c:v>28740.5</c:v>
                </c:pt>
                <c:pt idx="218">
                  <c:v>28740.5</c:v>
                </c:pt>
                <c:pt idx="219">
                  <c:v>28740.5</c:v>
                </c:pt>
                <c:pt idx="220">
                  <c:v>28740.5</c:v>
                </c:pt>
                <c:pt idx="221">
                  <c:v>28740.5</c:v>
                </c:pt>
                <c:pt idx="222">
                  <c:v>28740.5</c:v>
                </c:pt>
                <c:pt idx="223">
                  <c:v>29986</c:v>
                </c:pt>
                <c:pt idx="224">
                  <c:v>29986</c:v>
                </c:pt>
                <c:pt idx="225">
                  <c:v>30695.5</c:v>
                </c:pt>
                <c:pt idx="226">
                  <c:v>30952</c:v>
                </c:pt>
                <c:pt idx="227">
                  <c:v>31052</c:v>
                </c:pt>
                <c:pt idx="228">
                  <c:v>31220</c:v>
                </c:pt>
                <c:pt idx="229">
                  <c:v>32278</c:v>
                </c:pt>
                <c:pt idx="230">
                  <c:v>32363</c:v>
                </c:pt>
                <c:pt idx="231">
                  <c:v>33263</c:v>
                </c:pt>
                <c:pt idx="232">
                  <c:v>33395.5</c:v>
                </c:pt>
                <c:pt idx="233">
                  <c:v>33461</c:v>
                </c:pt>
                <c:pt idx="234">
                  <c:v>33499.5</c:v>
                </c:pt>
                <c:pt idx="235">
                  <c:v>33503</c:v>
                </c:pt>
                <c:pt idx="236">
                  <c:v>34733</c:v>
                </c:pt>
                <c:pt idx="237">
                  <c:v>35848</c:v>
                </c:pt>
                <c:pt idx="238">
                  <c:v>37093</c:v>
                </c:pt>
                <c:pt idx="239">
                  <c:v>38379</c:v>
                </c:pt>
                <c:pt idx="240">
                  <c:v>39273</c:v>
                </c:pt>
                <c:pt idx="241">
                  <c:v>39285</c:v>
                </c:pt>
                <c:pt idx="242">
                  <c:v>39501</c:v>
                </c:pt>
                <c:pt idx="243">
                  <c:v>39625</c:v>
                </c:pt>
                <c:pt idx="244">
                  <c:v>39631.5</c:v>
                </c:pt>
                <c:pt idx="245">
                  <c:v>39633</c:v>
                </c:pt>
                <c:pt idx="246">
                  <c:v>40823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-1.6606394594929557E-2</c:v>
                </c:pt>
                <c:pt idx="33">
                  <c:v>1.2554512334926647E-3</c:v>
                </c:pt>
                <c:pt idx="34">
                  <c:v>1.2628796595036971E-3</c:v>
                </c:pt>
                <c:pt idx="35">
                  <c:v>5.8540379041117207E-3</c:v>
                </c:pt>
                <c:pt idx="36">
                  <c:v>6.1116869957575258E-3</c:v>
                </c:pt>
                <c:pt idx="37">
                  <c:v>6.9862864161090669E-3</c:v>
                </c:pt>
                <c:pt idx="38">
                  <c:v>6.9862864161090669E-3</c:v>
                </c:pt>
                <c:pt idx="39">
                  <c:v>6.9862864161090669E-3</c:v>
                </c:pt>
                <c:pt idx="40">
                  <c:v>6.986677385899121E-3</c:v>
                </c:pt>
                <c:pt idx="41">
                  <c:v>6.986677385899121E-3</c:v>
                </c:pt>
                <c:pt idx="42">
                  <c:v>6.986677385899121E-3</c:v>
                </c:pt>
                <c:pt idx="43">
                  <c:v>7.0457138241973253E-3</c:v>
                </c:pt>
                <c:pt idx="44">
                  <c:v>7.0457138241973253E-3</c:v>
                </c:pt>
                <c:pt idx="45">
                  <c:v>7.0457138241973253E-3</c:v>
                </c:pt>
                <c:pt idx="46">
                  <c:v>7.0457138241973253E-3</c:v>
                </c:pt>
                <c:pt idx="47">
                  <c:v>7.6595363945826268E-3</c:v>
                </c:pt>
                <c:pt idx="48">
                  <c:v>7.6595363945826268E-3</c:v>
                </c:pt>
                <c:pt idx="49">
                  <c:v>7.8190520689247946E-3</c:v>
                </c:pt>
                <c:pt idx="50">
                  <c:v>7.821397887665121E-3</c:v>
                </c:pt>
                <c:pt idx="51">
                  <c:v>7.821397887665121E-3</c:v>
                </c:pt>
                <c:pt idx="52">
                  <c:v>7.8780885072229981E-3</c:v>
                </c:pt>
                <c:pt idx="53">
                  <c:v>7.9836503505376685E-3</c:v>
                </c:pt>
                <c:pt idx="54">
                  <c:v>7.9836503505376685E-3</c:v>
                </c:pt>
                <c:pt idx="55">
                  <c:v>8.0462055169463614E-3</c:v>
                </c:pt>
                <c:pt idx="56">
                  <c:v>8.048942305476741E-3</c:v>
                </c:pt>
                <c:pt idx="57">
                  <c:v>8.0567617012778283E-3</c:v>
                </c:pt>
                <c:pt idx="58">
                  <c:v>8.6698023320830216E-3</c:v>
                </c:pt>
                <c:pt idx="59">
                  <c:v>8.7335304078618777E-3</c:v>
                </c:pt>
                <c:pt idx="60">
                  <c:v>8.7874842388893752E-3</c:v>
                </c:pt>
                <c:pt idx="61">
                  <c:v>1.061722285634365E-2</c:v>
                </c:pt>
                <c:pt idx="62">
                  <c:v>1.0705582028895929E-2</c:v>
                </c:pt>
                <c:pt idx="63">
                  <c:v>1.0715747243437341E-2</c:v>
                </c:pt>
                <c:pt idx="64">
                  <c:v>1.170998341954551E-2</c:v>
                </c:pt>
                <c:pt idx="65">
                  <c:v>1.2519681854748031E-2</c:v>
                </c:pt>
                <c:pt idx="66">
                  <c:v>1.253766646509053E-2</c:v>
                </c:pt>
                <c:pt idx="67">
                  <c:v>1.307915962431578E-2</c:v>
                </c:pt>
                <c:pt idx="68">
                  <c:v>1.4668451820886641E-2</c:v>
                </c:pt>
                <c:pt idx="69">
                  <c:v>1.4668451820886641E-2</c:v>
                </c:pt>
                <c:pt idx="70">
                  <c:v>1.6314825606805434E-2</c:v>
                </c:pt>
                <c:pt idx="71">
                  <c:v>1.6333201186937988E-2</c:v>
                </c:pt>
                <c:pt idx="72">
                  <c:v>1.6400057021037279E-2</c:v>
                </c:pt>
                <c:pt idx="73">
                  <c:v>1.7248461465455181E-2</c:v>
                </c:pt>
                <c:pt idx="74">
                  <c:v>1.7299678507952297E-2</c:v>
                </c:pt>
                <c:pt idx="75">
                  <c:v>1.7299678507952297E-2</c:v>
                </c:pt>
                <c:pt idx="76">
                  <c:v>1.7335647728637296E-2</c:v>
                </c:pt>
                <c:pt idx="77">
                  <c:v>1.8111722761895144E-2</c:v>
                </c:pt>
                <c:pt idx="78">
                  <c:v>1.8157466227331501E-2</c:v>
                </c:pt>
                <c:pt idx="79">
                  <c:v>1.817075920019335E-2</c:v>
                </c:pt>
                <c:pt idx="80">
                  <c:v>1.8299388261121222E-2</c:v>
                </c:pt>
                <c:pt idx="81">
                  <c:v>1.8299388261121222E-2</c:v>
                </c:pt>
                <c:pt idx="82">
                  <c:v>1.8333011663065897E-2</c:v>
                </c:pt>
                <c:pt idx="83">
                  <c:v>1.8333011663065897E-2</c:v>
                </c:pt>
                <c:pt idx="84">
                  <c:v>1.8333011663065897E-2</c:v>
                </c:pt>
                <c:pt idx="85">
                  <c:v>1.8333011663065897E-2</c:v>
                </c:pt>
                <c:pt idx="86">
                  <c:v>1.8333011663065897E-2</c:v>
                </c:pt>
                <c:pt idx="87">
                  <c:v>1.8333011663065897E-2</c:v>
                </c:pt>
                <c:pt idx="88">
                  <c:v>1.8333011663065897E-2</c:v>
                </c:pt>
                <c:pt idx="89">
                  <c:v>1.8333011663065897E-2</c:v>
                </c:pt>
                <c:pt idx="90">
                  <c:v>1.8336530391176387E-2</c:v>
                </c:pt>
                <c:pt idx="91">
                  <c:v>1.8336530391176387E-2</c:v>
                </c:pt>
                <c:pt idx="92">
                  <c:v>1.8336530391176387E-2</c:v>
                </c:pt>
                <c:pt idx="93">
                  <c:v>1.9064516140257552E-2</c:v>
                </c:pt>
                <c:pt idx="94">
                  <c:v>1.9167341195041841E-2</c:v>
                </c:pt>
                <c:pt idx="95">
                  <c:v>1.9167732164831898E-2</c:v>
                </c:pt>
                <c:pt idx="96">
                  <c:v>1.9169687013782168E-2</c:v>
                </c:pt>
                <c:pt idx="97">
                  <c:v>1.9170077983572224E-2</c:v>
                </c:pt>
                <c:pt idx="98">
                  <c:v>1.9183370956434069E-2</c:v>
                </c:pt>
                <c:pt idx="99">
                  <c:v>1.932255620169341E-2</c:v>
                </c:pt>
                <c:pt idx="100">
                  <c:v>1.932255620169341E-2</c:v>
                </c:pt>
                <c:pt idx="101">
                  <c:v>1.932255620169341E-2</c:v>
                </c:pt>
                <c:pt idx="102">
                  <c:v>1.932255620169341E-2</c:v>
                </c:pt>
                <c:pt idx="103">
                  <c:v>1.932255620169341E-2</c:v>
                </c:pt>
                <c:pt idx="104">
                  <c:v>1.932255620169341E-2</c:v>
                </c:pt>
                <c:pt idx="105">
                  <c:v>1.9534070858112804E-2</c:v>
                </c:pt>
                <c:pt idx="106">
                  <c:v>2.0030211521691751E-2</c:v>
                </c:pt>
                <c:pt idx="107">
                  <c:v>2.0030602491481808E-2</c:v>
                </c:pt>
                <c:pt idx="108">
                  <c:v>2.0075564017338055E-2</c:v>
                </c:pt>
                <c:pt idx="109">
                  <c:v>2.0129126878575501E-2</c:v>
                </c:pt>
                <c:pt idx="110">
                  <c:v>2.0142419851437346E-2</c:v>
                </c:pt>
                <c:pt idx="111">
                  <c:v>2.0232733872939897E-2</c:v>
                </c:pt>
                <c:pt idx="112">
                  <c:v>2.0258537879083483E-2</c:v>
                </c:pt>
                <c:pt idx="113">
                  <c:v>2.0814496920540743E-2</c:v>
                </c:pt>
                <c:pt idx="114">
                  <c:v>2.0823489225711991E-2</c:v>
                </c:pt>
                <c:pt idx="115">
                  <c:v>2.0841473836054492E-2</c:v>
                </c:pt>
                <c:pt idx="116">
                  <c:v>2.0964629319921609E-2</c:v>
                </c:pt>
                <c:pt idx="117">
                  <c:v>2.0970102896982368E-2</c:v>
                </c:pt>
                <c:pt idx="118">
                  <c:v>2.0997861752076227E-2</c:v>
                </c:pt>
                <c:pt idx="119">
                  <c:v>2.1015455392628668E-2</c:v>
                </c:pt>
                <c:pt idx="120">
                  <c:v>2.102366575821981E-2</c:v>
                </c:pt>
                <c:pt idx="121">
                  <c:v>2.102366575821981E-2</c:v>
                </c:pt>
                <c:pt idx="122">
                  <c:v>2.1036176791501549E-2</c:v>
                </c:pt>
                <c:pt idx="123">
                  <c:v>2.1049078794573343E-2</c:v>
                </c:pt>
                <c:pt idx="124">
                  <c:v>2.1061980797645135E-2</c:v>
                </c:pt>
                <c:pt idx="125">
                  <c:v>2.1100686806860516E-2</c:v>
                </c:pt>
                <c:pt idx="126">
                  <c:v>2.110107777665057E-2</c:v>
                </c:pt>
                <c:pt idx="127">
                  <c:v>2.1890445782770267E-2</c:v>
                </c:pt>
                <c:pt idx="128">
                  <c:v>2.1951437070018742E-2</c:v>
                </c:pt>
                <c:pt idx="129">
                  <c:v>2.1997571505245152E-2</c:v>
                </c:pt>
                <c:pt idx="130">
                  <c:v>2.1997962475035208E-2</c:v>
                </c:pt>
                <c:pt idx="131">
                  <c:v>2.1999917323985478E-2</c:v>
                </c:pt>
                <c:pt idx="132">
                  <c:v>2.2200484826283354E-2</c:v>
                </c:pt>
                <c:pt idx="133">
                  <c:v>2.2342797829863127E-2</c:v>
                </c:pt>
                <c:pt idx="134">
                  <c:v>2.275292513963012E-2</c:v>
                </c:pt>
                <c:pt idx="135">
                  <c:v>2.2811570608138272E-2</c:v>
                </c:pt>
                <c:pt idx="136">
                  <c:v>2.2888200686988922E-2</c:v>
                </c:pt>
                <c:pt idx="137">
                  <c:v>2.2888591656778978E-2</c:v>
                </c:pt>
                <c:pt idx="138">
                  <c:v>2.2917132451452944E-2</c:v>
                </c:pt>
                <c:pt idx="139">
                  <c:v>2.2917132451452944E-2</c:v>
                </c:pt>
                <c:pt idx="140">
                  <c:v>2.2938244820115875E-2</c:v>
                </c:pt>
                <c:pt idx="141">
                  <c:v>2.2940981608646258E-2</c:v>
                </c:pt>
                <c:pt idx="142">
                  <c:v>2.2950755853397613E-2</c:v>
                </c:pt>
                <c:pt idx="143">
                  <c:v>2.2956229430458375E-2</c:v>
                </c:pt>
                <c:pt idx="144">
                  <c:v>2.3051626059231632E-2</c:v>
                </c:pt>
                <c:pt idx="145">
                  <c:v>2.3051626059231632E-2</c:v>
                </c:pt>
                <c:pt idx="146">
                  <c:v>2.3051626059231632E-2</c:v>
                </c:pt>
                <c:pt idx="147">
                  <c:v>2.3051626059231632E-2</c:v>
                </c:pt>
                <c:pt idx="148">
                  <c:v>2.3211532703363853E-2</c:v>
                </c:pt>
                <c:pt idx="149">
                  <c:v>2.3250238712579231E-2</c:v>
                </c:pt>
                <c:pt idx="150">
                  <c:v>2.3484429616821779E-2</c:v>
                </c:pt>
                <c:pt idx="151">
                  <c:v>2.3484429616821779E-2</c:v>
                </c:pt>
                <c:pt idx="152">
                  <c:v>2.3484429616821779E-2</c:v>
                </c:pt>
                <c:pt idx="153">
                  <c:v>2.3717056641904107E-2</c:v>
                </c:pt>
                <c:pt idx="154">
                  <c:v>2.3717056641904107E-2</c:v>
                </c:pt>
                <c:pt idx="155">
                  <c:v>2.3717056641904107E-2</c:v>
                </c:pt>
                <c:pt idx="156">
                  <c:v>2.3717056641904107E-2</c:v>
                </c:pt>
                <c:pt idx="157">
                  <c:v>2.3729567675185845E-2</c:v>
                </c:pt>
                <c:pt idx="158">
                  <c:v>2.3731913493926171E-2</c:v>
                </c:pt>
                <c:pt idx="159">
                  <c:v>2.3734650282456551E-2</c:v>
                </c:pt>
                <c:pt idx="160">
                  <c:v>2.3909804748400893E-2</c:v>
                </c:pt>
                <c:pt idx="161">
                  <c:v>2.4079876607074526E-2</c:v>
                </c:pt>
                <c:pt idx="162">
                  <c:v>2.4206159849262075E-2</c:v>
                </c:pt>
                <c:pt idx="163">
                  <c:v>2.4293346112444193E-2</c:v>
                </c:pt>
                <c:pt idx="164">
                  <c:v>2.4398907955758862E-2</c:v>
                </c:pt>
                <c:pt idx="165">
                  <c:v>2.4554513932200487E-2</c:v>
                </c:pt>
                <c:pt idx="166">
                  <c:v>2.4824283087337976E-2</c:v>
                </c:pt>
                <c:pt idx="167">
                  <c:v>2.4862989096553354E-2</c:v>
                </c:pt>
                <c:pt idx="168">
                  <c:v>2.4945483722254819E-2</c:v>
                </c:pt>
                <c:pt idx="169">
                  <c:v>2.5174982989016711E-2</c:v>
                </c:pt>
                <c:pt idx="170">
                  <c:v>2.5337626421679312E-2</c:v>
                </c:pt>
                <c:pt idx="171">
                  <c:v>2.5337626421679312E-2</c:v>
                </c:pt>
                <c:pt idx="172">
                  <c:v>2.5337626421679312E-2</c:v>
                </c:pt>
                <c:pt idx="173">
                  <c:v>2.549245045854083E-2</c:v>
                </c:pt>
                <c:pt idx="174">
                  <c:v>2.5638282190231093E-2</c:v>
                </c:pt>
                <c:pt idx="175">
                  <c:v>2.5638282190231093E-2</c:v>
                </c:pt>
                <c:pt idx="176">
                  <c:v>2.5641800918341583E-2</c:v>
                </c:pt>
                <c:pt idx="177">
                  <c:v>2.5646492555822235E-2</c:v>
                </c:pt>
                <c:pt idx="178">
                  <c:v>2.5646492555822235E-2</c:v>
                </c:pt>
                <c:pt idx="179">
                  <c:v>2.5646492555822235E-2</c:v>
                </c:pt>
                <c:pt idx="180">
                  <c:v>2.5703574145170167E-2</c:v>
                </c:pt>
                <c:pt idx="181">
                  <c:v>2.5703574145170167E-2</c:v>
                </c:pt>
                <c:pt idx="182">
                  <c:v>2.5703574145170167E-2</c:v>
                </c:pt>
                <c:pt idx="183">
                  <c:v>2.5721558755512668E-2</c:v>
                </c:pt>
                <c:pt idx="184">
                  <c:v>2.5788414589611959E-2</c:v>
                </c:pt>
                <c:pt idx="185">
                  <c:v>2.5788805559402012E-2</c:v>
                </c:pt>
                <c:pt idx="186">
                  <c:v>2.6479258208637963E-2</c:v>
                </c:pt>
                <c:pt idx="187">
                  <c:v>2.6565271562449918E-2</c:v>
                </c:pt>
                <c:pt idx="188">
                  <c:v>2.676505712516768E-2</c:v>
                </c:pt>
                <c:pt idx="189">
                  <c:v>2.676505712516768E-2</c:v>
                </c:pt>
                <c:pt idx="190">
                  <c:v>2.676505712516768E-2</c:v>
                </c:pt>
                <c:pt idx="191">
                  <c:v>2.676505712516768E-2</c:v>
                </c:pt>
                <c:pt idx="192">
                  <c:v>2.6775222339709092E-2</c:v>
                </c:pt>
                <c:pt idx="193">
                  <c:v>2.6806108953123384E-2</c:v>
                </c:pt>
                <c:pt idx="194">
                  <c:v>2.6806108953123384E-2</c:v>
                </c:pt>
                <c:pt idx="195">
                  <c:v>2.6806108953123384E-2</c:v>
                </c:pt>
                <c:pt idx="196">
                  <c:v>2.6806108953123384E-2</c:v>
                </c:pt>
                <c:pt idx="197">
                  <c:v>2.6852243388349795E-2</c:v>
                </c:pt>
                <c:pt idx="198">
                  <c:v>2.7455900744193684E-2</c:v>
                </c:pt>
                <c:pt idx="199">
                  <c:v>2.7587657563441996E-2</c:v>
                </c:pt>
                <c:pt idx="200">
                  <c:v>2.7600559566513787E-2</c:v>
                </c:pt>
                <c:pt idx="201">
                  <c:v>2.7612679630005472E-2</c:v>
                </c:pt>
                <c:pt idx="202">
                  <c:v>2.7612679630005472E-2</c:v>
                </c:pt>
                <c:pt idx="203">
                  <c:v>2.7628318421607647E-2</c:v>
                </c:pt>
                <c:pt idx="204">
                  <c:v>2.7628318421607647E-2</c:v>
                </c:pt>
                <c:pt idx="205">
                  <c:v>2.7628318421607647E-2</c:v>
                </c:pt>
                <c:pt idx="206">
                  <c:v>2.7628318421607647E-2</c:v>
                </c:pt>
                <c:pt idx="207">
                  <c:v>2.7628318421607647E-2</c:v>
                </c:pt>
                <c:pt idx="208">
                  <c:v>2.8466948621274187E-2</c:v>
                </c:pt>
                <c:pt idx="209">
                  <c:v>2.8517383724191197E-2</c:v>
                </c:pt>
                <c:pt idx="210">
                  <c:v>2.8594795742621956E-2</c:v>
                </c:pt>
                <c:pt idx="211">
                  <c:v>2.8594795742621956E-2</c:v>
                </c:pt>
                <c:pt idx="212">
                  <c:v>2.8628810114356681E-2</c:v>
                </c:pt>
                <c:pt idx="213">
                  <c:v>2.9273910267946329E-2</c:v>
                </c:pt>
                <c:pt idx="214">
                  <c:v>2.940762193614491E-2</c:v>
                </c:pt>
                <c:pt idx="215">
                  <c:v>2.9514747658619798E-2</c:v>
                </c:pt>
                <c:pt idx="216">
                  <c:v>2.9582385432299199E-2</c:v>
                </c:pt>
                <c:pt idx="217">
                  <c:v>3.0519540019059432E-2</c:v>
                </c:pt>
                <c:pt idx="218">
                  <c:v>3.0519540019059432E-2</c:v>
                </c:pt>
                <c:pt idx="219">
                  <c:v>3.0519540019059432E-2</c:v>
                </c:pt>
                <c:pt idx="220">
                  <c:v>3.0519540019059432E-2</c:v>
                </c:pt>
                <c:pt idx="221">
                  <c:v>3.0519540019059432E-2</c:v>
                </c:pt>
                <c:pt idx="222">
                  <c:v>3.0519540019059432E-2</c:v>
                </c:pt>
                <c:pt idx="223">
                  <c:v>3.1493445766084774E-2</c:v>
                </c:pt>
                <c:pt idx="224">
                  <c:v>3.1493445766084774E-2</c:v>
                </c:pt>
                <c:pt idx="225">
                  <c:v>3.2048231898171867E-2</c:v>
                </c:pt>
                <c:pt idx="226">
                  <c:v>3.2248799400469742E-2</c:v>
                </c:pt>
                <c:pt idx="227">
                  <c:v>3.2326993358480612E-2</c:v>
                </c:pt>
                <c:pt idx="228">
                  <c:v>3.2458359207938867E-2</c:v>
                </c:pt>
                <c:pt idx="229">
                  <c:v>3.3285651283693832E-2</c:v>
                </c:pt>
                <c:pt idx="230">
                  <c:v>3.3352116148003069E-2</c:v>
                </c:pt>
                <c:pt idx="231">
                  <c:v>3.4055861770100865E-2</c:v>
                </c:pt>
                <c:pt idx="232">
                  <c:v>3.4159468764465267E-2</c:v>
                </c:pt>
                <c:pt idx="233">
                  <c:v>3.4210685806962383E-2</c:v>
                </c:pt>
                <c:pt idx="234">
                  <c:v>3.4240790480796562E-2</c:v>
                </c:pt>
                <c:pt idx="235">
                  <c:v>3.4243527269326945E-2</c:v>
                </c:pt>
                <c:pt idx="236">
                  <c:v>3.5205312952860605E-2</c:v>
                </c:pt>
                <c:pt idx="237">
                  <c:v>3.6077175584681764E-2</c:v>
                </c:pt>
                <c:pt idx="238">
                  <c:v>3.7050690361917049E-2</c:v>
                </c:pt>
                <c:pt idx="239">
                  <c:v>3.8056264661936796E-2</c:v>
                </c:pt>
                <c:pt idx="240">
                  <c:v>3.8755318646553939E-2</c:v>
                </c:pt>
                <c:pt idx="241">
                  <c:v>3.8764701921515245E-2</c:v>
                </c:pt>
                <c:pt idx="242">
                  <c:v>3.8933600870818721E-2</c:v>
                </c:pt>
                <c:pt idx="243">
                  <c:v>3.9030561378752188E-2</c:v>
                </c:pt>
                <c:pt idx="244">
                  <c:v>3.9035643986022897E-2</c:v>
                </c:pt>
                <c:pt idx="245">
                  <c:v>3.903681689539306E-2</c:v>
                </c:pt>
                <c:pt idx="246">
                  <c:v>3.9967324995722371E-2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8-48F8-8285-F0AF78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1672"/>
        <c:axId val="1"/>
      </c:scatterChart>
      <c:valAx>
        <c:axId val="67738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03099381095881"/>
              <c:y val="0.86065803250003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25955088949E-2"/>
              <c:y val="0.36923138706022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8888888888889"/>
          <c:y val="0.92349726775956287"/>
          <c:w val="0.81018518518518534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533401</xdr:colOff>
      <xdr:row>0</xdr:row>
      <xdr:rowOff>0</xdr:rowOff>
    </xdr:from>
    <xdr:to>
      <xdr:col>26</xdr:col>
      <xdr:colOff>514351</xdr:colOff>
      <xdr:row>17</xdr:row>
      <xdr:rowOff>95250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BE1B2920-7BFD-E913-7D57-F5522994D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0</xdr:rowOff>
    </xdr:from>
    <xdr:to>
      <xdr:col>17</xdr:col>
      <xdr:colOff>323850</xdr:colOff>
      <xdr:row>17</xdr:row>
      <xdr:rowOff>133350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E6F404E5-EA27-878A-E076-10CC2EFDE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19050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59E6AA12-65FE-342D-AC2B-FD0251D35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438150</xdr:colOff>
      <xdr:row>19</xdr:row>
      <xdr:rowOff>76200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76FA675-7DDB-D4CD-5E4F-D3A44B48D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0</xdr:row>
      <xdr:rowOff>0</xdr:rowOff>
    </xdr:from>
    <xdr:to>
      <xdr:col>25</xdr:col>
      <xdr:colOff>333375</xdr:colOff>
      <xdr:row>16</xdr:row>
      <xdr:rowOff>123825</xdr:rowOff>
    </xdr:to>
    <xdr:graphicFrame macro="">
      <xdr:nvGraphicFramePr>
        <xdr:cNvPr id="66585" name="Chart 8">
          <a:extLst>
            <a:ext uri="{FF2B5EF4-FFF2-40B4-BE49-F238E27FC236}">
              <a16:creationId xmlns:a16="http://schemas.microsoft.com/office/drawing/2014/main" id="{9CFEFC8A-0B1B-EF3B-4F66-2AA3D306F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28575</xdr:rowOff>
    </xdr:from>
    <xdr:to>
      <xdr:col>16</xdr:col>
      <xdr:colOff>457200</xdr:colOff>
      <xdr:row>16</xdr:row>
      <xdr:rowOff>200025</xdr:rowOff>
    </xdr:to>
    <xdr:graphicFrame macro="">
      <xdr:nvGraphicFramePr>
        <xdr:cNvPr id="66586" name="Chart 9">
          <a:extLst>
            <a:ext uri="{FF2B5EF4-FFF2-40B4-BE49-F238E27FC236}">
              <a16:creationId xmlns:a16="http://schemas.microsoft.com/office/drawing/2014/main" id="{67A01130-B2EE-DC13-2AF1-1DC69EFDC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9</xdr:col>
      <xdr:colOff>581025</xdr:colOff>
      <xdr:row>19</xdr:row>
      <xdr:rowOff>133350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697005BB-B77B-2097-4B28-D0C7B6672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28575</xdr:rowOff>
    </xdr:from>
    <xdr:to>
      <xdr:col>10</xdr:col>
      <xdr:colOff>28575</xdr:colOff>
      <xdr:row>38</xdr:row>
      <xdr:rowOff>133350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1BFDAE66-0477-51AF-451B-3A7E902E1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85725</xdr:rowOff>
    </xdr:from>
    <xdr:to>
      <xdr:col>21</xdr:col>
      <xdr:colOff>466725</xdr:colOff>
      <xdr:row>20</xdr:row>
      <xdr:rowOff>28575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354EF794-94FD-623A-9028-E987B04F2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209550</xdr:colOff>
      <xdr:row>18</xdr:row>
      <xdr:rowOff>47625</xdr:rowOff>
    </xdr:to>
    <xdr:graphicFrame macro="">
      <xdr:nvGraphicFramePr>
        <xdr:cNvPr id="52240" name="Chart 1025">
          <a:extLst>
            <a:ext uri="{FF2B5EF4-FFF2-40B4-BE49-F238E27FC236}">
              <a16:creationId xmlns:a16="http://schemas.microsoft.com/office/drawing/2014/main" id="{49553F2D-9CBE-D1A2-8635-7AFD4430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28575</xdr:colOff>
      <xdr:row>17</xdr:row>
      <xdr:rowOff>142874</xdr:rowOff>
    </xdr:to>
    <xdr:graphicFrame macro="">
      <xdr:nvGraphicFramePr>
        <xdr:cNvPr id="52242" name="Chart 1029">
          <a:extLst>
            <a:ext uri="{FF2B5EF4-FFF2-40B4-BE49-F238E27FC236}">
              <a16:creationId xmlns:a16="http://schemas.microsoft.com/office/drawing/2014/main" id="{E65D7CE3-D55B-FA19-6D6E-EA38FF388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9</xdr:col>
      <xdr:colOff>581025</xdr:colOff>
      <xdr:row>21</xdr:row>
      <xdr:rowOff>152400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1F9F014A-B551-2ED1-8155-9B1FAD4D7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22</xdr:row>
      <xdr:rowOff>123825</xdr:rowOff>
    </xdr:from>
    <xdr:to>
      <xdr:col>9</xdr:col>
      <xdr:colOff>600075</xdr:colOff>
      <xdr:row>42</xdr:row>
      <xdr:rowOff>66675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C3D6C244-4AAE-A0B8-E160-1ECC74C85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55</xdr:row>
      <xdr:rowOff>76200</xdr:rowOff>
    </xdr:from>
    <xdr:to>
      <xdr:col>24</xdr:col>
      <xdr:colOff>333375</xdr:colOff>
      <xdr:row>75</xdr:row>
      <xdr:rowOff>19050</xdr:rowOff>
    </xdr:to>
    <xdr:graphicFrame macro="">
      <xdr:nvGraphicFramePr>
        <xdr:cNvPr id="4" name="Chart 1033">
          <a:extLst>
            <a:ext uri="{FF2B5EF4-FFF2-40B4-BE49-F238E27FC236}">
              <a16:creationId xmlns:a16="http://schemas.microsoft.com/office/drawing/2014/main" id="{F79B9951-9E89-8D2A-21D0-1F3A5834F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210</xdr:row>
      <xdr:rowOff>104775</xdr:rowOff>
    </xdr:from>
    <xdr:to>
      <xdr:col>18</xdr:col>
      <xdr:colOff>400050</xdr:colOff>
      <xdr:row>232</xdr:row>
      <xdr:rowOff>28575</xdr:rowOff>
    </xdr:to>
    <xdr:graphicFrame macro="">
      <xdr:nvGraphicFramePr>
        <xdr:cNvPr id="5" name="Chart 1031">
          <a:extLst>
            <a:ext uri="{FF2B5EF4-FFF2-40B4-BE49-F238E27FC236}">
              <a16:creationId xmlns:a16="http://schemas.microsoft.com/office/drawing/2014/main" id="{6EF41E0A-AEDF-593B-D380-137039A40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98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s://www.aavso.org/ejaavso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44" TargetMode="External"/><Relationship Id="rId31" Type="http://schemas.openxmlformats.org/officeDocument/2006/relationships/hyperlink" Target="https://www.aavso.org/ejaavso" TargetMode="External"/><Relationship Id="rId44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80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76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36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4888" TargetMode="External"/><Relationship Id="rId71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02" TargetMode="External"/><Relationship Id="rId3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5992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650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www.konkoly.hu/cgi-bin/IBVS?5736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konkoly.hu/cgi-bin/IBVS?5898" TargetMode="External"/><Relationship Id="rId65" Type="http://schemas.openxmlformats.org/officeDocument/2006/relationships/hyperlink" Target="http://www.konkoly.hu/cgi-bin/IBVS?5945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029" TargetMode="External"/><Relationship Id="rId8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650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37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4888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053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676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konkoly.hu/cgi-bin/IBVS?5736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5992" TargetMode="External"/><Relationship Id="rId75" Type="http://schemas.openxmlformats.org/officeDocument/2006/relationships/hyperlink" Target="http://www.konkoly.hu/cgi-bin/IBVS?6018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650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U1638"/>
  <sheetViews>
    <sheetView tabSelected="1" workbookViewId="0">
      <pane xSplit="14" ySplit="22" topLeftCell="O27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95" customHeight="1"/>
  <cols>
    <col min="1" max="1" width="16.1406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6" ht="20.25">
      <c r="A1" s="6" t="s">
        <v>24</v>
      </c>
      <c r="B1" s="7"/>
      <c r="P1" s="3"/>
    </row>
    <row r="2" spans="1:16" s="157" customFormat="1" ht="12.95" customHeight="1">
      <c r="A2" s="157" t="s">
        <v>23</v>
      </c>
      <c r="B2" s="158" t="s">
        <v>25</v>
      </c>
      <c r="C2" s="157" t="s">
        <v>26</v>
      </c>
    </row>
    <row r="3" spans="1:16" s="157" customFormat="1" ht="12.95" customHeight="1" thickBot="1">
      <c r="B3" s="158"/>
    </row>
    <row r="4" spans="1:16" s="157" customFormat="1" ht="12.95" customHeight="1" thickTop="1" thickBot="1">
      <c r="A4" s="160" t="s">
        <v>1</v>
      </c>
      <c r="B4" s="158"/>
      <c r="C4" s="161">
        <v>45047.432500000003</v>
      </c>
      <c r="D4" s="162">
        <v>0.303429</v>
      </c>
    </row>
    <row r="5" spans="1:16" s="157" customFormat="1" ht="12.95" customHeight="1" thickTop="1">
      <c r="A5" s="164" t="s">
        <v>76</v>
      </c>
      <c r="C5" s="165">
        <v>-9.5</v>
      </c>
      <c r="D5" s="157" t="s">
        <v>77</v>
      </c>
    </row>
    <row r="6" spans="1:16" s="157" customFormat="1" ht="12.95" customHeight="1">
      <c r="A6" s="160" t="s">
        <v>2</v>
      </c>
      <c r="B6" s="158"/>
    </row>
    <row r="7" spans="1:16" s="157" customFormat="1" ht="12.95" customHeight="1">
      <c r="A7" s="157" t="s">
        <v>3</v>
      </c>
      <c r="B7" s="158"/>
      <c r="C7" s="157">
        <v>47679.668899999997</v>
      </c>
    </row>
    <row r="8" spans="1:16" s="157" customFormat="1" ht="12.95" customHeight="1">
      <c r="A8" s="157" t="s">
        <v>4</v>
      </c>
      <c r="B8" s="158"/>
      <c r="C8" s="157">
        <v>0.30342785</v>
      </c>
    </row>
    <row r="9" spans="1:16" s="157" customFormat="1" ht="12.95" customHeight="1">
      <c r="A9" s="174" t="s">
        <v>82</v>
      </c>
      <c r="B9" s="175">
        <v>100</v>
      </c>
      <c r="C9" s="167" t="str">
        <f>"F"&amp;B9</f>
        <v>F100</v>
      </c>
      <c r="D9" s="163" t="str">
        <f>"G"&amp;B9</f>
        <v>G100</v>
      </c>
    </row>
    <row r="10" spans="1:16" s="157" customFormat="1" ht="12.95" customHeight="1" thickBot="1">
      <c r="C10" s="166" t="s">
        <v>19</v>
      </c>
      <c r="D10" s="166" t="s">
        <v>20</v>
      </c>
    </row>
    <row r="11" spans="1:16" s="157" customFormat="1" ht="12.95" customHeight="1">
      <c r="A11" s="157" t="s">
        <v>15</v>
      </c>
      <c r="C11" s="163">
        <f ca="1">INTERCEPT(INDIRECT($D$9):G991,INDIRECT($C$9):F991)</f>
        <v>1.0170405414827641E-2</v>
      </c>
      <c r="D11" s="158"/>
    </row>
    <row r="12" spans="1:16" s="157" customFormat="1" ht="12.95" customHeight="1">
      <c r="A12" s="157" t="s">
        <v>16</v>
      </c>
      <c r="C12" s="163">
        <f ca="1">SLOPE(INDIRECT($D$9):G991,INDIRECT($C$9):F991)</f>
        <v>7.0184810733062726E-7</v>
      </c>
      <c r="D12" s="158"/>
    </row>
    <row r="13" spans="1:16" s="157" customFormat="1" ht="12.95" customHeight="1">
      <c r="A13" s="157" t="s">
        <v>18</v>
      </c>
      <c r="C13" s="158" t="s">
        <v>13</v>
      </c>
    </row>
    <row r="14" spans="1:16" s="157" customFormat="1" ht="12.95" customHeight="1"/>
    <row r="15" spans="1:16" s="157" customFormat="1" ht="12.95" customHeight="1">
      <c r="A15" s="170" t="s">
        <v>17</v>
      </c>
      <c r="C15" s="171">
        <f ca="1">(C7+C11)+(C8+C12)*INT(MAX(F21:F3532))</f>
        <v>60066.542842500698</v>
      </c>
      <c r="E15" s="168" t="s">
        <v>98</v>
      </c>
      <c r="F15" s="165">
        <v>1</v>
      </c>
    </row>
    <row r="16" spans="1:16" s="157" customFormat="1" ht="12.95" customHeight="1">
      <c r="A16" s="160" t="s">
        <v>5</v>
      </c>
      <c r="C16" s="172">
        <f ca="1">+C8+C12</f>
        <v>0.30342855184810735</v>
      </c>
      <c r="E16" s="168" t="s">
        <v>78</v>
      </c>
      <c r="F16" s="169">
        <f ca="1">NOW()+15018.5+$C$5/24</f>
        <v>60357.760285300923</v>
      </c>
    </row>
    <row r="17" spans="1:21" s="157" customFormat="1" ht="12.95" customHeight="1" thickBot="1">
      <c r="A17" s="168" t="s">
        <v>72</v>
      </c>
      <c r="C17" s="157">
        <f>COUNT(C21:C2190)</f>
        <v>279</v>
      </c>
      <c r="E17" s="168" t="s">
        <v>99</v>
      </c>
      <c r="F17" s="169">
        <f ca="1">ROUND(2*(F16-$C$7)/$C$8,0)/2+F15</f>
        <v>41784</v>
      </c>
    </row>
    <row r="18" spans="1:21" s="157" customFormat="1" ht="12.95" customHeight="1" thickTop="1" thickBot="1">
      <c r="A18" s="160" t="s">
        <v>6</v>
      </c>
      <c r="C18" s="143">
        <f ca="1">+C15</f>
        <v>60066.542842500698</v>
      </c>
      <c r="D18" s="144">
        <f ca="1">+C16</f>
        <v>0.30342855184810735</v>
      </c>
      <c r="E18" s="168" t="s">
        <v>79</v>
      </c>
      <c r="F18" s="163">
        <f ca="1">ROUND(2*(F16-$C$15)/$C$16,0)/2+F15</f>
        <v>961</v>
      </c>
    </row>
    <row r="19" spans="1:21" s="157" customFormat="1" ht="12.95" customHeight="1" thickTop="1">
      <c r="E19" s="168" t="s">
        <v>80</v>
      </c>
      <c r="F19" s="173">
        <f ca="1">+$C$15+$C$16*F18-15018.5-$C$5/24</f>
        <v>45340.033514160066</v>
      </c>
    </row>
    <row r="20" spans="1:21" s="157" customFormat="1" ht="12.95" customHeight="1" thickBot="1">
      <c r="A20" s="166" t="s">
        <v>27</v>
      </c>
      <c r="B20" s="166" t="s">
        <v>7</v>
      </c>
      <c r="C20" s="166" t="s">
        <v>8</v>
      </c>
      <c r="D20" s="166" t="s">
        <v>12</v>
      </c>
      <c r="E20" s="166" t="s">
        <v>9</v>
      </c>
      <c r="F20" s="166" t="s">
        <v>10</v>
      </c>
      <c r="G20" s="166" t="s">
        <v>11</v>
      </c>
      <c r="H20" s="176" t="s">
        <v>529</v>
      </c>
      <c r="I20" s="176" t="s">
        <v>89</v>
      </c>
      <c r="J20" s="176" t="s">
        <v>530</v>
      </c>
      <c r="K20" s="176" t="s">
        <v>531</v>
      </c>
      <c r="L20" s="176" t="s">
        <v>71</v>
      </c>
      <c r="M20" s="176" t="s">
        <v>532</v>
      </c>
      <c r="N20" s="176" t="s">
        <v>533</v>
      </c>
      <c r="O20" s="176" t="s">
        <v>22</v>
      </c>
      <c r="P20" s="177" t="s">
        <v>21</v>
      </c>
      <c r="Q20" s="166" t="s">
        <v>14</v>
      </c>
      <c r="S20" s="178" t="s">
        <v>607</v>
      </c>
      <c r="U20" s="179" t="s">
        <v>96</v>
      </c>
    </row>
    <row r="21" spans="1:21" s="157" customFormat="1" ht="12.95" customHeight="1">
      <c r="A21" s="157" t="s">
        <v>28</v>
      </c>
      <c r="B21" s="158"/>
      <c r="C21" s="180">
        <v>37651.642</v>
      </c>
      <c r="D21" s="181"/>
      <c r="E21" s="157">
        <f t="shared" ref="E21:E84" si="0">+(C21-C$7)/C$8</f>
        <v>-33049.131449206121</v>
      </c>
      <c r="F21" s="182">
        <f t="shared" ref="F21:F43" si="1">ROUND(2*E21,0)/2-0.5</f>
        <v>-33049.5</v>
      </c>
      <c r="G21" s="157">
        <f t="shared" ref="G21:G52" si="2">+C21-(C$7+F21*C$8)</f>
        <v>0.11182857500534737</v>
      </c>
      <c r="I21" s="157">
        <f t="shared" ref="I21:I43" si="3">+G21</f>
        <v>0.11182857500534737</v>
      </c>
      <c r="Q21" s="183">
        <f t="shared" ref="Q21:Q84" si="4">+C21-15018.5</f>
        <v>22633.142</v>
      </c>
      <c r="S21" s="157">
        <v>0.1</v>
      </c>
    </row>
    <row r="22" spans="1:21" s="157" customFormat="1" ht="12.95" customHeight="1">
      <c r="A22" s="157" t="s">
        <v>28</v>
      </c>
      <c r="B22" s="158"/>
      <c r="C22" s="180">
        <v>37737.527999999998</v>
      </c>
      <c r="D22" s="181"/>
      <c r="E22" s="157">
        <f t="shared" si="0"/>
        <v>-32766.078987146364</v>
      </c>
      <c r="F22" s="182">
        <f t="shared" si="1"/>
        <v>-32766.5</v>
      </c>
      <c r="G22" s="157">
        <f t="shared" si="2"/>
        <v>0.12774702499882551</v>
      </c>
      <c r="I22" s="157">
        <f t="shared" si="3"/>
        <v>0.12774702499882551</v>
      </c>
      <c r="Q22" s="183">
        <f t="shared" si="4"/>
        <v>22719.027999999998</v>
      </c>
      <c r="S22" s="157">
        <v>0.1</v>
      </c>
    </row>
    <row r="23" spans="1:21" s="157" customFormat="1" ht="12.95" customHeight="1">
      <c r="A23" s="157" t="s">
        <v>28</v>
      </c>
      <c r="B23" s="158" t="s">
        <v>29</v>
      </c>
      <c r="C23" s="180">
        <v>38111.5</v>
      </c>
      <c r="D23" s="181"/>
      <c r="E23" s="157">
        <f t="shared" si="0"/>
        <v>-31533.588297844108</v>
      </c>
      <c r="F23" s="182">
        <f t="shared" si="1"/>
        <v>-31534</v>
      </c>
      <c r="G23" s="157">
        <f t="shared" si="2"/>
        <v>0.12492190000193659</v>
      </c>
      <c r="I23" s="157">
        <f t="shared" si="3"/>
        <v>0.12492190000193659</v>
      </c>
      <c r="Q23" s="183">
        <f t="shared" si="4"/>
        <v>23093</v>
      </c>
      <c r="S23" s="157">
        <v>0.1</v>
      </c>
    </row>
    <row r="24" spans="1:21" s="157" customFormat="1" ht="12.95" customHeight="1">
      <c r="A24" s="157" t="s">
        <v>28</v>
      </c>
      <c r="B24" s="158" t="s">
        <v>29</v>
      </c>
      <c r="C24" s="180">
        <v>38112.410000000003</v>
      </c>
      <c r="D24" s="181"/>
      <c r="E24" s="157">
        <f t="shared" si="0"/>
        <v>-31530.589232333135</v>
      </c>
      <c r="F24" s="182">
        <f t="shared" si="1"/>
        <v>-31531</v>
      </c>
      <c r="G24" s="157">
        <f t="shared" si="2"/>
        <v>0.12463835000380641</v>
      </c>
      <c r="I24" s="157">
        <f t="shared" si="3"/>
        <v>0.12463835000380641</v>
      </c>
      <c r="Q24" s="183">
        <f t="shared" si="4"/>
        <v>23093.910000000003</v>
      </c>
      <c r="S24" s="157">
        <v>0.1</v>
      </c>
    </row>
    <row r="25" spans="1:21" s="157" customFormat="1" ht="12.95" customHeight="1">
      <c r="A25" s="157" t="s">
        <v>28</v>
      </c>
      <c r="B25" s="158"/>
      <c r="C25" s="180">
        <v>38112.559999999998</v>
      </c>
      <c r="D25" s="181"/>
      <c r="E25" s="157">
        <f t="shared" si="0"/>
        <v>-31530.094880875302</v>
      </c>
      <c r="F25" s="182">
        <f t="shared" si="1"/>
        <v>-31530.5</v>
      </c>
      <c r="G25" s="157">
        <f t="shared" si="2"/>
        <v>0.12292442499892786</v>
      </c>
      <c r="I25" s="157">
        <f t="shared" si="3"/>
        <v>0.12292442499892786</v>
      </c>
      <c r="Q25" s="183">
        <f t="shared" si="4"/>
        <v>23094.059999999998</v>
      </c>
      <c r="S25" s="157">
        <v>0.1</v>
      </c>
    </row>
    <row r="26" spans="1:21" s="157" customFormat="1" ht="12.95" customHeight="1">
      <c r="A26" s="157" t="s">
        <v>28</v>
      </c>
      <c r="B26" s="158"/>
      <c r="C26" s="180">
        <v>38113.47</v>
      </c>
      <c r="D26" s="181"/>
      <c r="E26" s="157">
        <f t="shared" si="0"/>
        <v>-31527.09581536433</v>
      </c>
      <c r="F26" s="182">
        <f t="shared" si="1"/>
        <v>-31527.5</v>
      </c>
      <c r="G26" s="157">
        <f t="shared" si="2"/>
        <v>0.12264087500807364</v>
      </c>
      <c r="I26" s="157">
        <f t="shared" si="3"/>
        <v>0.12264087500807364</v>
      </c>
      <c r="Q26" s="183">
        <f t="shared" si="4"/>
        <v>23094.97</v>
      </c>
      <c r="S26" s="157">
        <v>0.1</v>
      </c>
    </row>
    <row r="27" spans="1:21" s="157" customFormat="1" ht="12.95" customHeight="1">
      <c r="A27" s="157" t="s">
        <v>579</v>
      </c>
      <c r="B27" s="158" t="s">
        <v>38</v>
      </c>
      <c r="C27" s="181">
        <v>38113.5</v>
      </c>
      <c r="D27" s="181"/>
      <c r="E27" s="34">
        <f t="shared" si="0"/>
        <v>-31526.996945072766</v>
      </c>
      <c r="F27" s="182">
        <f t="shared" si="1"/>
        <v>-31527.5</v>
      </c>
      <c r="G27" s="157">
        <f t="shared" si="2"/>
        <v>0.15264087500690948</v>
      </c>
      <c r="I27" s="157">
        <f t="shared" si="3"/>
        <v>0.15264087500690948</v>
      </c>
      <c r="O27" s="157">
        <f ca="1">+C$11+C$12*$F27</f>
        <v>-1.1957110789038709E-2</v>
      </c>
      <c r="Q27" s="183">
        <f t="shared" si="4"/>
        <v>23095</v>
      </c>
      <c r="S27" s="157">
        <v>0.1</v>
      </c>
      <c r="U27" s="163"/>
    </row>
    <row r="28" spans="1:21" s="157" customFormat="1" ht="12.95" customHeight="1">
      <c r="A28" s="157" t="s">
        <v>28</v>
      </c>
      <c r="B28" s="158" t="s">
        <v>29</v>
      </c>
      <c r="C28" s="180">
        <v>38113.620000000003</v>
      </c>
      <c r="D28" s="181"/>
      <c r="E28" s="157">
        <f t="shared" si="0"/>
        <v>-31526.601463906474</v>
      </c>
      <c r="F28" s="182">
        <f t="shared" si="1"/>
        <v>-31527</v>
      </c>
      <c r="G28" s="157">
        <f t="shared" si="2"/>
        <v>0.12092695000319509</v>
      </c>
      <c r="I28" s="157">
        <f t="shared" si="3"/>
        <v>0.12092695000319509</v>
      </c>
      <c r="Q28" s="183">
        <f t="shared" si="4"/>
        <v>23095.120000000003</v>
      </c>
      <c r="S28" s="157">
        <v>0.1</v>
      </c>
    </row>
    <row r="29" spans="1:21" s="157" customFormat="1" ht="12.95" customHeight="1">
      <c r="A29" s="157" t="s">
        <v>28</v>
      </c>
      <c r="B29" s="158" t="s">
        <v>29</v>
      </c>
      <c r="C29" s="180">
        <v>38116.339999999997</v>
      </c>
      <c r="D29" s="181"/>
      <c r="E29" s="157">
        <f t="shared" si="0"/>
        <v>-31517.63722413747</v>
      </c>
      <c r="F29" s="182">
        <f t="shared" si="1"/>
        <v>-31518</v>
      </c>
      <c r="G29" s="157">
        <f t="shared" si="2"/>
        <v>0.11007629999949131</v>
      </c>
      <c r="I29" s="157">
        <f t="shared" si="3"/>
        <v>0.11007629999949131</v>
      </c>
      <c r="Q29" s="183">
        <f t="shared" si="4"/>
        <v>23097.839999999997</v>
      </c>
      <c r="S29" s="157">
        <v>0.1</v>
      </c>
    </row>
    <row r="30" spans="1:21" s="157" customFormat="1" ht="12.95" customHeight="1">
      <c r="A30" s="157" t="s">
        <v>28</v>
      </c>
      <c r="B30" s="158"/>
      <c r="C30" s="180">
        <v>38116.5</v>
      </c>
      <c r="D30" s="181"/>
      <c r="E30" s="157">
        <f t="shared" si="0"/>
        <v>-31517.109915915749</v>
      </c>
      <c r="F30" s="182">
        <f t="shared" si="1"/>
        <v>-31517.5</v>
      </c>
      <c r="G30" s="157">
        <f t="shared" si="2"/>
        <v>0.11836237500392599</v>
      </c>
      <c r="I30" s="157">
        <f t="shared" si="3"/>
        <v>0.11836237500392599</v>
      </c>
      <c r="Q30" s="183">
        <f t="shared" si="4"/>
        <v>23098</v>
      </c>
      <c r="S30" s="157">
        <v>0.1</v>
      </c>
    </row>
    <row r="31" spans="1:21" s="157" customFormat="1" ht="12.95" customHeight="1">
      <c r="A31" s="157" t="s">
        <v>28</v>
      </c>
      <c r="B31" s="158"/>
      <c r="C31" s="180">
        <v>38134.411999999997</v>
      </c>
      <c r="D31" s="181"/>
      <c r="E31" s="157">
        <f t="shared" si="0"/>
        <v>-31458.077760495617</v>
      </c>
      <c r="F31" s="182">
        <f t="shared" si="1"/>
        <v>-31458.5</v>
      </c>
      <c r="G31" s="157">
        <f t="shared" si="2"/>
        <v>0.12811922500259243</v>
      </c>
      <c r="I31" s="157">
        <f t="shared" si="3"/>
        <v>0.12811922500259243</v>
      </c>
      <c r="Q31" s="183">
        <f t="shared" si="4"/>
        <v>23115.911999999997</v>
      </c>
      <c r="S31" s="157">
        <v>0.1</v>
      </c>
    </row>
    <row r="32" spans="1:21" s="157" customFormat="1" ht="12.95" customHeight="1">
      <c r="A32" s="157" t="s">
        <v>28</v>
      </c>
      <c r="B32" s="158"/>
      <c r="C32" s="180">
        <v>38412.65</v>
      </c>
      <c r="D32" s="181"/>
      <c r="E32" s="157">
        <f t="shared" si="0"/>
        <v>-30541.095354299203</v>
      </c>
      <c r="F32" s="182">
        <f t="shared" si="1"/>
        <v>-30541.5</v>
      </c>
      <c r="G32" s="157">
        <f t="shared" si="2"/>
        <v>0.12278077500377549</v>
      </c>
      <c r="I32" s="157">
        <f t="shared" si="3"/>
        <v>0.12278077500377549</v>
      </c>
      <c r="Q32" s="183">
        <f t="shared" si="4"/>
        <v>23394.15</v>
      </c>
      <c r="S32" s="157">
        <v>0.1</v>
      </c>
      <c r="U32" s="163"/>
    </row>
    <row r="33" spans="1:21" s="157" customFormat="1" ht="12.95" customHeight="1">
      <c r="A33" s="157" t="s">
        <v>28</v>
      </c>
      <c r="B33" s="158" t="s">
        <v>29</v>
      </c>
      <c r="C33" s="180">
        <v>38414.61</v>
      </c>
      <c r="D33" s="181"/>
      <c r="E33" s="157">
        <f t="shared" si="0"/>
        <v>-30534.63582858329</v>
      </c>
      <c r="F33" s="182">
        <f t="shared" si="1"/>
        <v>-30535</v>
      </c>
      <c r="G33" s="157">
        <f t="shared" si="2"/>
        <v>0.11049975000787526</v>
      </c>
      <c r="I33" s="157">
        <f t="shared" si="3"/>
        <v>0.11049975000787526</v>
      </c>
      <c r="Q33" s="183">
        <f t="shared" si="4"/>
        <v>23396.11</v>
      </c>
      <c r="S33" s="157">
        <v>0.1</v>
      </c>
      <c r="U33" s="163"/>
    </row>
    <row r="34" spans="1:21" s="157" customFormat="1" ht="12.95" customHeight="1">
      <c r="A34" s="157" t="s">
        <v>28</v>
      </c>
      <c r="B34" s="158"/>
      <c r="C34" s="180">
        <v>38415.69</v>
      </c>
      <c r="D34" s="181"/>
      <c r="E34" s="157">
        <f t="shared" si="0"/>
        <v>-30531.076498086761</v>
      </c>
      <c r="F34" s="182">
        <f t="shared" si="1"/>
        <v>-30531.5</v>
      </c>
      <c r="G34" s="157">
        <f t="shared" si="2"/>
        <v>0.12850227500894107</v>
      </c>
      <c r="I34" s="157">
        <f t="shared" si="3"/>
        <v>0.12850227500894107</v>
      </c>
      <c r="Q34" s="183">
        <f t="shared" si="4"/>
        <v>23397.190000000002</v>
      </c>
      <c r="S34" s="157">
        <v>0.1</v>
      </c>
      <c r="U34" s="163"/>
    </row>
    <row r="35" spans="1:21" s="157" customFormat="1" ht="12.95" customHeight="1">
      <c r="A35" s="157" t="s">
        <v>28</v>
      </c>
      <c r="B35" s="158"/>
      <c r="C35" s="180">
        <v>38446.620000000003</v>
      </c>
      <c r="D35" s="181"/>
      <c r="E35" s="157">
        <f t="shared" si="0"/>
        <v>-30429.141227477947</v>
      </c>
      <c r="F35" s="182">
        <f t="shared" si="1"/>
        <v>-30429.5</v>
      </c>
      <c r="G35" s="157">
        <f t="shared" si="2"/>
        <v>0.10886157500499394</v>
      </c>
      <c r="I35" s="157">
        <f t="shared" si="3"/>
        <v>0.10886157500499394</v>
      </c>
      <c r="Q35" s="183">
        <f t="shared" si="4"/>
        <v>23428.120000000003</v>
      </c>
      <c r="S35" s="157">
        <v>0.1</v>
      </c>
      <c r="U35" s="163"/>
    </row>
    <row r="36" spans="1:21" s="157" customFormat="1" ht="12.95" customHeight="1">
      <c r="A36" s="157" t="s">
        <v>28</v>
      </c>
      <c r="B36" s="158" t="s">
        <v>29</v>
      </c>
      <c r="C36" s="180">
        <v>38457.402000000002</v>
      </c>
      <c r="D36" s="181"/>
      <c r="E36" s="157">
        <f t="shared" si="0"/>
        <v>-30393.607244687642</v>
      </c>
      <c r="F36" s="182">
        <f t="shared" si="1"/>
        <v>-30394</v>
      </c>
      <c r="G36" s="157">
        <f t="shared" si="2"/>
        <v>0.11917290000565117</v>
      </c>
      <c r="I36" s="157">
        <f t="shared" si="3"/>
        <v>0.11917290000565117</v>
      </c>
      <c r="Q36" s="183">
        <f t="shared" si="4"/>
        <v>23438.902000000002</v>
      </c>
      <c r="S36" s="157">
        <v>0.1</v>
      </c>
      <c r="U36" s="163"/>
    </row>
    <row r="37" spans="1:21" s="157" customFormat="1" ht="12.95" customHeight="1">
      <c r="A37" s="157" t="s">
        <v>28</v>
      </c>
      <c r="B37" s="158" t="s">
        <v>29</v>
      </c>
      <c r="C37" s="180">
        <v>38458.315000000002</v>
      </c>
      <c r="D37" s="181"/>
      <c r="E37" s="157">
        <f t="shared" si="0"/>
        <v>-30390.598292147522</v>
      </c>
      <c r="F37" s="182">
        <f t="shared" si="1"/>
        <v>-30391</v>
      </c>
      <c r="G37" s="157">
        <f t="shared" si="2"/>
        <v>0.12188935000449419</v>
      </c>
      <c r="I37" s="157">
        <f t="shared" si="3"/>
        <v>0.12188935000449419</v>
      </c>
      <c r="Q37" s="183">
        <f t="shared" si="4"/>
        <v>23439.815000000002</v>
      </c>
      <c r="S37" s="157">
        <v>0.1</v>
      </c>
      <c r="U37" s="163"/>
    </row>
    <row r="38" spans="1:21" s="157" customFormat="1" ht="12.95" customHeight="1">
      <c r="A38" s="157" t="s">
        <v>28</v>
      </c>
      <c r="B38" s="158" t="s">
        <v>29</v>
      </c>
      <c r="C38" s="180">
        <v>38463.480000000003</v>
      </c>
      <c r="D38" s="181"/>
      <c r="E38" s="157">
        <f t="shared" si="0"/>
        <v>-30373.576123615527</v>
      </c>
      <c r="F38" s="182">
        <f t="shared" si="1"/>
        <v>-30374</v>
      </c>
      <c r="G38" s="157">
        <f t="shared" si="2"/>
        <v>0.12861590000829892</v>
      </c>
      <c r="I38" s="157">
        <f t="shared" si="3"/>
        <v>0.12861590000829892</v>
      </c>
      <c r="Q38" s="183">
        <f t="shared" si="4"/>
        <v>23444.980000000003</v>
      </c>
      <c r="S38" s="157">
        <v>0.1</v>
      </c>
      <c r="U38" s="163"/>
    </row>
    <row r="39" spans="1:21" s="157" customFormat="1" ht="12.95" customHeight="1">
      <c r="A39" s="157" t="s">
        <v>28</v>
      </c>
      <c r="B39" s="158"/>
      <c r="C39" s="180">
        <v>38463.620000000003</v>
      </c>
      <c r="D39" s="181"/>
      <c r="E39" s="157">
        <f t="shared" si="0"/>
        <v>-30373.114728921537</v>
      </c>
      <c r="F39" s="182">
        <f t="shared" si="1"/>
        <v>-30373.5</v>
      </c>
      <c r="G39" s="157">
        <f t="shared" si="2"/>
        <v>0.11690197500138311</v>
      </c>
      <c r="I39" s="157">
        <f t="shared" si="3"/>
        <v>0.11690197500138311</v>
      </c>
      <c r="Q39" s="183">
        <f t="shared" si="4"/>
        <v>23445.120000000003</v>
      </c>
      <c r="S39" s="157">
        <v>0.1</v>
      </c>
      <c r="U39" s="163"/>
    </row>
    <row r="40" spans="1:21" s="157" customFormat="1" ht="12.95" customHeight="1">
      <c r="A40" s="157" t="s">
        <v>28</v>
      </c>
      <c r="B40" s="158" t="s">
        <v>29</v>
      </c>
      <c r="C40" s="180">
        <v>38464.39</v>
      </c>
      <c r="D40" s="181"/>
      <c r="E40" s="157">
        <f t="shared" si="0"/>
        <v>-30370.57705810458</v>
      </c>
      <c r="F40" s="182">
        <f t="shared" si="1"/>
        <v>-30371</v>
      </c>
      <c r="G40" s="157">
        <f t="shared" si="2"/>
        <v>0.12833235000289278</v>
      </c>
      <c r="I40" s="157">
        <f t="shared" si="3"/>
        <v>0.12833235000289278</v>
      </c>
      <c r="Q40" s="183">
        <f t="shared" si="4"/>
        <v>23445.89</v>
      </c>
      <c r="S40" s="157">
        <v>0.1</v>
      </c>
      <c r="U40" s="163"/>
    </row>
    <row r="41" spans="1:21" s="157" customFormat="1" ht="12.95" customHeight="1">
      <c r="A41" s="157" t="s">
        <v>28</v>
      </c>
      <c r="B41" s="158"/>
      <c r="C41" s="180">
        <v>38464.54</v>
      </c>
      <c r="D41" s="181"/>
      <c r="E41" s="157">
        <f t="shared" si="0"/>
        <v>-30370.082706646725</v>
      </c>
      <c r="F41" s="182">
        <f t="shared" si="1"/>
        <v>-30370.5</v>
      </c>
      <c r="G41" s="157">
        <f t="shared" si="2"/>
        <v>0.12661842500529019</v>
      </c>
      <c r="I41" s="157">
        <f t="shared" si="3"/>
        <v>0.12661842500529019</v>
      </c>
      <c r="Q41" s="183">
        <f t="shared" si="4"/>
        <v>23446.04</v>
      </c>
      <c r="S41" s="157">
        <v>0.1</v>
      </c>
      <c r="U41" s="163"/>
    </row>
    <row r="42" spans="1:21" s="157" customFormat="1" ht="12.95" customHeight="1">
      <c r="A42" s="157" t="s">
        <v>28</v>
      </c>
      <c r="B42" s="158"/>
      <c r="C42" s="180">
        <v>38465.449999999997</v>
      </c>
      <c r="D42" s="181"/>
      <c r="E42" s="157">
        <f t="shared" si="0"/>
        <v>-30367.083641135774</v>
      </c>
      <c r="F42" s="182">
        <f t="shared" si="1"/>
        <v>-30367.5</v>
      </c>
      <c r="G42" s="157">
        <f t="shared" si="2"/>
        <v>0.12633487499988405</v>
      </c>
      <c r="I42" s="157">
        <f t="shared" si="3"/>
        <v>0.12633487499988405</v>
      </c>
      <c r="Q42" s="183">
        <f t="shared" si="4"/>
        <v>23446.949999999997</v>
      </c>
      <c r="S42" s="157">
        <v>0.1</v>
      </c>
      <c r="U42" s="163"/>
    </row>
    <row r="43" spans="1:21" s="157" customFormat="1" ht="12.95" customHeight="1">
      <c r="A43" s="34" t="s">
        <v>28</v>
      </c>
      <c r="B43" s="42"/>
      <c r="C43" s="185">
        <v>38466.339999999997</v>
      </c>
      <c r="D43" s="41"/>
      <c r="E43" s="34">
        <f t="shared" si="0"/>
        <v>-30364.150489152529</v>
      </c>
      <c r="F43" s="182">
        <f t="shared" si="1"/>
        <v>-30364.5</v>
      </c>
      <c r="G43" s="157">
        <f t="shared" si="2"/>
        <v>0.10605132499767933</v>
      </c>
      <c r="I43" s="157">
        <f t="shared" si="3"/>
        <v>0.10605132499767933</v>
      </c>
      <c r="Q43" s="183">
        <f t="shared" si="4"/>
        <v>23447.839999999997</v>
      </c>
      <c r="S43" s="157">
        <v>0.1</v>
      </c>
      <c r="U43" s="163"/>
    </row>
    <row r="44" spans="1:21" s="157" customFormat="1" ht="12.95" customHeight="1">
      <c r="A44" s="34" t="s">
        <v>30</v>
      </c>
      <c r="B44" s="42"/>
      <c r="C44" s="41">
        <v>41777.444000000003</v>
      </c>
      <c r="D44" s="41"/>
      <c r="E44" s="34">
        <f t="shared" si="0"/>
        <v>-19451.823225850869</v>
      </c>
      <c r="F44" s="157">
        <f t="shared" ref="F44:F107" si="5">ROUND(2*E44,0)/2</f>
        <v>-19452</v>
      </c>
      <c r="G44" s="157">
        <f t="shared" si="2"/>
        <v>5.3638200006389525E-2</v>
      </c>
      <c r="J44" s="34">
        <v>5.3638200006389525E-2</v>
      </c>
      <c r="Q44" s="183">
        <f t="shared" si="4"/>
        <v>26758.944000000003</v>
      </c>
      <c r="S44" s="157">
        <v>1</v>
      </c>
    </row>
    <row r="45" spans="1:21" s="157" customFormat="1" ht="12.95" customHeight="1">
      <c r="A45" s="34" t="s">
        <v>30</v>
      </c>
      <c r="B45" s="42"/>
      <c r="C45" s="41">
        <v>41778.510999999999</v>
      </c>
      <c r="D45" s="41" t="s">
        <v>31</v>
      </c>
      <c r="E45" s="34">
        <f t="shared" si="0"/>
        <v>-19448.306739147374</v>
      </c>
      <c r="F45" s="157">
        <f t="shared" si="5"/>
        <v>-19448.5</v>
      </c>
      <c r="G45" s="157">
        <f t="shared" si="2"/>
        <v>5.8640725001168903E-2</v>
      </c>
      <c r="J45" s="34">
        <v>5.8640725001168903E-2</v>
      </c>
      <c r="Q45" s="183">
        <f t="shared" si="4"/>
        <v>26760.010999999999</v>
      </c>
      <c r="S45" s="157">
        <v>1</v>
      </c>
    </row>
    <row r="46" spans="1:21" s="157" customFormat="1" ht="12.95" customHeight="1">
      <c r="A46" s="34" t="s">
        <v>30</v>
      </c>
      <c r="B46" s="42"/>
      <c r="C46" s="41">
        <v>41806.411999999997</v>
      </c>
      <c r="D46" s="41" t="s">
        <v>31</v>
      </c>
      <c r="E46" s="34">
        <f t="shared" si="0"/>
        <v>-19356.354072310765</v>
      </c>
      <c r="F46" s="157">
        <f t="shared" si="5"/>
        <v>-19356.5</v>
      </c>
      <c r="G46" s="157">
        <f t="shared" si="2"/>
        <v>4.4278524997935165E-2</v>
      </c>
      <c r="J46" s="34">
        <v>4.4278524997935165E-2</v>
      </c>
      <c r="Q46" s="183">
        <f t="shared" si="4"/>
        <v>26787.911999999997</v>
      </c>
      <c r="S46" s="157">
        <v>1</v>
      </c>
    </row>
    <row r="47" spans="1:21" s="157" customFormat="1" ht="12.95" customHeight="1">
      <c r="A47" s="34" t="s">
        <v>32</v>
      </c>
      <c r="B47" s="42"/>
      <c r="C47" s="41">
        <v>42090.427000000003</v>
      </c>
      <c r="D47" s="41" t="s">
        <v>31</v>
      </c>
      <c r="E47" s="34">
        <f t="shared" si="0"/>
        <v>-18420.332543634322</v>
      </c>
      <c r="F47" s="157">
        <f t="shared" si="5"/>
        <v>-18420.5</v>
      </c>
      <c r="G47" s="157">
        <f t="shared" si="2"/>
        <v>5.0810925007681362E-2</v>
      </c>
      <c r="J47" s="34">
        <v>5.0810925007681362E-2</v>
      </c>
      <c r="Q47" s="183">
        <f t="shared" si="4"/>
        <v>27071.927000000003</v>
      </c>
      <c r="S47" s="157">
        <v>1</v>
      </c>
    </row>
    <row r="48" spans="1:21" s="157" customFormat="1" ht="12.95" customHeight="1">
      <c r="A48" s="34" t="s">
        <v>32</v>
      </c>
      <c r="B48" s="42"/>
      <c r="C48" s="41">
        <v>42105.449000000001</v>
      </c>
      <c r="D48" s="41"/>
      <c r="E48" s="34">
        <f t="shared" si="0"/>
        <v>-18370.82489296878</v>
      </c>
      <c r="F48" s="157">
        <f t="shared" si="5"/>
        <v>-18371</v>
      </c>
      <c r="G48" s="157">
        <f t="shared" si="2"/>
        <v>5.3132350003579631E-2</v>
      </c>
      <c r="J48" s="34">
        <v>5.3132350003579631E-2</v>
      </c>
      <c r="Q48" s="183">
        <f t="shared" si="4"/>
        <v>27086.949000000001</v>
      </c>
      <c r="S48" s="157">
        <v>1</v>
      </c>
    </row>
    <row r="49" spans="1:21" s="157" customFormat="1" ht="12.95" customHeight="1">
      <c r="A49" s="34" t="s">
        <v>33</v>
      </c>
      <c r="B49" s="42"/>
      <c r="C49" s="41">
        <v>42148.392999999996</v>
      </c>
      <c r="D49" s="41" t="s">
        <v>31</v>
      </c>
      <c r="E49" s="34">
        <f t="shared" si="0"/>
        <v>-18229.295366262526</v>
      </c>
      <c r="F49" s="157">
        <f t="shared" si="5"/>
        <v>-18229.5</v>
      </c>
      <c r="G49" s="157">
        <f t="shared" si="2"/>
        <v>6.2091574996884447E-2</v>
      </c>
      <c r="J49" s="34">
        <v>6.2091574996884447E-2</v>
      </c>
      <c r="Q49" s="183">
        <f t="shared" si="4"/>
        <v>27129.892999999996</v>
      </c>
      <c r="S49" s="157">
        <v>1</v>
      </c>
    </row>
    <row r="50" spans="1:21" s="157" customFormat="1" ht="12.95" customHeight="1">
      <c r="A50" s="34" t="s">
        <v>33</v>
      </c>
      <c r="B50" s="42"/>
      <c r="C50" s="41">
        <v>42150.493999999999</v>
      </c>
      <c r="D50" s="41" t="s">
        <v>31</v>
      </c>
      <c r="E50" s="34">
        <f t="shared" si="0"/>
        <v>-18222.371150176223</v>
      </c>
      <c r="F50" s="157">
        <f t="shared" si="5"/>
        <v>-18222.5</v>
      </c>
      <c r="G50" s="157">
        <f t="shared" si="2"/>
        <v>3.909662500518607E-2</v>
      </c>
      <c r="J50" s="34">
        <v>3.909662500518607E-2</v>
      </c>
      <c r="Q50" s="183">
        <f t="shared" si="4"/>
        <v>27131.993999999999</v>
      </c>
      <c r="S50" s="157">
        <v>1</v>
      </c>
    </row>
    <row r="51" spans="1:21" s="157" customFormat="1" ht="12.95" customHeight="1">
      <c r="A51" s="34" t="s">
        <v>33</v>
      </c>
      <c r="B51" s="42"/>
      <c r="C51" s="41">
        <v>42152.34</v>
      </c>
      <c r="D51" s="41" t="s">
        <v>31</v>
      </c>
      <c r="E51" s="34">
        <f t="shared" si="0"/>
        <v>-18216.287331568281</v>
      </c>
      <c r="F51" s="157">
        <f t="shared" si="5"/>
        <v>-18216.5</v>
      </c>
      <c r="G51" s="157">
        <f t="shared" si="2"/>
        <v>6.4529524999670684E-2</v>
      </c>
      <c r="J51" s="34">
        <v>6.4529524999670684E-2</v>
      </c>
      <c r="Q51" s="183">
        <f t="shared" si="4"/>
        <v>27133.839999999997</v>
      </c>
      <c r="S51" s="157">
        <v>1</v>
      </c>
    </row>
    <row r="52" spans="1:21" s="157" customFormat="1" ht="12.95" customHeight="1">
      <c r="A52" s="34" t="s">
        <v>34</v>
      </c>
      <c r="B52" s="42"/>
      <c r="C52" s="41">
        <v>42460.466999999997</v>
      </c>
      <c r="D52" s="41"/>
      <c r="E52" s="34">
        <f t="shared" si="0"/>
        <v>-17200.800453880551</v>
      </c>
      <c r="F52" s="157">
        <f t="shared" si="5"/>
        <v>-17201</v>
      </c>
      <c r="G52" s="157">
        <f t="shared" si="2"/>
        <v>6.0547850000148173E-2</v>
      </c>
      <c r="J52" s="34">
        <v>6.0547850000148173E-2</v>
      </c>
      <c r="Q52" s="183">
        <f t="shared" si="4"/>
        <v>27441.966999999997</v>
      </c>
      <c r="S52" s="157">
        <v>1</v>
      </c>
    </row>
    <row r="53" spans="1:21" s="157" customFormat="1" ht="12.95" customHeight="1">
      <c r="A53" s="34" t="s">
        <v>35</v>
      </c>
      <c r="B53" s="42"/>
      <c r="C53" s="41">
        <v>43596.347999999998</v>
      </c>
      <c r="D53" s="41"/>
      <c r="E53" s="34">
        <f t="shared" si="0"/>
        <v>-13457.304265247896</v>
      </c>
      <c r="F53" s="157">
        <f t="shared" si="5"/>
        <v>-13457.5</v>
      </c>
      <c r="G53" s="157">
        <f t="shared" ref="G53:G84" si="6">+C53-(C$7+F53*C$8)</f>
        <v>5.9391374998085666E-2</v>
      </c>
      <c r="J53" s="34">
        <v>5.9391374998085666E-2</v>
      </c>
      <c r="Q53" s="183">
        <f t="shared" si="4"/>
        <v>28577.847999999998</v>
      </c>
      <c r="S53" s="157">
        <v>1</v>
      </c>
    </row>
    <row r="54" spans="1:21" s="157" customFormat="1" ht="12.95" customHeight="1">
      <c r="A54" s="34" t="s">
        <v>36</v>
      </c>
      <c r="B54" s="42" t="s">
        <v>29</v>
      </c>
      <c r="C54" s="41">
        <v>45044.549500000001</v>
      </c>
      <c r="D54" s="41"/>
      <c r="E54" s="34">
        <f t="shared" si="0"/>
        <v>-8684.5007800041949</v>
      </c>
      <c r="F54" s="157">
        <f t="shared" si="5"/>
        <v>-8684.5</v>
      </c>
      <c r="G54" s="157">
        <f t="shared" si="6"/>
        <v>-2.3667499772273004E-4</v>
      </c>
      <c r="K54" s="157">
        <f>+G54</f>
        <v>-2.3667499772273004E-4</v>
      </c>
      <c r="O54" s="157">
        <f t="shared" ref="O54:O117" ca="1" si="7">+C$11+C$12*$F54</f>
        <v>4.0752055267148091E-3</v>
      </c>
      <c r="Q54" s="183">
        <f t="shared" si="4"/>
        <v>30026.049500000001</v>
      </c>
      <c r="S54" s="157">
        <v>1</v>
      </c>
      <c r="U54" s="163"/>
    </row>
    <row r="55" spans="1:21" s="157" customFormat="1" ht="12.95" customHeight="1">
      <c r="A55" s="34" t="s">
        <v>37</v>
      </c>
      <c r="B55" s="42" t="s">
        <v>38</v>
      </c>
      <c r="C55" s="41">
        <v>45047.432500000003</v>
      </c>
      <c r="D55" s="41"/>
      <c r="E55" s="34">
        <f t="shared" si="0"/>
        <v>-8674.9993449843005</v>
      </c>
      <c r="F55" s="157">
        <f t="shared" si="5"/>
        <v>-8675</v>
      </c>
      <c r="G55" s="157">
        <f t="shared" si="6"/>
        <v>1.9875000725733116E-4</v>
      </c>
      <c r="K55" s="157">
        <f>+G55</f>
        <v>1.9875000725733116E-4</v>
      </c>
      <c r="O55" s="157">
        <f t="shared" ca="1" si="7"/>
        <v>4.0818730837344497E-3</v>
      </c>
      <c r="Q55" s="183">
        <f t="shared" si="4"/>
        <v>30028.932500000003</v>
      </c>
      <c r="S55" s="157">
        <v>1</v>
      </c>
      <c r="U55" s="163"/>
    </row>
    <row r="56" spans="1:21" s="157" customFormat="1" ht="12.95" customHeight="1">
      <c r="A56" s="34" t="s">
        <v>534</v>
      </c>
      <c r="B56" s="42" t="s">
        <v>29</v>
      </c>
      <c r="C56" s="41">
        <v>46829.008900000001</v>
      </c>
      <c r="D56" s="41" t="s">
        <v>13</v>
      </c>
      <c r="E56" s="34">
        <f t="shared" si="0"/>
        <v>-2803.5000742350981</v>
      </c>
      <c r="F56" s="157">
        <f t="shared" si="5"/>
        <v>-2803.5</v>
      </c>
      <c r="G56" s="157">
        <f t="shared" si="6"/>
        <v>-2.252499689348042E-5</v>
      </c>
      <c r="K56" s="157">
        <f>+G56</f>
        <v>-2.252499689348042E-5</v>
      </c>
      <c r="O56" s="157">
        <f t="shared" ca="1" si="7"/>
        <v>8.2027742459262285E-3</v>
      </c>
      <c r="Q56" s="183">
        <f t="shared" si="4"/>
        <v>31810.508900000001</v>
      </c>
      <c r="S56" s="157">
        <v>1</v>
      </c>
      <c r="U56" s="163"/>
    </row>
    <row r="57" spans="1:21" s="157" customFormat="1" ht="12.95" customHeight="1">
      <c r="A57" s="186" t="s">
        <v>183</v>
      </c>
      <c r="B57" s="187" t="str">
        <f t="shared" ref="B57:B73" si="8">IF(H57=INT(H57),"I","II")</f>
        <v>I</v>
      </c>
      <c r="C57" s="181">
        <v>46929.008900000001</v>
      </c>
      <c r="D57" s="186" t="s">
        <v>527</v>
      </c>
      <c r="E57" s="34">
        <f t="shared" si="0"/>
        <v>-2473.9324356679726</v>
      </c>
      <c r="F57" s="157">
        <f t="shared" si="5"/>
        <v>-2474</v>
      </c>
      <c r="G57" s="157">
        <f t="shared" si="6"/>
        <v>2.0500900005572475E-2</v>
      </c>
      <c r="J57" s="157">
        <f>+G57</f>
        <v>2.0500900005572475E-2</v>
      </c>
      <c r="O57" s="157">
        <f t="shared" ca="1" si="7"/>
        <v>8.4340331972916696E-3</v>
      </c>
      <c r="Q57" s="183">
        <f t="shared" si="4"/>
        <v>31910.508900000001</v>
      </c>
      <c r="S57" s="157">
        <v>1</v>
      </c>
      <c r="U57" s="163"/>
    </row>
    <row r="58" spans="1:21" s="157" customFormat="1" ht="12.95" customHeight="1">
      <c r="A58" s="186" t="s">
        <v>187</v>
      </c>
      <c r="B58" s="187" t="str">
        <f t="shared" si="8"/>
        <v>I</v>
      </c>
      <c r="C58" s="181">
        <v>47268.377999999997</v>
      </c>
      <c r="D58" s="186" t="s">
        <v>528</v>
      </c>
      <c r="E58" s="34">
        <f t="shared" si="0"/>
        <v>-1355.4817067714778</v>
      </c>
      <c r="F58" s="157">
        <f t="shared" si="5"/>
        <v>-1355.5</v>
      </c>
      <c r="G58" s="157">
        <f t="shared" si="6"/>
        <v>5.550674999540206E-3</v>
      </c>
      <c r="I58" s="157">
        <f t="shared" ref="I58:I74" si="9">+G58</f>
        <v>5.550674999540206E-3</v>
      </c>
      <c r="O58" s="157">
        <f t="shared" ca="1" si="7"/>
        <v>9.2190503053409759E-3</v>
      </c>
      <c r="Q58" s="183">
        <f t="shared" si="4"/>
        <v>32249.877999999997</v>
      </c>
      <c r="S58" s="157">
        <v>0.1</v>
      </c>
      <c r="U58" s="163"/>
    </row>
    <row r="59" spans="1:21" s="157" customFormat="1" ht="12.95" customHeight="1">
      <c r="A59" s="186" t="s">
        <v>187</v>
      </c>
      <c r="B59" s="187" t="str">
        <f t="shared" si="8"/>
        <v>I</v>
      </c>
      <c r="C59" s="181">
        <v>47268.381000000001</v>
      </c>
      <c r="D59" s="186" t="s">
        <v>528</v>
      </c>
      <c r="E59" s="34">
        <f t="shared" si="0"/>
        <v>-1355.4718197423069</v>
      </c>
      <c r="F59" s="157">
        <f t="shared" si="5"/>
        <v>-1355.5</v>
      </c>
      <c r="G59" s="157">
        <f t="shared" si="6"/>
        <v>8.5506750037893653E-3</v>
      </c>
      <c r="I59" s="157">
        <f t="shared" si="9"/>
        <v>8.5506750037893653E-3</v>
      </c>
      <c r="O59" s="157">
        <f t="shared" ca="1" si="7"/>
        <v>9.2190503053409759E-3</v>
      </c>
      <c r="Q59" s="183">
        <f t="shared" si="4"/>
        <v>32249.881000000001</v>
      </c>
      <c r="S59" s="157">
        <v>0.1</v>
      </c>
      <c r="U59" s="163"/>
    </row>
    <row r="60" spans="1:21" s="157" customFormat="1" ht="12.95" customHeight="1">
      <c r="A60" s="186" t="s">
        <v>187</v>
      </c>
      <c r="B60" s="187" t="str">
        <f t="shared" si="8"/>
        <v>I</v>
      </c>
      <c r="C60" s="181">
        <v>47268.385999999999</v>
      </c>
      <c r="D60" s="186" t="s">
        <v>528</v>
      </c>
      <c r="E60" s="34">
        <f t="shared" si="0"/>
        <v>-1355.4553413603871</v>
      </c>
      <c r="F60" s="157">
        <f t="shared" si="5"/>
        <v>-1355.5</v>
      </c>
      <c r="G60" s="157">
        <f t="shared" si="6"/>
        <v>1.3550675001170021E-2</v>
      </c>
      <c r="I60" s="157">
        <f t="shared" si="9"/>
        <v>1.3550675001170021E-2</v>
      </c>
      <c r="O60" s="157">
        <f t="shared" ca="1" si="7"/>
        <v>9.2190503053409759E-3</v>
      </c>
      <c r="Q60" s="183">
        <f t="shared" si="4"/>
        <v>32249.885999999999</v>
      </c>
      <c r="S60" s="157">
        <v>0.1</v>
      </c>
      <c r="U60" s="163"/>
    </row>
    <row r="61" spans="1:21" s="157" customFormat="1" ht="12.95" customHeight="1">
      <c r="A61" s="186" t="s">
        <v>187</v>
      </c>
      <c r="B61" s="187" t="str">
        <f t="shared" si="8"/>
        <v>I</v>
      </c>
      <c r="C61" s="181">
        <v>47268.525999999998</v>
      </c>
      <c r="D61" s="186" t="s">
        <v>528</v>
      </c>
      <c r="E61" s="34">
        <f t="shared" si="0"/>
        <v>-1354.993946666395</v>
      </c>
      <c r="F61" s="157">
        <f t="shared" si="5"/>
        <v>-1355</v>
      </c>
      <c r="G61" s="157">
        <f t="shared" si="6"/>
        <v>1.836750001530163E-3</v>
      </c>
      <c r="I61" s="157">
        <f t="shared" si="9"/>
        <v>1.836750001530163E-3</v>
      </c>
      <c r="O61" s="157">
        <f t="shared" ca="1" si="7"/>
        <v>9.2194012293946408E-3</v>
      </c>
      <c r="Q61" s="183">
        <f t="shared" si="4"/>
        <v>32250.025999999998</v>
      </c>
      <c r="S61" s="157">
        <v>0.1</v>
      </c>
      <c r="U61" s="163"/>
    </row>
    <row r="62" spans="1:21" s="157" customFormat="1" ht="12.95" customHeight="1">
      <c r="A62" s="186" t="s">
        <v>187</v>
      </c>
      <c r="B62" s="187" t="str">
        <f t="shared" si="8"/>
        <v>I</v>
      </c>
      <c r="C62" s="181">
        <v>47268.527999999998</v>
      </c>
      <c r="D62" s="186" t="s">
        <v>528</v>
      </c>
      <c r="E62" s="34">
        <f t="shared" si="0"/>
        <v>-1354.9873553136224</v>
      </c>
      <c r="F62" s="157">
        <f t="shared" si="5"/>
        <v>-1355</v>
      </c>
      <c r="G62" s="157">
        <f t="shared" si="6"/>
        <v>3.8367500019376166E-3</v>
      </c>
      <c r="I62" s="157">
        <f t="shared" si="9"/>
        <v>3.8367500019376166E-3</v>
      </c>
      <c r="O62" s="157">
        <f t="shared" ca="1" si="7"/>
        <v>9.2194012293946408E-3</v>
      </c>
      <c r="Q62" s="183">
        <f t="shared" si="4"/>
        <v>32250.027999999998</v>
      </c>
      <c r="S62" s="157">
        <v>0.1</v>
      </c>
      <c r="U62" s="163"/>
    </row>
    <row r="63" spans="1:21" s="157" customFormat="1" ht="12.95" customHeight="1">
      <c r="A63" s="186" t="s">
        <v>187</v>
      </c>
      <c r="B63" s="187" t="str">
        <f t="shared" si="8"/>
        <v>I</v>
      </c>
      <c r="C63" s="181">
        <v>47268.529000000002</v>
      </c>
      <c r="D63" s="186" t="s">
        <v>528</v>
      </c>
      <c r="E63" s="34">
        <f t="shared" si="0"/>
        <v>-1354.9840596372239</v>
      </c>
      <c r="F63" s="157">
        <f t="shared" si="5"/>
        <v>-1355</v>
      </c>
      <c r="G63" s="157">
        <f t="shared" si="6"/>
        <v>4.8367500057793222E-3</v>
      </c>
      <c r="I63" s="157">
        <f t="shared" si="9"/>
        <v>4.8367500057793222E-3</v>
      </c>
      <c r="O63" s="157">
        <f t="shared" ca="1" si="7"/>
        <v>9.2194012293946408E-3</v>
      </c>
      <c r="Q63" s="183">
        <f t="shared" si="4"/>
        <v>32250.029000000002</v>
      </c>
      <c r="S63" s="157">
        <v>0.1</v>
      </c>
      <c r="U63" s="163"/>
    </row>
    <row r="64" spans="1:21" s="157" customFormat="1" ht="12.95" customHeight="1">
      <c r="A64" s="186" t="s">
        <v>187</v>
      </c>
      <c r="B64" s="187" t="str">
        <f t="shared" si="8"/>
        <v>I</v>
      </c>
      <c r="C64" s="181">
        <v>47291.434000000001</v>
      </c>
      <c r="D64" s="186" t="s">
        <v>528</v>
      </c>
      <c r="E64" s="34">
        <f t="shared" si="0"/>
        <v>-1279.4965920234279</v>
      </c>
      <c r="F64" s="157">
        <f t="shared" si="5"/>
        <v>-1279.5</v>
      </c>
      <c r="G64" s="157">
        <f t="shared" si="6"/>
        <v>1.0340750013710931E-3</v>
      </c>
      <c r="I64" s="157">
        <f t="shared" si="9"/>
        <v>1.0340750013710931E-3</v>
      </c>
      <c r="O64" s="157">
        <f t="shared" ca="1" si="7"/>
        <v>9.2723907614981043E-3</v>
      </c>
      <c r="Q64" s="183">
        <f t="shared" si="4"/>
        <v>32272.934000000001</v>
      </c>
      <c r="S64" s="157">
        <v>0.1</v>
      </c>
      <c r="U64" s="163"/>
    </row>
    <row r="65" spans="1:21" s="157" customFormat="1" ht="12.95" customHeight="1">
      <c r="A65" s="186" t="s">
        <v>187</v>
      </c>
      <c r="B65" s="187" t="str">
        <f t="shared" si="8"/>
        <v>I</v>
      </c>
      <c r="C65" s="181">
        <v>47291.438999999998</v>
      </c>
      <c r="D65" s="186" t="s">
        <v>528</v>
      </c>
      <c r="E65" s="34">
        <f t="shared" si="0"/>
        <v>-1279.4801136415081</v>
      </c>
      <c r="F65" s="157">
        <f t="shared" si="5"/>
        <v>-1279.5</v>
      </c>
      <c r="G65" s="157">
        <f t="shared" si="6"/>
        <v>6.0340749987517484E-3</v>
      </c>
      <c r="I65" s="157">
        <f t="shared" si="9"/>
        <v>6.0340749987517484E-3</v>
      </c>
      <c r="O65" s="157">
        <f t="shared" ca="1" si="7"/>
        <v>9.2723907614981043E-3</v>
      </c>
      <c r="Q65" s="183">
        <f t="shared" si="4"/>
        <v>32272.938999999998</v>
      </c>
      <c r="S65" s="157">
        <v>0.1</v>
      </c>
      <c r="U65" s="163"/>
    </row>
    <row r="66" spans="1:21" s="157" customFormat="1" ht="12.95" customHeight="1">
      <c r="A66" s="186" t="s">
        <v>187</v>
      </c>
      <c r="B66" s="187" t="str">
        <f t="shared" si="8"/>
        <v>I</v>
      </c>
      <c r="C66" s="181">
        <v>47291.446000000004</v>
      </c>
      <c r="D66" s="186" t="s">
        <v>528</v>
      </c>
      <c r="E66" s="34">
        <f t="shared" si="0"/>
        <v>-1279.4570439067916</v>
      </c>
      <c r="F66" s="157">
        <f t="shared" si="5"/>
        <v>-1279.5</v>
      </c>
      <c r="G66" s="157">
        <f t="shared" si="6"/>
        <v>1.3034075003815815E-2</v>
      </c>
      <c r="I66" s="157">
        <f t="shared" si="9"/>
        <v>1.3034075003815815E-2</v>
      </c>
      <c r="O66" s="157">
        <f t="shared" ca="1" si="7"/>
        <v>9.2723907614981043E-3</v>
      </c>
      <c r="Q66" s="183">
        <f t="shared" si="4"/>
        <v>32272.946000000004</v>
      </c>
      <c r="S66" s="157">
        <v>0.1</v>
      </c>
      <c r="U66" s="163"/>
    </row>
    <row r="67" spans="1:21" s="157" customFormat="1" ht="12.95" customHeight="1">
      <c r="A67" s="186" t="s">
        <v>187</v>
      </c>
      <c r="B67" s="187" t="str">
        <f t="shared" si="8"/>
        <v>I</v>
      </c>
      <c r="C67" s="181">
        <v>47291.449000000001</v>
      </c>
      <c r="D67" s="186" t="s">
        <v>528</v>
      </c>
      <c r="E67" s="34">
        <f t="shared" si="0"/>
        <v>-1279.4471568776446</v>
      </c>
      <c r="F67" s="157">
        <f t="shared" si="5"/>
        <v>-1279.5</v>
      </c>
      <c r="G67" s="157">
        <f t="shared" si="6"/>
        <v>1.6034075000789016E-2</v>
      </c>
      <c r="I67" s="157">
        <f t="shared" si="9"/>
        <v>1.6034075000789016E-2</v>
      </c>
      <c r="O67" s="157">
        <f t="shared" ca="1" si="7"/>
        <v>9.2723907614981043E-3</v>
      </c>
      <c r="Q67" s="183">
        <f t="shared" si="4"/>
        <v>32272.949000000001</v>
      </c>
      <c r="S67" s="157">
        <v>0.1</v>
      </c>
      <c r="U67" s="163"/>
    </row>
    <row r="68" spans="1:21" s="157" customFormat="1" ht="12.95" customHeight="1">
      <c r="A68" s="186" t="s">
        <v>187</v>
      </c>
      <c r="B68" s="187" t="str">
        <f t="shared" si="8"/>
        <v>I</v>
      </c>
      <c r="C68" s="181">
        <v>47529.631999999998</v>
      </c>
      <c r="D68" s="186" t="s">
        <v>528</v>
      </c>
      <c r="E68" s="34">
        <f t="shared" si="0"/>
        <v>-494.47306830931689</v>
      </c>
      <c r="F68" s="157">
        <f t="shared" si="5"/>
        <v>-494.5</v>
      </c>
      <c r="G68" s="157">
        <f t="shared" si="6"/>
        <v>8.1718250003177673E-3</v>
      </c>
      <c r="I68" s="157">
        <f t="shared" si="9"/>
        <v>8.1718250003177673E-3</v>
      </c>
      <c r="O68" s="157">
        <f t="shared" ca="1" si="7"/>
        <v>9.8233415257526456E-3</v>
      </c>
      <c r="Q68" s="183">
        <f t="shared" si="4"/>
        <v>32511.131999999998</v>
      </c>
      <c r="S68" s="157">
        <v>0.1</v>
      </c>
      <c r="U68" s="163"/>
    </row>
    <row r="69" spans="1:21" s="157" customFormat="1" ht="12.95" customHeight="1">
      <c r="A69" s="186" t="s">
        <v>187</v>
      </c>
      <c r="B69" s="187" t="str">
        <f t="shared" si="8"/>
        <v>I</v>
      </c>
      <c r="C69" s="181">
        <v>47529.633000000002</v>
      </c>
      <c r="D69" s="186" t="s">
        <v>528</v>
      </c>
      <c r="E69" s="34">
        <f t="shared" si="0"/>
        <v>-494.46977263291853</v>
      </c>
      <c r="F69" s="157">
        <f t="shared" si="5"/>
        <v>-494.5</v>
      </c>
      <c r="G69" s="157">
        <f t="shared" si="6"/>
        <v>9.1718250041594729E-3</v>
      </c>
      <c r="I69" s="157">
        <f t="shared" si="9"/>
        <v>9.1718250041594729E-3</v>
      </c>
      <c r="O69" s="157">
        <f t="shared" ca="1" si="7"/>
        <v>9.8233415257526456E-3</v>
      </c>
      <c r="Q69" s="183">
        <f t="shared" si="4"/>
        <v>32511.133000000002</v>
      </c>
      <c r="S69" s="157">
        <v>0.1</v>
      </c>
      <c r="U69" s="163"/>
    </row>
    <row r="70" spans="1:21" s="157" customFormat="1" ht="12.95" customHeight="1">
      <c r="A70" s="186" t="s">
        <v>187</v>
      </c>
      <c r="B70" s="187" t="str">
        <f t="shared" si="8"/>
        <v>I</v>
      </c>
      <c r="C70" s="181">
        <v>47591.534</v>
      </c>
      <c r="D70" s="186" t="s">
        <v>528</v>
      </c>
      <c r="E70" s="34">
        <f t="shared" si="0"/>
        <v>-290.46410868348863</v>
      </c>
      <c r="F70" s="157">
        <f t="shared" si="5"/>
        <v>-290.5</v>
      </c>
      <c r="G70" s="157">
        <f t="shared" si="6"/>
        <v>1.0890425000980031E-2</v>
      </c>
      <c r="I70" s="157">
        <f t="shared" si="9"/>
        <v>1.0890425000980031E-2</v>
      </c>
      <c r="O70" s="157">
        <f t="shared" ca="1" si="7"/>
        <v>9.9665185396480942E-3</v>
      </c>
      <c r="Q70" s="183">
        <f t="shared" si="4"/>
        <v>32573.034</v>
      </c>
      <c r="S70" s="157">
        <v>0.1</v>
      </c>
      <c r="U70" s="163"/>
    </row>
    <row r="71" spans="1:21" s="157" customFormat="1" ht="12.95" customHeight="1">
      <c r="A71" s="186" t="s">
        <v>187</v>
      </c>
      <c r="B71" s="187" t="str">
        <f t="shared" si="8"/>
        <v>I</v>
      </c>
      <c r="C71" s="181">
        <v>47592.436000000002</v>
      </c>
      <c r="D71" s="186" t="s">
        <v>528</v>
      </c>
      <c r="E71" s="34">
        <f t="shared" si="0"/>
        <v>-287.49140858360704</v>
      </c>
      <c r="F71" s="157">
        <f t="shared" si="5"/>
        <v>-287.5</v>
      </c>
      <c r="G71" s="157">
        <f t="shared" si="6"/>
        <v>2.6068750012200326E-3</v>
      </c>
      <c r="I71" s="157">
        <f t="shared" si="9"/>
        <v>2.6068750012200326E-3</v>
      </c>
      <c r="O71" s="157">
        <f t="shared" ca="1" si="7"/>
        <v>9.9686240839700867E-3</v>
      </c>
      <c r="Q71" s="183">
        <f t="shared" si="4"/>
        <v>32573.936000000002</v>
      </c>
      <c r="S71" s="157">
        <v>0.1</v>
      </c>
      <c r="U71" s="163"/>
    </row>
    <row r="72" spans="1:21" s="157" customFormat="1" ht="12.95" customHeight="1">
      <c r="A72" s="186" t="s">
        <v>187</v>
      </c>
      <c r="B72" s="187" t="str">
        <f t="shared" si="8"/>
        <v>I</v>
      </c>
      <c r="C72" s="181">
        <v>47592.436999999998</v>
      </c>
      <c r="D72" s="186" t="s">
        <v>528</v>
      </c>
      <c r="E72" s="34">
        <f t="shared" si="0"/>
        <v>-287.48811290723268</v>
      </c>
      <c r="F72" s="157">
        <f t="shared" si="5"/>
        <v>-287.5</v>
      </c>
      <c r="G72" s="157">
        <f t="shared" si="6"/>
        <v>3.6068749977857806E-3</v>
      </c>
      <c r="I72" s="157">
        <f t="shared" si="9"/>
        <v>3.6068749977857806E-3</v>
      </c>
      <c r="O72" s="157">
        <f t="shared" ca="1" si="7"/>
        <v>9.9686240839700867E-3</v>
      </c>
      <c r="Q72" s="183">
        <f t="shared" si="4"/>
        <v>32573.936999999998</v>
      </c>
      <c r="S72" s="157">
        <v>0.1</v>
      </c>
      <c r="U72" s="163"/>
    </row>
    <row r="73" spans="1:21" s="157" customFormat="1" ht="12.95" customHeight="1">
      <c r="A73" s="186" t="s">
        <v>187</v>
      </c>
      <c r="B73" s="187" t="str">
        <f t="shared" si="8"/>
        <v>I</v>
      </c>
      <c r="C73" s="181">
        <v>47614.430999999997</v>
      </c>
      <c r="D73" s="186" t="s">
        <v>528</v>
      </c>
      <c r="E73" s="34">
        <f t="shared" si="0"/>
        <v>-215.00300648078309</v>
      </c>
      <c r="F73" s="157">
        <f t="shared" si="5"/>
        <v>-215</v>
      </c>
      <c r="G73" s="157">
        <f t="shared" si="6"/>
        <v>-9.1224999778205529E-4</v>
      </c>
      <c r="I73" s="157">
        <f t="shared" si="9"/>
        <v>-9.1224999778205529E-4</v>
      </c>
      <c r="O73" s="157">
        <f t="shared" ca="1" si="7"/>
        <v>1.0019508071751556E-2</v>
      </c>
      <c r="Q73" s="183">
        <f t="shared" si="4"/>
        <v>32595.930999999997</v>
      </c>
      <c r="S73" s="157">
        <v>0.1</v>
      </c>
      <c r="U73" s="163"/>
    </row>
    <row r="74" spans="1:21" s="157" customFormat="1" ht="12.95" customHeight="1">
      <c r="A74" s="34" t="s">
        <v>28</v>
      </c>
      <c r="B74" s="42"/>
      <c r="C74" s="185">
        <v>47655.402000000002</v>
      </c>
      <c r="D74" s="41"/>
      <c r="E74" s="34">
        <f t="shared" si="0"/>
        <v>-79.975849283429568</v>
      </c>
      <c r="F74" s="157">
        <f t="shared" si="5"/>
        <v>-80</v>
      </c>
      <c r="G74" s="157">
        <f t="shared" si="6"/>
        <v>7.3280000069644302E-3</v>
      </c>
      <c r="I74" s="157">
        <f t="shared" si="9"/>
        <v>7.3280000069644302E-3</v>
      </c>
      <c r="O74" s="157">
        <f t="shared" ca="1" si="7"/>
        <v>1.0114257566241191E-2</v>
      </c>
      <c r="Q74" s="183">
        <f t="shared" si="4"/>
        <v>32636.902000000002</v>
      </c>
      <c r="S74" s="157">
        <v>0.1</v>
      </c>
      <c r="U74" s="163"/>
    </row>
    <row r="75" spans="1:21" s="157" customFormat="1" ht="12.95" customHeight="1">
      <c r="A75" s="34" t="s">
        <v>40</v>
      </c>
      <c r="B75" s="42"/>
      <c r="C75" s="41">
        <v>47655.402000000002</v>
      </c>
      <c r="D75" s="41"/>
      <c r="E75" s="34">
        <f t="shared" si="0"/>
        <v>-79.975849283429568</v>
      </c>
      <c r="F75" s="157">
        <f t="shared" si="5"/>
        <v>-80</v>
      </c>
      <c r="G75" s="157">
        <f t="shared" si="6"/>
        <v>7.3280000069644302E-3</v>
      </c>
      <c r="J75" s="157">
        <f>+G75</f>
        <v>7.3280000069644302E-3</v>
      </c>
      <c r="O75" s="157">
        <f t="shared" ca="1" si="7"/>
        <v>1.0114257566241191E-2</v>
      </c>
      <c r="Q75" s="183">
        <f t="shared" si="4"/>
        <v>32636.902000000002</v>
      </c>
      <c r="S75" s="157">
        <v>1</v>
      </c>
      <c r="U75" s="163"/>
    </row>
    <row r="76" spans="1:21" s="157" customFormat="1" ht="12.95" customHeight="1">
      <c r="A76" s="34" t="s">
        <v>39</v>
      </c>
      <c r="B76" s="42" t="s">
        <v>38</v>
      </c>
      <c r="C76" s="41">
        <v>47679.668700000002</v>
      </c>
      <c r="D76" s="41">
        <v>1E-4</v>
      </c>
      <c r="E76" s="34">
        <f t="shared" si="0"/>
        <v>-6.5913526048309357E-4</v>
      </c>
      <c r="F76" s="157">
        <f t="shared" si="5"/>
        <v>0</v>
      </c>
      <c r="G76" s="157">
        <f t="shared" si="6"/>
        <v>-1.9999999494757503E-4</v>
      </c>
      <c r="K76" s="157">
        <f>+G76</f>
        <v>-1.9999999494757503E-4</v>
      </c>
      <c r="O76" s="157">
        <f t="shared" ca="1" si="7"/>
        <v>1.0170405414827641E-2</v>
      </c>
      <c r="Q76" s="183">
        <f t="shared" si="4"/>
        <v>32661.168700000002</v>
      </c>
      <c r="S76" s="157">
        <v>1</v>
      </c>
      <c r="U76" s="163"/>
    </row>
    <row r="77" spans="1:21" s="157" customFormat="1" ht="12.95" customHeight="1">
      <c r="A77" s="34" t="s">
        <v>39</v>
      </c>
      <c r="B77" s="42" t="s">
        <v>29</v>
      </c>
      <c r="C77" s="188">
        <v>47680.732000000004</v>
      </c>
      <c r="D77" s="41">
        <v>2.9999999999999997E-4</v>
      </c>
      <c r="E77" s="34">
        <f t="shared" si="0"/>
        <v>3.5036335656290962</v>
      </c>
      <c r="F77" s="157">
        <f t="shared" si="5"/>
        <v>3.5</v>
      </c>
      <c r="G77" s="157">
        <f t="shared" si="6"/>
        <v>1.1025250059901737E-3</v>
      </c>
      <c r="K77" s="157">
        <f>+G77</f>
        <v>1.1025250059901737E-3</v>
      </c>
      <c r="O77" s="157">
        <f t="shared" ca="1" si="7"/>
        <v>1.0172861883203299E-2</v>
      </c>
      <c r="Q77" s="183">
        <f t="shared" si="4"/>
        <v>32662.232000000004</v>
      </c>
      <c r="S77" s="157">
        <v>1</v>
      </c>
      <c r="U77" s="163"/>
    </row>
    <row r="78" spans="1:21" s="157" customFormat="1" ht="12.95" customHeight="1">
      <c r="A78" s="34" t="s">
        <v>39</v>
      </c>
      <c r="B78" s="42" t="s">
        <v>29</v>
      </c>
      <c r="C78" s="41">
        <v>47683.764199999998</v>
      </c>
      <c r="D78" s="41">
        <v>5.9999999999999995E-4</v>
      </c>
      <c r="E78" s="34">
        <f t="shared" si="0"/>
        <v>13.496783502242334</v>
      </c>
      <c r="F78" s="157">
        <f t="shared" si="5"/>
        <v>13.5</v>
      </c>
      <c r="G78" s="157">
        <f t="shared" si="6"/>
        <v>-9.7597499552648515E-4</v>
      </c>
      <c r="K78" s="157">
        <f>+G78</f>
        <v>-9.7597499552648515E-4</v>
      </c>
      <c r="O78" s="157">
        <f t="shared" ca="1" si="7"/>
        <v>1.0179880364276604E-2</v>
      </c>
      <c r="Q78" s="183">
        <f t="shared" si="4"/>
        <v>32665.264199999998</v>
      </c>
      <c r="S78" s="157">
        <v>1</v>
      </c>
      <c r="U78" s="163"/>
    </row>
    <row r="79" spans="1:21" s="157" customFormat="1" ht="12.95" customHeight="1">
      <c r="A79" s="34" t="s">
        <v>41</v>
      </c>
      <c r="B79" s="42"/>
      <c r="C79" s="41">
        <v>47921.644999999997</v>
      </c>
      <c r="D79" s="41"/>
      <c r="E79" s="34">
        <f t="shared" si="0"/>
        <v>797.47491866682594</v>
      </c>
      <c r="F79" s="157">
        <f t="shared" si="5"/>
        <v>797.5</v>
      </c>
      <c r="G79" s="157">
        <f t="shared" si="6"/>
        <v>-7.6103750034235418E-3</v>
      </c>
      <c r="I79" s="157">
        <f t="shared" ref="I79:I85" si="10">+G79</f>
        <v>-7.6103750034235418E-3</v>
      </c>
      <c r="O79" s="157">
        <f t="shared" ca="1" si="7"/>
        <v>1.0730129280423818E-2</v>
      </c>
      <c r="Q79" s="183">
        <f t="shared" si="4"/>
        <v>32903.144999999997</v>
      </c>
      <c r="S79" s="157">
        <v>0.1</v>
      </c>
      <c r="U79" s="163"/>
    </row>
    <row r="80" spans="1:21" s="157" customFormat="1" ht="12.95" customHeight="1">
      <c r="A80" s="34" t="s">
        <v>42</v>
      </c>
      <c r="B80" s="42"/>
      <c r="C80" s="41">
        <v>47946.383999999998</v>
      </c>
      <c r="D80" s="41"/>
      <c r="E80" s="34">
        <f t="shared" si="0"/>
        <v>879.00665677195173</v>
      </c>
      <c r="F80" s="157">
        <f t="shared" si="5"/>
        <v>879</v>
      </c>
      <c r="G80" s="157">
        <f t="shared" si="6"/>
        <v>2.0198499987600371E-3</v>
      </c>
      <c r="I80" s="157">
        <f t="shared" si="10"/>
        <v>2.0198499987600371E-3</v>
      </c>
      <c r="O80" s="157">
        <f t="shared" ca="1" si="7"/>
        <v>1.0787329901171263E-2</v>
      </c>
      <c r="Q80" s="183">
        <f t="shared" si="4"/>
        <v>32927.883999999998</v>
      </c>
      <c r="S80" s="157">
        <v>0.1</v>
      </c>
      <c r="U80" s="163"/>
    </row>
    <row r="81" spans="1:21" s="157" customFormat="1" ht="12.95" customHeight="1">
      <c r="A81" s="34" t="s">
        <v>42</v>
      </c>
      <c r="B81" s="42"/>
      <c r="C81" s="41">
        <v>47967.328999999998</v>
      </c>
      <c r="D81" s="41"/>
      <c r="E81" s="34">
        <f t="shared" si="0"/>
        <v>948.03459866983519</v>
      </c>
      <c r="F81" s="157">
        <f t="shared" si="5"/>
        <v>948</v>
      </c>
      <c r="G81" s="157">
        <f t="shared" si="6"/>
        <v>1.049819999752799E-2</v>
      </c>
      <c r="I81" s="157">
        <f t="shared" si="10"/>
        <v>1.049819999752799E-2</v>
      </c>
      <c r="O81" s="157">
        <f t="shared" ca="1" si="7"/>
        <v>1.0835757420577076E-2</v>
      </c>
      <c r="Q81" s="183">
        <f t="shared" si="4"/>
        <v>32948.828999999998</v>
      </c>
      <c r="S81" s="157">
        <v>0.1</v>
      </c>
      <c r="U81" s="163"/>
    </row>
    <row r="82" spans="1:21" s="157" customFormat="1" ht="12.95" customHeight="1">
      <c r="A82" s="34" t="s">
        <v>42</v>
      </c>
      <c r="B82" s="42"/>
      <c r="C82" s="41">
        <v>48677.356</v>
      </c>
      <c r="D82" s="41"/>
      <c r="E82" s="34">
        <f t="shared" si="0"/>
        <v>3288.0538157588462</v>
      </c>
      <c r="F82" s="157">
        <f t="shared" si="5"/>
        <v>3288</v>
      </c>
      <c r="G82" s="157">
        <f t="shared" si="6"/>
        <v>1.632919999974547E-2</v>
      </c>
      <c r="I82" s="157">
        <f t="shared" si="10"/>
        <v>1.632919999974547E-2</v>
      </c>
      <c r="O82" s="157">
        <f t="shared" ca="1" si="7"/>
        <v>1.2478081991730745E-2</v>
      </c>
      <c r="Q82" s="183">
        <f t="shared" si="4"/>
        <v>33658.856</v>
      </c>
      <c r="S82" s="157">
        <v>0.1</v>
      </c>
      <c r="U82" s="163"/>
    </row>
    <row r="83" spans="1:21" s="157" customFormat="1" ht="12.95" customHeight="1">
      <c r="A83" s="34" t="s">
        <v>41</v>
      </c>
      <c r="B83" s="42"/>
      <c r="C83" s="41">
        <v>48711.63</v>
      </c>
      <c r="D83" s="41"/>
      <c r="E83" s="34">
        <f t="shared" si="0"/>
        <v>3401.009828201335</v>
      </c>
      <c r="F83" s="157">
        <f t="shared" si="5"/>
        <v>3401</v>
      </c>
      <c r="G83" s="157">
        <f t="shared" si="6"/>
        <v>2.9821499992976896E-3</v>
      </c>
      <c r="I83" s="157">
        <f t="shared" si="10"/>
        <v>2.9821499992976896E-3</v>
      </c>
      <c r="O83" s="157">
        <f t="shared" ca="1" si="7"/>
        <v>1.2557390827859106E-2</v>
      </c>
      <c r="Q83" s="183">
        <f t="shared" si="4"/>
        <v>33693.129999999997</v>
      </c>
      <c r="S83" s="157">
        <v>0.1</v>
      </c>
      <c r="U83" s="163"/>
    </row>
    <row r="84" spans="1:21" s="157" customFormat="1" ht="12.95" customHeight="1">
      <c r="A84" s="34" t="s">
        <v>41</v>
      </c>
      <c r="B84" s="42"/>
      <c r="C84" s="41">
        <v>48715.576999999997</v>
      </c>
      <c r="D84" s="41"/>
      <c r="E84" s="34">
        <f t="shared" si="0"/>
        <v>3414.01786289558</v>
      </c>
      <c r="F84" s="157">
        <f t="shared" si="5"/>
        <v>3414</v>
      </c>
      <c r="G84" s="157">
        <f t="shared" si="6"/>
        <v>5.4201000020839274E-3</v>
      </c>
      <c r="I84" s="157">
        <f t="shared" si="10"/>
        <v>5.4201000020839274E-3</v>
      </c>
      <c r="O84" s="157">
        <f t="shared" ca="1" si="7"/>
        <v>1.2566514853254402E-2</v>
      </c>
      <c r="Q84" s="183">
        <f t="shared" si="4"/>
        <v>33697.076999999997</v>
      </c>
      <c r="S84" s="157">
        <v>0.1</v>
      </c>
      <c r="U84" s="163"/>
    </row>
    <row r="85" spans="1:21" s="157" customFormat="1" ht="12.95" customHeight="1">
      <c r="A85" s="34" t="s">
        <v>43</v>
      </c>
      <c r="B85" s="42"/>
      <c r="C85" s="41">
        <v>49101.392999999996</v>
      </c>
      <c r="D85" s="41"/>
      <c r="E85" s="34">
        <f t="shared" ref="E85:E148" si="11">+(C85-C$7)/C$8</f>
        <v>4685.5425433097171</v>
      </c>
      <c r="F85" s="157">
        <f t="shared" si="5"/>
        <v>4685.5</v>
      </c>
      <c r="G85" s="157">
        <f t="shared" ref="G85:G87" si="12">+C85-(C$7+F85*C$8)</f>
        <v>1.290882499597501E-2</v>
      </c>
      <c r="I85" s="157">
        <f t="shared" si="10"/>
        <v>1.290882499597501E-2</v>
      </c>
      <c r="O85" s="157">
        <f t="shared" ca="1" si="7"/>
        <v>1.3458914721725296E-2</v>
      </c>
      <c r="Q85" s="183">
        <f t="shared" ref="Q85:Q148" si="13">+C85-15018.5</f>
        <v>34082.892999999996</v>
      </c>
      <c r="S85" s="157">
        <v>0.1</v>
      </c>
      <c r="U85" s="163"/>
    </row>
    <row r="86" spans="1:21" s="157" customFormat="1" ht="12.95" customHeight="1">
      <c r="A86" s="34" t="s">
        <v>44</v>
      </c>
      <c r="B86" s="42"/>
      <c r="C86" s="41">
        <v>49415.6</v>
      </c>
      <c r="D86" s="41"/>
      <c r="E86" s="34">
        <f t="shared" si="11"/>
        <v>5721.0671334223325</v>
      </c>
      <c r="F86" s="157">
        <f t="shared" si="5"/>
        <v>5721</v>
      </c>
      <c r="G86" s="157">
        <f t="shared" si="12"/>
        <v>2.0370149999507703E-2</v>
      </c>
      <c r="J86" s="157">
        <f>+G86</f>
        <v>2.0370149999507703E-2</v>
      </c>
      <c r="O86" s="157">
        <f t="shared" ca="1" si="7"/>
        <v>1.418567843686616E-2</v>
      </c>
      <c r="Q86" s="183">
        <f t="shared" si="13"/>
        <v>34397.1</v>
      </c>
      <c r="S86" s="157">
        <v>1</v>
      </c>
      <c r="U86" s="163"/>
    </row>
    <row r="87" spans="1:21" s="157" customFormat="1" ht="12.95" customHeight="1">
      <c r="A87" s="34" t="s">
        <v>44</v>
      </c>
      <c r="B87" s="42"/>
      <c r="C87" s="41">
        <v>49422.571000000004</v>
      </c>
      <c r="D87" s="41"/>
      <c r="E87" s="34">
        <f t="shared" si="11"/>
        <v>5744.0412935068634</v>
      </c>
      <c r="F87" s="157">
        <f t="shared" si="5"/>
        <v>5744</v>
      </c>
      <c r="G87" s="157">
        <f t="shared" si="12"/>
        <v>1.2529600004199892E-2</v>
      </c>
      <c r="J87" s="157">
        <f>+G87</f>
        <v>1.2529600004199892E-2</v>
      </c>
      <c r="O87" s="157">
        <f t="shared" ca="1" si="7"/>
        <v>1.4201820943334765E-2</v>
      </c>
      <c r="Q87" s="183">
        <f t="shared" si="13"/>
        <v>34404.071000000004</v>
      </c>
      <c r="S87" s="157">
        <v>1</v>
      </c>
      <c r="U87" s="163"/>
    </row>
    <row r="88" spans="1:21" s="157" customFormat="1" ht="12.95" customHeight="1">
      <c r="A88" s="41" t="s">
        <v>88</v>
      </c>
      <c r="B88" s="42"/>
      <c r="C88" s="41">
        <v>49632.633000000002</v>
      </c>
      <c r="D88" s="41" t="s">
        <v>89</v>
      </c>
      <c r="E88" s="34">
        <f t="shared" si="11"/>
        <v>6436.3376664337329</v>
      </c>
      <c r="F88" s="157">
        <f t="shared" si="5"/>
        <v>6436.5</v>
      </c>
      <c r="O88" s="157">
        <f t="shared" ca="1" si="7"/>
        <v>1.4687850757661224E-2</v>
      </c>
      <c r="Q88" s="183">
        <f t="shared" si="13"/>
        <v>34614.133000000002</v>
      </c>
      <c r="U88" s="163">
        <v>-4.9256524995143991E-2</v>
      </c>
    </row>
    <row r="89" spans="1:21" s="157" customFormat="1" ht="12.95" customHeight="1">
      <c r="A89" s="34" t="s">
        <v>45</v>
      </c>
      <c r="B89" s="42"/>
      <c r="C89" s="41">
        <v>50249.411</v>
      </c>
      <c r="D89" s="41"/>
      <c r="E89" s="34">
        <f t="shared" si="11"/>
        <v>8469.0383562352727</v>
      </c>
      <c r="F89" s="157">
        <f t="shared" si="5"/>
        <v>8469</v>
      </c>
      <c r="G89" s="157">
        <f t="shared" ref="G89:G100" si="14">+C89-(C$7+F89*C$8)</f>
        <v>1.163835000625113E-2</v>
      </c>
      <c r="J89" s="157">
        <f>+G89</f>
        <v>1.163835000625113E-2</v>
      </c>
      <c r="O89" s="157">
        <f t="shared" ca="1" si="7"/>
        <v>1.6114357035810725E-2</v>
      </c>
      <c r="Q89" s="183">
        <f t="shared" si="13"/>
        <v>35230.911</v>
      </c>
      <c r="S89" s="157">
        <v>1</v>
      </c>
      <c r="U89" s="163"/>
    </row>
    <row r="90" spans="1:21" s="157" customFormat="1" ht="12.95" customHeight="1">
      <c r="A90" s="34" t="s">
        <v>45</v>
      </c>
      <c r="B90" s="42"/>
      <c r="C90" s="41">
        <v>50249.411</v>
      </c>
      <c r="D90" s="41"/>
      <c r="E90" s="34">
        <f t="shared" si="11"/>
        <v>8469.0383562352727</v>
      </c>
      <c r="F90" s="157">
        <f t="shared" si="5"/>
        <v>8469</v>
      </c>
      <c r="G90" s="157">
        <f t="shared" si="14"/>
        <v>1.163835000625113E-2</v>
      </c>
      <c r="J90" s="157">
        <f>+G90</f>
        <v>1.163835000625113E-2</v>
      </c>
      <c r="O90" s="157">
        <f t="shared" ca="1" si="7"/>
        <v>1.6114357035810725E-2</v>
      </c>
      <c r="Q90" s="183">
        <f t="shared" si="13"/>
        <v>35230.911</v>
      </c>
      <c r="S90" s="157">
        <v>1</v>
      </c>
      <c r="U90" s="163"/>
    </row>
    <row r="91" spans="1:21" s="157" customFormat="1" ht="12.95" customHeight="1">
      <c r="A91" s="34" t="s">
        <v>46</v>
      </c>
      <c r="B91" s="42"/>
      <c r="C91" s="41">
        <v>50888.288</v>
      </c>
      <c r="D91" s="41">
        <v>1.2999999999999999E-3</v>
      </c>
      <c r="E91" s="34">
        <f t="shared" si="11"/>
        <v>10574.570198483771</v>
      </c>
      <c r="F91" s="157">
        <f t="shared" si="5"/>
        <v>10574.5</v>
      </c>
      <c r="G91" s="157">
        <f t="shared" si="14"/>
        <v>2.1300175001670141E-2</v>
      </c>
      <c r="K91" s="157">
        <f>+G91</f>
        <v>2.1300175001670141E-2</v>
      </c>
      <c r="O91" s="157">
        <f t="shared" ca="1" si="7"/>
        <v>1.7592098225795359E-2</v>
      </c>
      <c r="Q91" s="183">
        <f t="shared" si="13"/>
        <v>35869.788</v>
      </c>
      <c r="S91" s="157">
        <v>1</v>
      </c>
      <c r="U91" s="163"/>
    </row>
    <row r="92" spans="1:21" s="157" customFormat="1" ht="12.95" customHeight="1">
      <c r="A92" s="34" t="s">
        <v>46</v>
      </c>
      <c r="B92" s="42"/>
      <c r="C92" s="41">
        <v>50895.415000000001</v>
      </c>
      <c r="D92" s="41">
        <v>2.8E-3</v>
      </c>
      <c r="E92" s="34">
        <f t="shared" si="11"/>
        <v>10598.058484084449</v>
      </c>
      <c r="F92" s="157">
        <f t="shared" si="5"/>
        <v>10598</v>
      </c>
      <c r="G92" s="157">
        <f t="shared" si="14"/>
        <v>1.7745700002706144E-2</v>
      </c>
      <c r="K92" s="157">
        <f>+G92</f>
        <v>1.7745700002706144E-2</v>
      </c>
      <c r="O92" s="157">
        <f t="shared" ca="1" si="7"/>
        <v>1.7608591656317629E-2</v>
      </c>
      <c r="Q92" s="183">
        <f t="shared" si="13"/>
        <v>35876.915000000001</v>
      </c>
      <c r="S92" s="157">
        <v>1</v>
      </c>
      <c r="U92" s="163"/>
    </row>
    <row r="93" spans="1:21" s="157" customFormat="1" ht="12.95" customHeight="1">
      <c r="A93" s="34" t="s">
        <v>46</v>
      </c>
      <c r="B93" s="42"/>
      <c r="C93" s="41">
        <v>50921.360399999998</v>
      </c>
      <c r="D93" s="41">
        <v>4.8999999999999998E-3</v>
      </c>
      <c r="E93" s="34">
        <f t="shared" si="11"/>
        <v>10683.566126181235</v>
      </c>
      <c r="F93" s="157">
        <f t="shared" si="5"/>
        <v>10683.5</v>
      </c>
      <c r="G93" s="157">
        <f t="shared" si="14"/>
        <v>2.0064525000634603E-2</v>
      </c>
      <c r="K93" s="157">
        <f>+G93</f>
        <v>2.0064525000634603E-2</v>
      </c>
      <c r="O93" s="157">
        <f t="shared" ca="1" si="7"/>
        <v>1.7668599669494398E-2</v>
      </c>
      <c r="Q93" s="183">
        <f t="shared" si="13"/>
        <v>35902.860399999998</v>
      </c>
      <c r="S93" s="157">
        <v>1</v>
      </c>
      <c r="U93" s="163"/>
    </row>
    <row r="94" spans="1:21" s="157" customFormat="1" ht="12.95" customHeight="1">
      <c r="A94" s="34" t="s">
        <v>47</v>
      </c>
      <c r="B94" s="42"/>
      <c r="C94" s="41">
        <v>51250.579700000002</v>
      </c>
      <c r="D94" s="41"/>
      <c r="E94" s="34">
        <f t="shared" si="11"/>
        <v>11768.566398898471</v>
      </c>
      <c r="F94" s="157">
        <f t="shared" si="5"/>
        <v>11768.5</v>
      </c>
      <c r="G94" s="157">
        <f t="shared" si="14"/>
        <v>2.0147275005001575E-2</v>
      </c>
      <c r="I94" s="157">
        <f>+G94</f>
        <v>2.0147275005001575E-2</v>
      </c>
      <c r="O94" s="157">
        <f t="shared" ca="1" si="7"/>
        <v>1.8430104865948128E-2</v>
      </c>
      <c r="Q94" s="183">
        <f t="shared" si="13"/>
        <v>36232.079700000002</v>
      </c>
      <c r="S94" s="157">
        <v>0.1</v>
      </c>
      <c r="U94" s="163"/>
    </row>
    <row r="95" spans="1:21" s="157" customFormat="1" ht="12.95" customHeight="1">
      <c r="A95" s="34" t="s">
        <v>48</v>
      </c>
      <c r="B95" s="42"/>
      <c r="C95" s="41">
        <v>51270.4522</v>
      </c>
      <c r="D95" s="41">
        <v>2E-3</v>
      </c>
      <c r="E95" s="34">
        <f t="shared" si="11"/>
        <v>11834.059727872715</v>
      </c>
      <c r="F95" s="157">
        <f t="shared" si="5"/>
        <v>11834</v>
      </c>
      <c r="G95" s="157">
        <f t="shared" si="14"/>
        <v>1.8123100002412684E-2</v>
      </c>
      <c r="K95" s="157">
        <f>+G95</f>
        <v>1.8123100002412684E-2</v>
      </c>
      <c r="O95" s="157">
        <f t="shared" ca="1" si="7"/>
        <v>1.8476075916978286E-2</v>
      </c>
      <c r="Q95" s="183">
        <f t="shared" si="13"/>
        <v>36251.9522</v>
      </c>
      <c r="S95" s="157">
        <v>1</v>
      </c>
      <c r="U95" s="163"/>
    </row>
    <row r="96" spans="1:21" s="157" customFormat="1" ht="12.95" customHeight="1">
      <c r="A96" s="34" t="s">
        <v>48</v>
      </c>
      <c r="B96" s="42" t="s">
        <v>38</v>
      </c>
      <c r="C96" s="41">
        <v>51270.4522</v>
      </c>
      <c r="D96" s="41">
        <v>2E-3</v>
      </c>
      <c r="E96" s="34">
        <f t="shared" si="11"/>
        <v>11834.059727872715</v>
      </c>
      <c r="F96" s="157">
        <f t="shared" si="5"/>
        <v>11834</v>
      </c>
      <c r="G96" s="157">
        <f t="shared" si="14"/>
        <v>1.8123100002412684E-2</v>
      </c>
      <c r="K96" s="157">
        <f>+G96</f>
        <v>1.8123100002412684E-2</v>
      </c>
      <c r="O96" s="157">
        <f t="shared" ca="1" si="7"/>
        <v>1.8476075916978286E-2</v>
      </c>
      <c r="Q96" s="183">
        <f t="shared" si="13"/>
        <v>36251.9522</v>
      </c>
      <c r="S96" s="157">
        <v>1</v>
      </c>
      <c r="U96" s="163"/>
    </row>
    <row r="97" spans="1:21" s="157" customFormat="1" ht="12.95" customHeight="1">
      <c r="A97" s="34" t="s">
        <v>49</v>
      </c>
      <c r="B97" s="42"/>
      <c r="C97" s="41">
        <v>51284.41</v>
      </c>
      <c r="D97" s="41"/>
      <c r="E97" s="34">
        <f t="shared" si="11"/>
        <v>11880.060119728649</v>
      </c>
      <c r="F97" s="157">
        <f t="shared" si="5"/>
        <v>11880</v>
      </c>
      <c r="G97" s="157">
        <f t="shared" si="14"/>
        <v>1.8242000005557202E-2</v>
      </c>
      <c r="I97" s="157">
        <f>+G97</f>
        <v>1.8242000005557202E-2</v>
      </c>
      <c r="O97" s="157">
        <f t="shared" ca="1" si="7"/>
        <v>1.8508360929915493E-2</v>
      </c>
      <c r="Q97" s="183">
        <f t="shared" si="13"/>
        <v>36265.910000000003</v>
      </c>
      <c r="S97" s="157">
        <v>0.1</v>
      </c>
      <c r="U97" s="163"/>
    </row>
    <row r="98" spans="1:21" s="157" customFormat="1" ht="12.95" customHeight="1">
      <c r="A98" s="34" t="s">
        <v>50</v>
      </c>
      <c r="B98" s="42"/>
      <c r="C98" s="41">
        <v>51585.5628</v>
      </c>
      <c r="D98" s="41"/>
      <c r="E98" s="34">
        <f t="shared" si="11"/>
        <v>12872.562291167415</v>
      </c>
      <c r="F98" s="157">
        <f t="shared" si="5"/>
        <v>12872.5</v>
      </c>
      <c r="G98" s="157">
        <f t="shared" si="14"/>
        <v>1.8900875002145767E-2</v>
      </c>
      <c r="I98" s="157">
        <f>+G98</f>
        <v>1.8900875002145767E-2</v>
      </c>
      <c r="O98" s="157">
        <f t="shared" ca="1" si="7"/>
        <v>1.9204945176441141E-2</v>
      </c>
      <c r="Q98" s="183">
        <f t="shared" si="13"/>
        <v>36567.0628</v>
      </c>
      <c r="S98" s="157">
        <v>0.1</v>
      </c>
      <c r="U98" s="163"/>
    </row>
    <row r="99" spans="1:21" s="157" customFormat="1" ht="12.95" customHeight="1">
      <c r="A99" s="34" t="s">
        <v>50</v>
      </c>
      <c r="B99" s="42"/>
      <c r="C99" s="41">
        <v>51603.313099999999</v>
      </c>
      <c r="D99" s="41"/>
      <c r="E99" s="34">
        <f t="shared" si="11"/>
        <v>12931.061535715995</v>
      </c>
      <c r="F99" s="157">
        <f t="shared" si="5"/>
        <v>12931</v>
      </c>
      <c r="G99" s="157">
        <f t="shared" si="14"/>
        <v>1.8671650002943352E-2</v>
      </c>
      <c r="I99" s="157">
        <f>+G99</f>
        <v>1.8671650002943352E-2</v>
      </c>
      <c r="O99" s="157">
        <f t="shared" ca="1" si="7"/>
        <v>1.924600329071998E-2</v>
      </c>
      <c r="Q99" s="183">
        <f t="shared" si="13"/>
        <v>36584.813099999999</v>
      </c>
      <c r="S99" s="157">
        <v>0.1</v>
      </c>
      <c r="U99" s="163"/>
    </row>
    <row r="100" spans="1:21" s="157" customFormat="1" ht="12.95" customHeight="1">
      <c r="A100" s="34" t="s">
        <v>51</v>
      </c>
      <c r="B100" s="42"/>
      <c r="C100" s="41">
        <v>51608.470999999998</v>
      </c>
      <c r="D100" s="41"/>
      <c r="E100" s="34">
        <f t="shared" si="11"/>
        <v>12948.060304945642</v>
      </c>
      <c r="F100" s="157">
        <f t="shared" si="5"/>
        <v>12948</v>
      </c>
      <c r="G100" s="157">
        <f t="shared" si="14"/>
        <v>1.829820000421023E-2</v>
      </c>
      <c r="I100" s="157">
        <f>+G100</f>
        <v>1.829820000421023E-2</v>
      </c>
      <c r="O100" s="157">
        <f t="shared" ca="1" si="7"/>
        <v>1.9257934708544602E-2</v>
      </c>
      <c r="Q100" s="183">
        <f t="shared" si="13"/>
        <v>36589.970999999998</v>
      </c>
      <c r="S100" s="157">
        <v>0.1</v>
      </c>
      <c r="U100" s="163"/>
    </row>
    <row r="101" spans="1:21" s="157" customFormat="1" ht="12.95" customHeight="1">
      <c r="A101" s="34" t="s">
        <v>52</v>
      </c>
      <c r="B101" s="42"/>
      <c r="C101" s="41">
        <v>51658.380100000002</v>
      </c>
      <c r="D101" s="41"/>
      <c r="E101" s="34">
        <f t="shared" si="11"/>
        <v>13112.544547245763</v>
      </c>
      <c r="F101" s="157">
        <f t="shared" si="5"/>
        <v>13112.5</v>
      </c>
      <c r="O101" s="157">
        <f t="shared" ca="1" si="7"/>
        <v>1.9373388722200492E-2</v>
      </c>
      <c r="Q101" s="183">
        <f t="shared" si="13"/>
        <v>36639.880100000002</v>
      </c>
      <c r="U101" s="163">
        <v>1.3516875005734619E-2</v>
      </c>
    </row>
    <row r="102" spans="1:21" s="157" customFormat="1" ht="12.95" customHeight="1">
      <c r="A102" s="34" t="s">
        <v>53</v>
      </c>
      <c r="B102" s="42"/>
      <c r="C102" s="41">
        <v>51658.385699999999</v>
      </c>
      <c r="D102" s="41"/>
      <c r="E102" s="34">
        <f t="shared" si="11"/>
        <v>13112.563003033512</v>
      </c>
      <c r="F102" s="157">
        <f t="shared" si="5"/>
        <v>13112.5</v>
      </c>
      <c r="G102" s="157">
        <f>+C102-(C$7+F102*C$8)</f>
        <v>1.9116875002509914E-2</v>
      </c>
      <c r="I102" s="157">
        <f>+G102</f>
        <v>1.9116875002509914E-2</v>
      </c>
      <c r="O102" s="157">
        <f t="shared" ca="1" si="7"/>
        <v>1.9373388722200492E-2</v>
      </c>
      <c r="Q102" s="183">
        <f t="shared" si="13"/>
        <v>36639.885699999999</v>
      </c>
      <c r="S102" s="157">
        <v>0.1</v>
      </c>
      <c r="U102" s="163"/>
    </row>
    <row r="103" spans="1:21" s="157" customFormat="1" ht="12.95" customHeight="1">
      <c r="A103" s="34" t="s">
        <v>54</v>
      </c>
      <c r="B103" s="42"/>
      <c r="C103" s="41">
        <v>51671.415999999997</v>
      </c>
      <c r="D103" s="41"/>
      <c r="E103" s="34">
        <f t="shared" si="11"/>
        <v>13155.50665504172</v>
      </c>
      <c r="F103" s="157">
        <f t="shared" si="5"/>
        <v>13155.5</v>
      </c>
      <c r="O103" s="157">
        <f t="shared" ca="1" si="7"/>
        <v>1.9403568190815706E-2</v>
      </c>
      <c r="Q103" s="183">
        <f t="shared" si="13"/>
        <v>36652.915999999997</v>
      </c>
      <c r="U103" s="163">
        <v>2.0193250020383857E-3</v>
      </c>
    </row>
    <row r="104" spans="1:21" s="157" customFormat="1" ht="12.95" customHeight="1">
      <c r="A104" s="34" t="s">
        <v>55</v>
      </c>
      <c r="B104" s="42"/>
      <c r="C104" s="41">
        <v>51671.421499999997</v>
      </c>
      <c r="D104" s="41"/>
      <c r="E104" s="34">
        <f t="shared" si="11"/>
        <v>13155.524781261838</v>
      </c>
      <c r="F104" s="157">
        <f t="shared" si="5"/>
        <v>13155.5</v>
      </c>
      <c r="O104" s="157">
        <f t="shared" ca="1" si="7"/>
        <v>1.9403568190815706E-2</v>
      </c>
      <c r="Q104" s="183">
        <f t="shared" si="13"/>
        <v>36652.921499999997</v>
      </c>
      <c r="U104" s="163">
        <v>7.5193250013398938E-3</v>
      </c>
    </row>
    <row r="105" spans="1:21" s="157" customFormat="1" ht="12.95" customHeight="1">
      <c r="A105" s="34" t="s">
        <v>56</v>
      </c>
      <c r="B105" s="42"/>
      <c r="C105" s="41">
        <v>51671.4257</v>
      </c>
      <c r="D105" s="41"/>
      <c r="E105" s="34">
        <f t="shared" si="11"/>
        <v>13155.538623102668</v>
      </c>
      <c r="F105" s="157">
        <f t="shared" si="5"/>
        <v>13155.5</v>
      </c>
      <c r="G105" s="157">
        <f t="shared" ref="G105:G118" si="15">+C105-(C$7+F105*C$8)</f>
        <v>1.1719325004378334E-2</v>
      </c>
      <c r="K105" s="157">
        <f>+G105</f>
        <v>1.1719325004378334E-2</v>
      </c>
      <c r="O105" s="157">
        <f t="shared" ca="1" si="7"/>
        <v>1.9403568190815706E-2</v>
      </c>
      <c r="Q105" s="183">
        <f t="shared" si="13"/>
        <v>36652.9257</v>
      </c>
      <c r="S105" s="157">
        <v>1</v>
      </c>
      <c r="U105" s="163"/>
    </row>
    <row r="106" spans="1:21" s="157" customFormat="1" ht="12.95" customHeight="1">
      <c r="A106" s="34" t="s">
        <v>53</v>
      </c>
      <c r="B106" s="42"/>
      <c r="C106" s="41">
        <v>51671.426399999997</v>
      </c>
      <c r="D106" s="41"/>
      <c r="E106" s="34">
        <f t="shared" si="11"/>
        <v>13155.540930076128</v>
      </c>
      <c r="F106" s="157">
        <f t="shared" si="5"/>
        <v>13155.5</v>
      </c>
      <c r="G106" s="157">
        <f t="shared" si="15"/>
        <v>1.2419325001246762E-2</v>
      </c>
      <c r="K106" s="157">
        <f>+G106</f>
        <v>1.2419325001246762E-2</v>
      </c>
      <c r="O106" s="157">
        <f t="shared" ca="1" si="7"/>
        <v>1.9403568190815706E-2</v>
      </c>
      <c r="Q106" s="183">
        <f t="shared" si="13"/>
        <v>36652.926399999997</v>
      </c>
      <c r="S106" s="157">
        <v>1</v>
      </c>
      <c r="U106" s="163"/>
    </row>
    <row r="107" spans="1:21" s="157" customFormat="1" ht="12.95" customHeight="1">
      <c r="A107" s="34" t="s">
        <v>57</v>
      </c>
      <c r="B107" s="42"/>
      <c r="C107" s="41">
        <v>51671.427100000001</v>
      </c>
      <c r="D107" s="41"/>
      <c r="E107" s="34">
        <f t="shared" si="11"/>
        <v>13155.543237049611</v>
      </c>
      <c r="F107" s="157">
        <f t="shared" si="5"/>
        <v>13155.5</v>
      </c>
      <c r="G107" s="157">
        <f t="shared" si="15"/>
        <v>1.3119325005391147E-2</v>
      </c>
      <c r="K107" s="157">
        <f>+G107</f>
        <v>1.3119325005391147E-2</v>
      </c>
      <c r="O107" s="157">
        <f t="shared" ca="1" si="7"/>
        <v>1.9403568190815706E-2</v>
      </c>
      <c r="Q107" s="183">
        <f t="shared" si="13"/>
        <v>36652.927100000001</v>
      </c>
      <c r="S107" s="157">
        <v>1</v>
      </c>
      <c r="U107" s="163"/>
    </row>
    <row r="108" spans="1:21" s="157" customFormat="1" ht="12.95" customHeight="1">
      <c r="A108" s="34" t="s">
        <v>58</v>
      </c>
      <c r="B108" s="42"/>
      <c r="C108" s="41">
        <v>51671.4326</v>
      </c>
      <c r="D108" s="41"/>
      <c r="E108" s="34">
        <f t="shared" si="11"/>
        <v>13155.56136326973</v>
      </c>
      <c r="F108" s="157">
        <f t="shared" ref="F108:F171" si="16">ROUND(2*E108,0)/2</f>
        <v>13155.5</v>
      </c>
      <c r="G108" s="157">
        <f t="shared" si="15"/>
        <v>1.8619325004692655E-2</v>
      </c>
      <c r="I108" s="157">
        <f>+G108</f>
        <v>1.8619325004692655E-2</v>
      </c>
      <c r="O108" s="157">
        <f t="shared" ca="1" si="7"/>
        <v>1.9403568190815706E-2</v>
      </c>
      <c r="Q108" s="183">
        <f t="shared" si="13"/>
        <v>36652.9326</v>
      </c>
      <c r="S108" s="157">
        <v>0.1</v>
      </c>
      <c r="U108" s="163"/>
    </row>
    <row r="109" spans="1:21" s="157" customFormat="1" ht="12.95" customHeight="1">
      <c r="A109" s="189" t="s">
        <v>300</v>
      </c>
      <c r="B109" s="187" t="str">
        <f>IF(H109=INT(H109),"I","II")</f>
        <v>I</v>
      </c>
      <c r="C109" s="181">
        <v>51671.436000000002</v>
      </c>
      <c r="D109" s="186" t="s">
        <v>528</v>
      </c>
      <c r="E109" s="34">
        <f t="shared" si="11"/>
        <v>13155.572568569445</v>
      </c>
      <c r="F109" s="157">
        <f t="shared" si="16"/>
        <v>13155.5</v>
      </c>
      <c r="G109" s="157">
        <f t="shared" si="15"/>
        <v>2.2019325006112922E-2</v>
      </c>
      <c r="I109" s="157">
        <f>+G109</f>
        <v>2.2019325006112922E-2</v>
      </c>
      <c r="O109" s="157">
        <f t="shared" ca="1" si="7"/>
        <v>1.9403568190815706E-2</v>
      </c>
      <c r="Q109" s="183">
        <f t="shared" si="13"/>
        <v>36652.936000000002</v>
      </c>
      <c r="S109" s="157">
        <v>0.1</v>
      </c>
      <c r="U109" s="163"/>
    </row>
    <row r="110" spans="1:21" s="157" customFormat="1" ht="12.95" customHeight="1">
      <c r="A110" s="41" t="s">
        <v>90</v>
      </c>
      <c r="B110" s="42" t="s">
        <v>29</v>
      </c>
      <c r="C110" s="41">
        <v>51671.436800000003</v>
      </c>
      <c r="D110" s="41" t="s">
        <v>89</v>
      </c>
      <c r="E110" s="34">
        <f t="shared" si="11"/>
        <v>13155.575205110559</v>
      </c>
      <c r="F110" s="157">
        <f t="shared" si="16"/>
        <v>13155.5</v>
      </c>
      <c r="G110" s="157">
        <f t="shared" si="15"/>
        <v>2.2819325007731095E-2</v>
      </c>
      <c r="K110" s="157">
        <f>+G110</f>
        <v>2.2819325007731095E-2</v>
      </c>
      <c r="O110" s="157">
        <f t="shared" ca="1" si="7"/>
        <v>1.9403568190815706E-2</v>
      </c>
      <c r="Q110" s="183">
        <f t="shared" si="13"/>
        <v>36652.936800000003</v>
      </c>
      <c r="S110" s="157">
        <v>1</v>
      </c>
      <c r="U110" s="163"/>
    </row>
    <row r="111" spans="1:21" s="157" customFormat="1" ht="12.95" customHeight="1">
      <c r="A111" s="157" t="s">
        <v>578</v>
      </c>
      <c r="B111" s="158" t="s">
        <v>38</v>
      </c>
      <c r="C111" s="181">
        <v>51672.798470000002</v>
      </c>
      <c r="D111" s="181"/>
      <c r="E111" s="34">
        <f t="shared" si="11"/>
        <v>13160.062828774631</v>
      </c>
      <c r="F111" s="157">
        <f t="shared" si="16"/>
        <v>13160</v>
      </c>
      <c r="G111" s="157">
        <f t="shared" si="15"/>
        <v>1.9064000007347204E-2</v>
      </c>
      <c r="K111" s="157">
        <f>+G111</f>
        <v>1.9064000007347204E-2</v>
      </c>
      <c r="O111" s="157">
        <f t="shared" ca="1" si="7"/>
        <v>1.9406726507298695E-2</v>
      </c>
      <c r="Q111" s="183">
        <f t="shared" si="13"/>
        <v>36654.298470000002</v>
      </c>
      <c r="S111" s="157">
        <v>1</v>
      </c>
      <c r="U111" s="163"/>
    </row>
    <row r="112" spans="1:21" s="157" customFormat="1" ht="12.95" customHeight="1">
      <c r="A112" s="190" t="s">
        <v>59</v>
      </c>
      <c r="B112" s="42" t="s">
        <v>38</v>
      </c>
      <c r="C112" s="41">
        <v>51672.798479999998</v>
      </c>
      <c r="D112" s="191">
        <v>4.0000000000000003E-5</v>
      </c>
      <c r="E112" s="34">
        <f t="shared" si="11"/>
        <v>13160.062861731383</v>
      </c>
      <c r="F112" s="157">
        <f t="shared" si="16"/>
        <v>13160</v>
      </c>
      <c r="G112" s="157">
        <f t="shared" si="15"/>
        <v>1.9074000003456604E-2</v>
      </c>
      <c r="L112" s="157">
        <f>+G112</f>
        <v>1.9074000003456604E-2</v>
      </c>
      <c r="O112" s="157">
        <f t="shared" ca="1" si="7"/>
        <v>1.9406726507298695E-2</v>
      </c>
      <c r="Q112" s="183">
        <f t="shared" si="13"/>
        <v>36654.298479999998</v>
      </c>
      <c r="S112" s="157">
        <v>1</v>
      </c>
      <c r="U112" s="163"/>
    </row>
    <row r="113" spans="1:21" s="157" customFormat="1" ht="12.95" customHeight="1">
      <c r="A113" s="189" t="s">
        <v>304</v>
      </c>
      <c r="B113" s="187" t="str">
        <f>IF(H113=INT(H113),"I","II")</f>
        <v>I</v>
      </c>
      <c r="C113" s="181">
        <v>51672.798499999997</v>
      </c>
      <c r="D113" s="186" t="s">
        <v>527</v>
      </c>
      <c r="E113" s="34">
        <f t="shared" si="11"/>
        <v>13160.062927644909</v>
      </c>
      <c r="F113" s="157">
        <f t="shared" si="16"/>
        <v>13160</v>
      </c>
      <c r="G113" s="157">
        <f t="shared" si="15"/>
        <v>1.9094000002951361E-2</v>
      </c>
      <c r="J113" s="157">
        <f>+G113</f>
        <v>1.9094000002951361E-2</v>
      </c>
      <c r="O113" s="157">
        <f t="shared" ca="1" si="7"/>
        <v>1.9406726507298695E-2</v>
      </c>
      <c r="Q113" s="183">
        <f t="shared" si="13"/>
        <v>36654.298499999997</v>
      </c>
      <c r="S113" s="157">
        <v>1</v>
      </c>
      <c r="U113" s="163"/>
    </row>
    <row r="114" spans="1:21" s="157" customFormat="1" ht="12.95" customHeight="1">
      <c r="A114" s="41" t="s">
        <v>90</v>
      </c>
      <c r="B114" s="42" t="s">
        <v>38</v>
      </c>
      <c r="C114" s="41">
        <v>51955.2595</v>
      </c>
      <c r="D114" s="41" t="s">
        <v>89</v>
      </c>
      <c r="E114" s="34">
        <f t="shared" si="11"/>
        <v>14090.962975218006</v>
      </c>
      <c r="F114" s="157">
        <f t="shared" si="16"/>
        <v>14091</v>
      </c>
      <c r="G114" s="157">
        <f t="shared" si="15"/>
        <v>-1.1234349993173964E-2</v>
      </c>
      <c r="K114" s="157">
        <f>+G114</f>
        <v>-1.1234349993173964E-2</v>
      </c>
      <c r="O114" s="157">
        <f t="shared" ca="1" si="7"/>
        <v>2.006014709522351E-2</v>
      </c>
      <c r="Q114" s="183">
        <f t="shared" si="13"/>
        <v>36936.7595</v>
      </c>
      <c r="S114" s="157">
        <v>1</v>
      </c>
      <c r="U114" s="163"/>
    </row>
    <row r="115" spans="1:21" s="157" customFormat="1" ht="12.95" customHeight="1">
      <c r="A115" s="157" t="s">
        <v>577</v>
      </c>
      <c r="B115" s="158" t="s">
        <v>29</v>
      </c>
      <c r="C115" s="181">
        <v>51995.191700000003</v>
      </c>
      <c r="D115" s="181"/>
      <c r="E115" s="34">
        <f t="shared" si="11"/>
        <v>14222.566583785918</v>
      </c>
      <c r="F115" s="157">
        <f t="shared" si="16"/>
        <v>14222.5</v>
      </c>
      <c r="G115" s="157">
        <f t="shared" si="15"/>
        <v>2.0203375002893154E-2</v>
      </c>
      <c r="K115" s="157">
        <f>+G115</f>
        <v>2.0203375002893154E-2</v>
      </c>
      <c r="O115" s="157">
        <f t="shared" ca="1" si="7"/>
        <v>2.0152440121337489E-2</v>
      </c>
      <c r="Q115" s="183">
        <f t="shared" si="13"/>
        <v>36976.691700000003</v>
      </c>
      <c r="S115" s="157">
        <v>1</v>
      </c>
      <c r="U115" s="163"/>
    </row>
    <row r="116" spans="1:21" s="157" customFormat="1" ht="12.95" customHeight="1">
      <c r="A116" s="157" t="s">
        <v>577</v>
      </c>
      <c r="B116" s="158" t="s">
        <v>38</v>
      </c>
      <c r="C116" s="181">
        <v>51995.343500000003</v>
      </c>
      <c r="D116" s="181"/>
      <c r="E116" s="34">
        <f t="shared" si="11"/>
        <v>14223.066867461263</v>
      </c>
      <c r="F116" s="157">
        <f t="shared" si="16"/>
        <v>14223</v>
      </c>
      <c r="G116" s="157">
        <f t="shared" si="15"/>
        <v>2.0289450003474485E-2</v>
      </c>
      <c r="K116" s="157">
        <f>+G116</f>
        <v>2.0289450003474485E-2</v>
      </c>
      <c r="O116" s="157">
        <f t="shared" ca="1" si="7"/>
        <v>2.0152791045391152E-2</v>
      </c>
      <c r="Q116" s="183">
        <f t="shared" si="13"/>
        <v>36976.843500000003</v>
      </c>
      <c r="S116" s="157">
        <v>1</v>
      </c>
      <c r="U116" s="163"/>
    </row>
    <row r="117" spans="1:21" s="157" customFormat="1" ht="12.95" customHeight="1">
      <c r="A117" s="157" t="s">
        <v>577</v>
      </c>
      <c r="B117" s="158" t="s">
        <v>29</v>
      </c>
      <c r="C117" s="181">
        <v>51996.102400000003</v>
      </c>
      <c r="D117" s="181"/>
      <c r="E117" s="34">
        <f t="shared" si="11"/>
        <v>14225.56795627035</v>
      </c>
      <c r="F117" s="157">
        <f t="shared" si="16"/>
        <v>14225.5</v>
      </c>
      <c r="G117" s="157">
        <f t="shared" si="15"/>
        <v>2.0619825008907355E-2</v>
      </c>
      <c r="K117" s="157">
        <f>+G117</f>
        <v>2.0619825008907355E-2</v>
      </c>
      <c r="O117" s="157">
        <f t="shared" ca="1" si="7"/>
        <v>2.0154545665659482E-2</v>
      </c>
      <c r="Q117" s="183">
        <f t="shared" si="13"/>
        <v>36977.602400000003</v>
      </c>
      <c r="S117" s="157">
        <v>1</v>
      </c>
      <c r="U117" s="163"/>
    </row>
    <row r="118" spans="1:21" s="157" customFormat="1" ht="12.95" customHeight="1">
      <c r="A118" s="157" t="s">
        <v>577</v>
      </c>
      <c r="B118" s="158" t="s">
        <v>38</v>
      </c>
      <c r="C118" s="181">
        <v>51996.2546</v>
      </c>
      <c r="D118" s="181"/>
      <c r="E118" s="34">
        <f t="shared" si="11"/>
        <v>14226.069558216239</v>
      </c>
      <c r="F118" s="157">
        <f t="shared" si="16"/>
        <v>14226</v>
      </c>
      <c r="G118" s="157">
        <f t="shared" si="15"/>
        <v>2.1105899999383837E-2</v>
      </c>
      <c r="K118" s="157">
        <f>+G118</f>
        <v>2.1105899999383837E-2</v>
      </c>
      <c r="O118" s="157">
        <f t="shared" ref="O118:O181" ca="1" si="17">+C$11+C$12*$F118</f>
        <v>2.0154896589713145E-2</v>
      </c>
      <c r="Q118" s="183">
        <f t="shared" si="13"/>
        <v>36977.7546</v>
      </c>
      <c r="S118" s="157">
        <v>1</v>
      </c>
      <c r="U118" s="163"/>
    </row>
    <row r="119" spans="1:21" s="157" customFormat="1" ht="12.95" customHeight="1">
      <c r="A119" s="41" t="s">
        <v>90</v>
      </c>
      <c r="B119" s="42" t="s">
        <v>38</v>
      </c>
      <c r="C119" s="41">
        <v>52001.448649999998</v>
      </c>
      <c r="D119" s="41">
        <v>1.1000000000000001E-3</v>
      </c>
      <c r="E119" s="34">
        <f t="shared" si="11"/>
        <v>14243.187466147228</v>
      </c>
      <c r="F119" s="157">
        <f t="shared" si="16"/>
        <v>14243</v>
      </c>
      <c r="O119" s="157">
        <f t="shared" ca="1" si="17"/>
        <v>2.0166828007537767E-2</v>
      </c>
      <c r="Q119" s="183">
        <f t="shared" si="13"/>
        <v>36982.948649999998</v>
      </c>
      <c r="U119" s="163">
        <v>5.6882450000557583E-2</v>
      </c>
    </row>
    <row r="120" spans="1:21" s="157" customFormat="1" ht="12.95" customHeight="1">
      <c r="A120" s="189" t="s">
        <v>300</v>
      </c>
      <c r="B120" s="187" t="str">
        <f>IF(H120=INT(H120),"I","II")</f>
        <v>I</v>
      </c>
      <c r="C120" s="181">
        <v>52055.41</v>
      </c>
      <c r="D120" s="186" t="s">
        <v>528</v>
      </c>
      <c r="E120" s="34">
        <f t="shared" si="11"/>
        <v>14421.026613081187</v>
      </c>
      <c r="F120" s="157">
        <f t="shared" si="16"/>
        <v>14421</v>
      </c>
      <c r="G120" s="157">
        <f>+C120-(C$7+F120*C$8)</f>
        <v>8.0751500063342974E-3</v>
      </c>
      <c r="I120" s="157">
        <f>+G120</f>
        <v>8.0751500063342974E-3</v>
      </c>
      <c r="O120" s="157">
        <f t="shared" ca="1" si="17"/>
        <v>2.0291756970642616E-2</v>
      </c>
      <c r="Q120" s="183">
        <f t="shared" si="13"/>
        <v>37036.910000000003</v>
      </c>
      <c r="S120" s="157">
        <v>0.1</v>
      </c>
      <c r="U120" s="163"/>
    </row>
    <row r="121" spans="1:21" s="157" customFormat="1" ht="12.95" customHeight="1">
      <c r="A121" s="41" t="s">
        <v>90</v>
      </c>
      <c r="B121" s="42" t="s">
        <v>38</v>
      </c>
      <c r="C121" s="41">
        <v>52055.410199999998</v>
      </c>
      <c r="D121" s="41" t="s">
        <v>89</v>
      </c>
      <c r="E121" s="34">
        <f t="shared" si="11"/>
        <v>14421.027272216448</v>
      </c>
      <c r="F121" s="157">
        <f t="shared" si="16"/>
        <v>14421</v>
      </c>
      <c r="O121" s="157">
        <f t="shared" ca="1" si="17"/>
        <v>2.0291756970642616E-2</v>
      </c>
      <c r="Q121" s="183">
        <f t="shared" si="13"/>
        <v>37036.910199999998</v>
      </c>
      <c r="U121" s="163">
        <v>8.2751500012818724E-3</v>
      </c>
    </row>
    <row r="122" spans="1:21" s="157" customFormat="1" ht="12.95" customHeight="1">
      <c r="A122" s="189" t="s">
        <v>300</v>
      </c>
      <c r="B122" s="187" t="str">
        <f>IF(H122=INT(H122),"I","II")</f>
        <v>I</v>
      </c>
      <c r="C122" s="181">
        <v>52055.425999999999</v>
      </c>
      <c r="D122" s="186" t="s">
        <v>528</v>
      </c>
      <c r="E122" s="34">
        <f t="shared" si="11"/>
        <v>14421.079343903344</v>
      </c>
      <c r="F122" s="157">
        <f t="shared" si="16"/>
        <v>14421</v>
      </c>
      <c r="G122" s="157">
        <f>+C122-(C$7+F122*C$8)</f>
        <v>2.4075150002317969E-2</v>
      </c>
      <c r="I122" s="157">
        <f>+G122</f>
        <v>2.4075150002317969E-2</v>
      </c>
      <c r="O122" s="157">
        <f t="shared" ca="1" si="17"/>
        <v>2.0291756970642616E-2</v>
      </c>
      <c r="Q122" s="183">
        <f t="shared" si="13"/>
        <v>37036.925999999999</v>
      </c>
      <c r="S122" s="157">
        <v>0.1</v>
      </c>
      <c r="U122" s="163"/>
    </row>
    <row r="123" spans="1:21" s="157" customFormat="1" ht="12.95" customHeight="1">
      <c r="A123" s="41" t="s">
        <v>90</v>
      </c>
      <c r="B123" s="42" t="s">
        <v>38</v>
      </c>
      <c r="C123" s="41">
        <v>52055.426800000001</v>
      </c>
      <c r="D123" s="41" t="s">
        <v>89</v>
      </c>
      <c r="E123" s="34">
        <f t="shared" si="11"/>
        <v>14421.081980444458</v>
      </c>
      <c r="F123" s="157">
        <f t="shared" si="16"/>
        <v>14421</v>
      </c>
      <c r="O123" s="157">
        <f t="shared" ca="1" si="17"/>
        <v>2.0291756970642616E-2</v>
      </c>
      <c r="Q123" s="183">
        <f t="shared" si="13"/>
        <v>37036.926800000001</v>
      </c>
      <c r="U123" s="163">
        <v>2.4875150003936142E-2</v>
      </c>
    </row>
    <row r="124" spans="1:21" s="157" customFormat="1" ht="12.95" customHeight="1">
      <c r="A124" s="189" t="s">
        <v>300</v>
      </c>
      <c r="B124" s="187" t="str">
        <f>IF(H124=INT(H124),"I","II")</f>
        <v>I</v>
      </c>
      <c r="C124" s="181">
        <v>52055.43</v>
      </c>
      <c r="D124" s="186" t="s">
        <v>528</v>
      </c>
      <c r="E124" s="34">
        <f t="shared" si="11"/>
        <v>14421.092526608891</v>
      </c>
      <c r="F124" s="157">
        <f t="shared" si="16"/>
        <v>14421</v>
      </c>
      <c r="G124" s="157">
        <f>+C124-(C$7+F124*C$8)</f>
        <v>2.8075150003132876E-2</v>
      </c>
      <c r="I124" s="157">
        <f>+G124</f>
        <v>2.8075150003132876E-2</v>
      </c>
      <c r="O124" s="157">
        <f t="shared" ca="1" si="17"/>
        <v>2.0291756970642616E-2</v>
      </c>
      <c r="Q124" s="183">
        <f t="shared" si="13"/>
        <v>37036.93</v>
      </c>
      <c r="S124" s="157">
        <v>0.1</v>
      </c>
      <c r="U124" s="163"/>
    </row>
    <row r="125" spans="1:21" s="157" customFormat="1" ht="12.95" customHeight="1">
      <c r="A125" s="41" t="s">
        <v>90</v>
      </c>
      <c r="B125" s="42" t="s">
        <v>38</v>
      </c>
      <c r="C125" s="41">
        <v>52055.4303</v>
      </c>
      <c r="D125" s="41" t="s">
        <v>89</v>
      </c>
      <c r="E125" s="34">
        <f t="shared" si="11"/>
        <v>14421.093515311804</v>
      </c>
      <c r="F125" s="157">
        <f t="shared" si="16"/>
        <v>14421</v>
      </c>
      <c r="O125" s="157">
        <f t="shared" ca="1" si="17"/>
        <v>2.0291756970642616E-2</v>
      </c>
      <c r="Q125" s="183">
        <f t="shared" si="13"/>
        <v>37036.9303</v>
      </c>
      <c r="U125" s="163">
        <v>2.8375150002830196E-2</v>
      </c>
    </row>
    <row r="126" spans="1:21" s="157" customFormat="1" ht="12.95" customHeight="1">
      <c r="A126" s="41" t="s">
        <v>90</v>
      </c>
      <c r="B126" s="42" t="s">
        <v>38</v>
      </c>
      <c r="C126" s="41">
        <v>52137.468099999998</v>
      </c>
      <c r="D126" s="41" t="s">
        <v>89</v>
      </c>
      <c r="E126" s="34">
        <f t="shared" si="11"/>
        <v>14691.46355550422</v>
      </c>
      <c r="F126" s="157">
        <f t="shared" si="16"/>
        <v>14691.5</v>
      </c>
      <c r="O126" s="157">
        <f t="shared" ca="1" si="17"/>
        <v>2.0481606883675552E-2</v>
      </c>
      <c r="Q126" s="183">
        <f t="shared" si="13"/>
        <v>37118.968099999998</v>
      </c>
      <c r="U126" s="163">
        <v>-1.1058274998504203E-2</v>
      </c>
    </row>
    <row r="127" spans="1:21" s="157" customFormat="1" ht="12.95" customHeight="1">
      <c r="A127" s="189" t="s">
        <v>314</v>
      </c>
      <c r="B127" s="187" t="str">
        <f>IF(H127=INT(H127),"I","II")</f>
        <v>I</v>
      </c>
      <c r="C127" s="181">
        <v>52330.025000000001</v>
      </c>
      <c r="D127" s="186" t="s">
        <v>527</v>
      </c>
      <c r="E127" s="34">
        <f t="shared" si="11"/>
        <v>15326.068783732293</v>
      </c>
      <c r="F127" s="157">
        <f t="shared" si="16"/>
        <v>15326</v>
      </c>
      <c r="G127" s="157">
        <f t="shared" ref="G127:G133" si="18">+C127-(C$7+F127*C$8)</f>
        <v>2.0870900007139426E-2</v>
      </c>
      <c r="J127" s="157">
        <f>+G127</f>
        <v>2.0870900007139426E-2</v>
      </c>
      <c r="O127" s="157">
        <f t="shared" ca="1" si="17"/>
        <v>2.0926929507776835E-2</v>
      </c>
      <c r="Q127" s="183">
        <f t="shared" si="13"/>
        <v>37311.525000000001</v>
      </c>
      <c r="S127" s="157">
        <v>1</v>
      </c>
      <c r="U127" s="163"/>
    </row>
    <row r="128" spans="1:21" s="157" customFormat="1" ht="12.95" customHeight="1">
      <c r="A128" s="189" t="s">
        <v>314</v>
      </c>
      <c r="B128" s="187" t="str">
        <f>IF(H128=INT(H128),"I","II")</f>
        <v>I</v>
      </c>
      <c r="C128" s="181">
        <v>52330.175499999998</v>
      </c>
      <c r="D128" s="186" t="s">
        <v>527</v>
      </c>
      <c r="E128" s="34">
        <f t="shared" si="11"/>
        <v>15326.564783028323</v>
      </c>
      <c r="F128" s="157">
        <f t="shared" si="16"/>
        <v>15326.5</v>
      </c>
      <c r="G128" s="157">
        <f t="shared" si="18"/>
        <v>1.9656974996905774E-2</v>
      </c>
      <c r="J128" s="157">
        <f>+G128</f>
        <v>1.9656974996905774E-2</v>
      </c>
      <c r="O128" s="157">
        <f t="shared" ca="1" si="17"/>
        <v>2.0927280431830501E-2</v>
      </c>
      <c r="Q128" s="183">
        <f t="shared" si="13"/>
        <v>37311.675499999998</v>
      </c>
      <c r="S128" s="157">
        <v>1</v>
      </c>
      <c r="U128" s="163"/>
    </row>
    <row r="129" spans="1:21" s="157" customFormat="1" ht="12.95" customHeight="1">
      <c r="A129" s="186" t="s">
        <v>321</v>
      </c>
      <c r="B129" s="187" t="str">
        <f>IF(H129=INT(H129),"I","II")</f>
        <v>I</v>
      </c>
      <c r="C129" s="181">
        <v>52347.622799999997</v>
      </c>
      <c r="D129" s="186" t="s">
        <v>526</v>
      </c>
      <c r="E129" s="34">
        <f t="shared" si="11"/>
        <v>15384.065437632045</v>
      </c>
      <c r="F129" s="157">
        <f t="shared" si="16"/>
        <v>15384</v>
      </c>
      <c r="G129" s="157">
        <f t="shared" si="18"/>
        <v>1.9855600003211293E-2</v>
      </c>
      <c r="K129" s="157">
        <f>+G129</f>
        <v>1.9855600003211293E-2</v>
      </c>
      <c r="O129" s="157">
        <f t="shared" ca="1" si="17"/>
        <v>2.0967636698002012E-2</v>
      </c>
      <c r="Q129" s="183">
        <f t="shared" si="13"/>
        <v>37329.122799999997</v>
      </c>
      <c r="S129" s="157">
        <v>1</v>
      </c>
      <c r="U129" s="163"/>
    </row>
    <row r="130" spans="1:21" s="157" customFormat="1" ht="12.95" customHeight="1">
      <c r="A130" s="34" t="s">
        <v>60</v>
      </c>
      <c r="B130" s="42" t="s">
        <v>29</v>
      </c>
      <c r="C130" s="41">
        <v>52368.406799999997</v>
      </c>
      <c r="D130" s="41">
        <v>8.9999999999999998E-4</v>
      </c>
      <c r="E130" s="34">
        <f t="shared" si="11"/>
        <v>15452.562775631835</v>
      </c>
      <c r="F130" s="157">
        <f t="shared" si="16"/>
        <v>15452.5</v>
      </c>
      <c r="G130" s="157">
        <f t="shared" si="18"/>
        <v>1.904787500097882E-2</v>
      </c>
      <c r="K130" s="157">
        <f>+G130</f>
        <v>1.904787500097882E-2</v>
      </c>
      <c r="O130" s="157">
        <f t="shared" ca="1" si="17"/>
        <v>2.1015713293354159E-2</v>
      </c>
      <c r="Q130" s="183">
        <f t="shared" si="13"/>
        <v>37349.906799999997</v>
      </c>
      <c r="S130" s="157">
        <v>1</v>
      </c>
      <c r="U130" s="163"/>
    </row>
    <row r="131" spans="1:21" s="157" customFormat="1" ht="12.95" customHeight="1">
      <c r="A131" s="186" t="s">
        <v>321</v>
      </c>
      <c r="B131" s="187" t="str">
        <f>IF(H131=INT(H131),"I","II")</f>
        <v>I</v>
      </c>
      <c r="C131" s="181">
        <v>52373.565300000002</v>
      </c>
      <c r="D131" s="186" t="s">
        <v>526</v>
      </c>
      <c r="E131" s="34">
        <f t="shared" si="11"/>
        <v>15469.563522267337</v>
      </c>
      <c r="F131" s="157">
        <f t="shared" si="16"/>
        <v>15469.5</v>
      </c>
      <c r="G131" s="157">
        <f t="shared" si="18"/>
        <v>1.9274425008916296E-2</v>
      </c>
      <c r="K131" s="157">
        <f>+G131</f>
        <v>1.9274425008916296E-2</v>
      </c>
      <c r="O131" s="157">
        <f t="shared" ca="1" si="17"/>
        <v>2.1027644711178781E-2</v>
      </c>
      <c r="Q131" s="183">
        <f t="shared" si="13"/>
        <v>37355.065300000002</v>
      </c>
      <c r="S131" s="157">
        <v>1</v>
      </c>
      <c r="U131" s="163"/>
    </row>
    <row r="132" spans="1:21" s="157" customFormat="1" ht="12.95" customHeight="1">
      <c r="A132" s="186" t="s">
        <v>321</v>
      </c>
      <c r="B132" s="187" t="str">
        <f>IF(H132=INT(H132),"I","II")</f>
        <v>I</v>
      </c>
      <c r="C132" s="181">
        <v>52408.612000000001</v>
      </c>
      <c r="D132" s="186" t="s">
        <v>526</v>
      </c>
      <c r="E132" s="34">
        <f t="shared" si="11"/>
        <v>15585.066103853038</v>
      </c>
      <c r="F132" s="157">
        <f t="shared" si="16"/>
        <v>15585</v>
      </c>
      <c r="G132" s="157">
        <f t="shared" si="18"/>
        <v>2.0057749999978114E-2</v>
      </c>
      <c r="K132" s="157">
        <f>+G132</f>
        <v>2.0057749999978114E-2</v>
      </c>
      <c r="O132" s="157">
        <f t="shared" ca="1" si="17"/>
        <v>2.1108708167575468E-2</v>
      </c>
      <c r="Q132" s="183">
        <f t="shared" si="13"/>
        <v>37390.112000000001</v>
      </c>
      <c r="S132" s="157">
        <v>1</v>
      </c>
      <c r="U132" s="163"/>
    </row>
    <row r="133" spans="1:21" s="157" customFormat="1" ht="12.95" customHeight="1">
      <c r="A133" s="186" t="s">
        <v>321</v>
      </c>
      <c r="B133" s="187" t="str">
        <f>IF(H133=INT(H133),"I","II")</f>
        <v>I</v>
      </c>
      <c r="C133" s="181">
        <v>52418.625</v>
      </c>
      <c r="D133" s="186" t="s">
        <v>526</v>
      </c>
      <c r="E133" s="34">
        <f t="shared" si="11"/>
        <v>15618.065711502761</v>
      </c>
      <c r="F133" s="157">
        <f t="shared" si="16"/>
        <v>15618</v>
      </c>
      <c r="G133" s="157">
        <f t="shared" si="18"/>
        <v>1.993870000296738E-2</v>
      </c>
      <c r="K133" s="157">
        <f>+G133</f>
        <v>1.993870000296738E-2</v>
      </c>
      <c r="O133" s="157">
        <f t="shared" ca="1" si="17"/>
        <v>2.1131869155117378E-2</v>
      </c>
      <c r="Q133" s="183">
        <f t="shared" si="13"/>
        <v>37400.125</v>
      </c>
      <c r="S133" s="157">
        <v>1</v>
      </c>
      <c r="U133" s="163"/>
    </row>
    <row r="134" spans="1:21" s="157" customFormat="1" ht="12.95" customHeight="1">
      <c r="A134" s="41" t="s">
        <v>90</v>
      </c>
      <c r="B134" s="42" t="s">
        <v>38</v>
      </c>
      <c r="C134" s="41">
        <v>52634.394310000003</v>
      </c>
      <c r="D134" s="41" t="s">
        <v>89</v>
      </c>
      <c r="E134" s="34">
        <f t="shared" si="11"/>
        <v>16329.171531222353</v>
      </c>
      <c r="F134" s="157">
        <f t="shared" si="16"/>
        <v>16329</v>
      </c>
      <c r="O134" s="157">
        <f t="shared" ca="1" si="17"/>
        <v>2.1630883159429452E-2</v>
      </c>
      <c r="Q134" s="183">
        <f t="shared" si="13"/>
        <v>37615.894310000003</v>
      </c>
      <c r="U134" s="163">
        <v>5.2047350007342175E-2</v>
      </c>
    </row>
    <row r="135" spans="1:21" s="157" customFormat="1" ht="12.95" customHeight="1">
      <c r="A135" s="186" t="s">
        <v>321</v>
      </c>
      <c r="B135" s="187" t="str">
        <f>IF(H135=INT(H135),"I","II")</f>
        <v>I</v>
      </c>
      <c r="C135" s="181">
        <v>52637.853000000003</v>
      </c>
      <c r="D135" s="186" t="s">
        <v>526</v>
      </c>
      <c r="E135" s="34">
        <f t="shared" si="11"/>
        <v>16340.570254180708</v>
      </c>
      <c r="F135" s="157">
        <f t="shared" si="16"/>
        <v>16340.5</v>
      </c>
      <c r="G135" s="157">
        <f t="shared" ref="G135:G153" si="19">+C135-(C$7+F135*C$8)</f>
        <v>2.1317075006663799E-2</v>
      </c>
      <c r="K135" s="157">
        <f t="shared" ref="K135:K140" si="20">+G135</f>
        <v>2.1317075006663799E-2</v>
      </c>
      <c r="O135" s="157">
        <f t="shared" ca="1" si="17"/>
        <v>2.1638954412663756E-2</v>
      </c>
      <c r="Q135" s="183">
        <f t="shared" si="13"/>
        <v>37619.353000000003</v>
      </c>
      <c r="S135" s="157">
        <v>1</v>
      </c>
      <c r="U135" s="163"/>
    </row>
    <row r="136" spans="1:21" s="157" customFormat="1" ht="12.95" customHeight="1">
      <c r="A136" s="186" t="s">
        <v>321</v>
      </c>
      <c r="B136" s="187" t="str">
        <f>IF(H136=INT(H136),"I","II")</f>
        <v>I</v>
      </c>
      <c r="C136" s="181">
        <v>52644.831700000002</v>
      </c>
      <c r="D136" s="186" t="s">
        <v>526</v>
      </c>
      <c r="E136" s="34">
        <f t="shared" si="11"/>
        <v>16363.569790973392</v>
      </c>
      <c r="F136" s="157">
        <f t="shared" si="16"/>
        <v>16363.5</v>
      </c>
      <c r="G136" s="157">
        <f t="shared" si="19"/>
        <v>2.1176525006012525E-2</v>
      </c>
      <c r="K136" s="157">
        <f t="shared" si="20"/>
        <v>2.1176525006012525E-2</v>
      </c>
      <c r="O136" s="157">
        <f t="shared" ca="1" si="17"/>
        <v>2.1655096919132359E-2</v>
      </c>
      <c r="Q136" s="183">
        <f t="shared" si="13"/>
        <v>37626.331700000002</v>
      </c>
      <c r="S136" s="157">
        <v>1</v>
      </c>
      <c r="U136" s="163"/>
    </row>
    <row r="137" spans="1:21" s="157" customFormat="1" ht="12.95" customHeight="1">
      <c r="A137" s="192" t="s">
        <v>83</v>
      </c>
      <c r="B137" s="193" t="s">
        <v>38</v>
      </c>
      <c r="C137" s="192">
        <v>52692.622199999998</v>
      </c>
      <c r="D137" s="192">
        <v>2.0000000000000001E-4</v>
      </c>
      <c r="E137" s="34">
        <f t="shared" si="11"/>
        <v>16521.071813282797</v>
      </c>
      <c r="F137" s="157">
        <f t="shared" si="16"/>
        <v>16521</v>
      </c>
      <c r="G137" s="157">
        <f t="shared" si="19"/>
        <v>2.1790150000015274E-2</v>
      </c>
      <c r="K137" s="157">
        <f t="shared" si="20"/>
        <v>2.1790150000015274E-2</v>
      </c>
      <c r="O137" s="157">
        <f t="shared" ca="1" si="17"/>
        <v>2.1765637996036934E-2</v>
      </c>
      <c r="Q137" s="183">
        <f t="shared" si="13"/>
        <v>37674.122199999998</v>
      </c>
      <c r="S137" s="157">
        <v>1</v>
      </c>
      <c r="U137" s="163"/>
    </row>
    <row r="138" spans="1:21" s="157" customFormat="1" ht="12.95" customHeight="1">
      <c r="A138" s="186" t="s">
        <v>321</v>
      </c>
      <c r="B138" s="187" t="str">
        <f>IF(H138=INT(H138),"I","II")</f>
        <v>I</v>
      </c>
      <c r="C138" s="181">
        <v>52694.745499999997</v>
      </c>
      <c r="D138" s="186" t="s">
        <v>526</v>
      </c>
      <c r="E138" s="34">
        <f t="shared" si="11"/>
        <v>16528.069522952494</v>
      </c>
      <c r="F138" s="157">
        <f t="shared" si="16"/>
        <v>16528</v>
      </c>
      <c r="G138" s="157">
        <f t="shared" si="19"/>
        <v>2.1095199997944292E-2</v>
      </c>
      <c r="K138" s="157">
        <f t="shared" si="20"/>
        <v>2.1095199997944292E-2</v>
      </c>
      <c r="O138" s="157">
        <f t="shared" ca="1" si="17"/>
        <v>2.1770550932788249E-2</v>
      </c>
      <c r="Q138" s="183">
        <f t="shared" si="13"/>
        <v>37676.245499999997</v>
      </c>
      <c r="S138" s="157">
        <v>1</v>
      </c>
      <c r="U138" s="163"/>
    </row>
    <row r="139" spans="1:21" s="157" customFormat="1" ht="12.95" customHeight="1">
      <c r="A139" s="192" t="s">
        <v>84</v>
      </c>
      <c r="B139" s="193" t="s">
        <v>29</v>
      </c>
      <c r="C139" s="192">
        <v>52705.518100000001</v>
      </c>
      <c r="D139" s="192">
        <v>1E-4</v>
      </c>
      <c r="E139" s="34">
        <f t="shared" si="11"/>
        <v>16563.572526384785</v>
      </c>
      <c r="F139" s="157">
        <f t="shared" si="16"/>
        <v>16563.5</v>
      </c>
      <c r="G139" s="157">
        <f t="shared" si="19"/>
        <v>2.2006525003234856E-2</v>
      </c>
      <c r="K139" s="157">
        <f t="shared" si="20"/>
        <v>2.2006525003234856E-2</v>
      </c>
      <c r="O139" s="157">
        <f t="shared" ca="1" si="17"/>
        <v>2.1795466540598486E-2</v>
      </c>
      <c r="Q139" s="183">
        <f t="shared" si="13"/>
        <v>37687.018100000001</v>
      </c>
      <c r="S139" s="157">
        <v>1</v>
      </c>
      <c r="U139" s="163"/>
    </row>
    <row r="140" spans="1:21" s="157" customFormat="1" ht="12.95" customHeight="1">
      <c r="A140" s="34" t="s">
        <v>61</v>
      </c>
      <c r="B140" s="194"/>
      <c r="C140" s="41">
        <v>52712.345099999999</v>
      </c>
      <c r="D140" s="41">
        <v>1E-4</v>
      </c>
      <c r="E140" s="34">
        <f t="shared" si="11"/>
        <v>16586.072109069755</v>
      </c>
      <c r="F140" s="157">
        <f t="shared" si="16"/>
        <v>16586</v>
      </c>
      <c r="G140" s="157">
        <f t="shared" si="19"/>
        <v>2.1879899999476038E-2</v>
      </c>
      <c r="K140" s="157">
        <f t="shared" si="20"/>
        <v>2.1879899999476038E-2</v>
      </c>
      <c r="O140" s="157">
        <f t="shared" ca="1" si="17"/>
        <v>2.1811258123013426E-2</v>
      </c>
      <c r="Q140" s="183">
        <f t="shared" si="13"/>
        <v>37693.845099999999</v>
      </c>
      <c r="S140" s="157">
        <v>1</v>
      </c>
      <c r="U140" s="163"/>
    </row>
    <row r="141" spans="1:21" s="157" customFormat="1" ht="12.95" customHeight="1">
      <c r="A141" s="34" t="s">
        <v>62</v>
      </c>
      <c r="B141" s="42"/>
      <c r="C141" s="41">
        <v>52715.531000000003</v>
      </c>
      <c r="D141" s="41"/>
      <c r="E141" s="34">
        <f t="shared" si="11"/>
        <v>16596.571804466879</v>
      </c>
      <c r="F141" s="157">
        <f t="shared" si="16"/>
        <v>16596.5</v>
      </c>
      <c r="G141" s="157">
        <f t="shared" si="19"/>
        <v>2.1787475008750334E-2</v>
      </c>
      <c r="I141" s="157">
        <f>+G141</f>
        <v>2.1787475008750334E-2</v>
      </c>
      <c r="O141" s="157">
        <f t="shared" ca="1" si="17"/>
        <v>2.1818627528140396E-2</v>
      </c>
      <c r="Q141" s="183">
        <f t="shared" si="13"/>
        <v>37697.031000000003</v>
      </c>
      <c r="S141" s="157">
        <v>0.1</v>
      </c>
      <c r="U141" s="163"/>
    </row>
    <row r="142" spans="1:21" s="157" customFormat="1" ht="12.95" customHeight="1">
      <c r="A142" s="34" t="s">
        <v>75</v>
      </c>
      <c r="B142" s="42" t="s">
        <v>29</v>
      </c>
      <c r="C142" s="41">
        <v>52715.531000000003</v>
      </c>
      <c r="D142" s="41">
        <v>1.2999999999999999E-3</v>
      </c>
      <c r="E142" s="34">
        <f t="shared" si="11"/>
        <v>16596.571804466879</v>
      </c>
      <c r="F142" s="157">
        <f t="shared" si="16"/>
        <v>16596.5</v>
      </c>
      <c r="G142" s="157">
        <f t="shared" si="19"/>
        <v>2.1787475008750334E-2</v>
      </c>
      <c r="K142" s="157">
        <f t="shared" ref="K142:K153" si="21">+G142</f>
        <v>2.1787475008750334E-2</v>
      </c>
      <c r="O142" s="157">
        <f t="shared" ca="1" si="17"/>
        <v>2.1818627528140396E-2</v>
      </c>
      <c r="Q142" s="183">
        <f t="shared" si="13"/>
        <v>37697.031000000003</v>
      </c>
      <c r="S142" s="157">
        <v>1</v>
      </c>
      <c r="U142" s="163"/>
    </row>
    <row r="143" spans="1:21" s="157" customFormat="1" ht="12.95" customHeight="1">
      <c r="A143" s="192" t="s">
        <v>84</v>
      </c>
      <c r="B143" s="193" t="s">
        <v>38</v>
      </c>
      <c r="C143" s="192">
        <v>52720.386599999998</v>
      </c>
      <c r="D143" s="192">
        <v>1E-4</v>
      </c>
      <c r="E143" s="34">
        <f t="shared" si="11"/>
        <v>16612.57429072513</v>
      </c>
      <c r="F143" s="157">
        <f t="shared" si="16"/>
        <v>16612.5</v>
      </c>
      <c r="G143" s="157">
        <f t="shared" si="19"/>
        <v>2.2541875005117618E-2</v>
      </c>
      <c r="K143" s="157">
        <f t="shared" si="21"/>
        <v>2.2541875005117618E-2</v>
      </c>
      <c r="O143" s="157">
        <f t="shared" ca="1" si="17"/>
        <v>2.1829857097857688E-2</v>
      </c>
      <c r="Q143" s="183">
        <f t="shared" si="13"/>
        <v>37701.886599999998</v>
      </c>
      <c r="S143" s="157">
        <v>1</v>
      </c>
      <c r="U143" s="163"/>
    </row>
    <row r="144" spans="1:21" s="157" customFormat="1" ht="12.95" customHeight="1">
      <c r="A144" s="194" t="s">
        <v>63</v>
      </c>
      <c r="B144" s="193" t="s">
        <v>38</v>
      </c>
      <c r="C144" s="192">
        <v>52725.393900000003</v>
      </c>
      <c r="D144" s="192">
        <v>1.5E-3</v>
      </c>
      <c r="E144" s="34">
        <f t="shared" si="11"/>
        <v>16629.076731091118</v>
      </c>
      <c r="F144" s="157">
        <f t="shared" si="16"/>
        <v>16629</v>
      </c>
      <c r="G144" s="157">
        <f t="shared" si="19"/>
        <v>2.3282350004592445E-2</v>
      </c>
      <c r="K144" s="157">
        <f t="shared" si="21"/>
        <v>2.3282350004592445E-2</v>
      </c>
      <c r="O144" s="157">
        <f t="shared" ca="1" si="17"/>
        <v>2.184143759162864E-2</v>
      </c>
      <c r="Q144" s="183">
        <f t="shared" si="13"/>
        <v>37706.893900000003</v>
      </c>
      <c r="S144" s="157">
        <v>1</v>
      </c>
      <c r="U144" s="163"/>
    </row>
    <row r="145" spans="1:21" s="157" customFormat="1" ht="12.95" customHeight="1">
      <c r="A145" s="194" t="s">
        <v>63</v>
      </c>
      <c r="B145" s="193" t="s">
        <v>29</v>
      </c>
      <c r="C145" s="192">
        <v>52730.399599999997</v>
      </c>
      <c r="D145" s="192">
        <v>4.7000000000000002E-3</v>
      </c>
      <c r="E145" s="34">
        <f t="shared" si="11"/>
        <v>16645.573898374852</v>
      </c>
      <c r="F145" s="157">
        <f t="shared" si="16"/>
        <v>16645.5</v>
      </c>
      <c r="G145" s="157">
        <f t="shared" si="19"/>
        <v>2.2422825000830926E-2</v>
      </c>
      <c r="K145" s="157">
        <f t="shared" si="21"/>
        <v>2.2422825000830926E-2</v>
      </c>
      <c r="O145" s="157">
        <f t="shared" ca="1" si="17"/>
        <v>2.1853018085399599E-2</v>
      </c>
      <c r="Q145" s="183">
        <f t="shared" si="13"/>
        <v>37711.899599999997</v>
      </c>
      <c r="S145" s="157">
        <v>1</v>
      </c>
      <c r="U145" s="163"/>
    </row>
    <row r="146" spans="1:21" s="157" customFormat="1" ht="12.95" customHeight="1">
      <c r="A146" s="34" t="s">
        <v>64</v>
      </c>
      <c r="B146" s="42"/>
      <c r="C146" s="41">
        <v>52745.418899999997</v>
      </c>
      <c r="D146" s="41">
        <v>8.9999999999999998E-4</v>
      </c>
      <c r="E146" s="34">
        <f t="shared" si="11"/>
        <v>16695.072650714166</v>
      </c>
      <c r="F146" s="157">
        <f t="shared" si="16"/>
        <v>16695</v>
      </c>
      <c r="G146" s="157">
        <f t="shared" si="19"/>
        <v>2.2044249999453314E-2</v>
      </c>
      <c r="K146" s="157">
        <f t="shared" si="21"/>
        <v>2.2044249999453314E-2</v>
      </c>
      <c r="O146" s="157">
        <f t="shared" ca="1" si="17"/>
        <v>2.1887759566712461E-2</v>
      </c>
      <c r="Q146" s="183">
        <f t="shared" si="13"/>
        <v>37726.918899999997</v>
      </c>
      <c r="S146" s="157">
        <v>1</v>
      </c>
      <c r="U146" s="163"/>
    </row>
    <row r="147" spans="1:21" s="157" customFormat="1" ht="12.95" customHeight="1">
      <c r="A147" s="34" t="s">
        <v>64</v>
      </c>
      <c r="B147" s="193"/>
      <c r="C147" s="41">
        <v>52745.570800000001</v>
      </c>
      <c r="D147" s="41">
        <v>1E-3</v>
      </c>
      <c r="E147" s="34">
        <f t="shared" si="11"/>
        <v>16695.573263957162</v>
      </c>
      <c r="F147" s="157">
        <f t="shared" si="16"/>
        <v>16695.5</v>
      </c>
      <c r="G147" s="157">
        <f t="shared" si="19"/>
        <v>2.223032500478439E-2</v>
      </c>
      <c r="K147" s="157">
        <f t="shared" si="21"/>
        <v>2.223032500478439E-2</v>
      </c>
      <c r="O147" s="157">
        <f t="shared" ca="1" si="17"/>
        <v>2.1888110490766128E-2</v>
      </c>
      <c r="Q147" s="183">
        <f t="shared" si="13"/>
        <v>37727.070800000001</v>
      </c>
      <c r="S147" s="157">
        <v>1</v>
      </c>
      <c r="U147" s="163"/>
    </row>
    <row r="148" spans="1:21" s="157" customFormat="1" ht="12.95" customHeight="1">
      <c r="A148" s="34" t="s">
        <v>65</v>
      </c>
      <c r="B148" s="42"/>
      <c r="C148" s="41">
        <v>53051.881999999998</v>
      </c>
      <c r="D148" s="41">
        <v>1E-4</v>
      </c>
      <c r="E148" s="34">
        <f t="shared" si="11"/>
        <v>17705.075852463775</v>
      </c>
      <c r="F148" s="157">
        <f t="shared" si="16"/>
        <v>17705</v>
      </c>
      <c r="G148" s="157">
        <f t="shared" si="19"/>
        <v>2.3015750004560687E-2</v>
      </c>
      <c r="K148" s="157">
        <f t="shared" si="21"/>
        <v>2.3015750004560687E-2</v>
      </c>
      <c r="O148" s="157">
        <f t="shared" ca="1" si="17"/>
        <v>2.2596626155116397E-2</v>
      </c>
      <c r="Q148" s="183">
        <f t="shared" si="13"/>
        <v>38033.381999999998</v>
      </c>
      <c r="S148" s="157">
        <v>1</v>
      </c>
      <c r="U148" s="163"/>
    </row>
    <row r="149" spans="1:21" s="157" customFormat="1" ht="12.95" customHeight="1">
      <c r="A149" s="192" t="s">
        <v>83</v>
      </c>
      <c r="B149" s="193" t="s">
        <v>38</v>
      </c>
      <c r="C149" s="192">
        <v>53075.549299999999</v>
      </c>
      <c r="D149" s="192">
        <v>1E-4</v>
      </c>
      <c r="E149" s="34">
        <f t="shared" ref="E149:E212" si="22">+(C149-C$7)/C$8</f>
        <v>17783.075614186379</v>
      </c>
      <c r="F149" s="157">
        <f t="shared" si="16"/>
        <v>17783</v>
      </c>
      <c r="G149" s="157">
        <f t="shared" si="19"/>
        <v>2.2943449999729637E-2</v>
      </c>
      <c r="K149" s="157">
        <f t="shared" si="21"/>
        <v>2.2943449999729637E-2</v>
      </c>
      <c r="O149" s="157">
        <f t="shared" ca="1" si="17"/>
        <v>2.2651370307488185E-2</v>
      </c>
      <c r="Q149" s="183">
        <f t="shared" ref="Q149:Q212" si="23">+C149-15018.5</f>
        <v>38057.049299999999</v>
      </c>
      <c r="S149" s="157">
        <v>1</v>
      </c>
      <c r="U149" s="163"/>
    </row>
    <row r="150" spans="1:21" s="157" customFormat="1" ht="12.95" customHeight="1">
      <c r="A150" s="34" t="s">
        <v>61</v>
      </c>
      <c r="B150" s="194"/>
      <c r="C150" s="41">
        <v>53093.452400000002</v>
      </c>
      <c r="D150" s="41">
        <v>8.9999999999999998E-4</v>
      </c>
      <c r="E150" s="34">
        <f t="shared" si="22"/>
        <v>17842.078438086697</v>
      </c>
      <c r="F150" s="157">
        <f t="shared" si="16"/>
        <v>17842</v>
      </c>
      <c r="G150" s="157">
        <f t="shared" si="19"/>
        <v>2.3800300004950259E-2</v>
      </c>
      <c r="K150" s="157">
        <f t="shared" si="21"/>
        <v>2.3800300004950259E-2</v>
      </c>
      <c r="O150" s="157">
        <f t="shared" ca="1" si="17"/>
        <v>2.2692779345820695E-2</v>
      </c>
      <c r="Q150" s="183">
        <f t="shared" si="23"/>
        <v>38074.952400000002</v>
      </c>
      <c r="S150" s="157">
        <v>1</v>
      </c>
      <c r="U150" s="163"/>
    </row>
    <row r="151" spans="1:21" s="157" customFormat="1" ht="12.95" customHeight="1">
      <c r="A151" s="34" t="s">
        <v>61</v>
      </c>
      <c r="B151" s="194"/>
      <c r="C151" s="41">
        <v>53093.602400000003</v>
      </c>
      <c r="D151" s="41">
        <v>1E-3</v>
      </c>
      <c r="E151" s="34">
        <f t="shared" si="22"/>
        <v>17842.572789544553</v>
      </c>
      <c r="F151" s="157">
        <f t="shared" si="16"/>
        <v>17842.5</v>
      </c>
      <c r="G151" s="157">
        <f t="shared" si="19"/>
        <v>2.2086375007347669E-2</v>
      </c>
      <c r="K151" s="157">
        <f t="shared" si="21"/>
        <v>2.2086375007347669E-2</v>
      </c>
      <c r="O151" s="157">
        <f t="shared" ca="1" si="17"/>
        <v>2.2693130269874358E-2</v>
      </c>
      <c r="Q151" s="183">
        <f t="shared" si="23"/>
        <v>38075.102400000003</v>
      </c>
      <c r="S151" s="157">
        <v>1</v>
      </c>
      <c r="U151" s="163"/>
    </row>
    <row r="152" spans="1:21" s="157" customFormat="1" ht="12.95" customHeight="1">
      <c r="A152" s="34" t="s">
        <v>66</v>
      </c>
      <c r="B152" s="193"/>
      <c r="C152" s="41">
        <v>53094.362200000003</v>
      </c>
      <c r="D152" s="41">
        <v>1E-4</v>
      </c>
      <c r="E152" s="34">
        <f t="shared" si="22"/>
        <v>17845.076844462386</v>
      </c>
      <c r="F152" s="157">
        <f t="shared" si="16"/>
        <v>17845</v>
      </c>
      <c r="G152" s="157">
        <f t="shared" si="19"/>
        <v>2.3316750004596543E-2</v>
      </c>
      <c r="K152" s="157">
        <f t="shared" si="21"/>
        <v>2.3316750004596543E-2</v>
      </c>
      <c r="O152" s="157">
        <f t="shared" ca="1" si="17"/>
        <v>2.2694884890142687E-2</v>
      </c>
      <c r="Q152" s="183">
        <f t="shared" si="23"/>
        <v>38075.862200000003</v>
      </c>
      <c r="S152" s="157">
        <v>1</v>
      </c>
      <c r="U152" s="163"/>
    </row>
    <row r="153" spans="1:21" s="157" customFormat="1" ht="12.95" customHeight="1">
      <c r="A153" s="34" t="s">
        <v>67</v>
      </c>
      <c r="B153" s="42" t="s">
        <v>29</v>
      </c>
      <c r="C153" s="41">
        <v>53172.191500000001</v>
      </c>
      <c r="D153" s="41">
        <v>2.0000000000000001E-4</v>
      </c>
      <c r="E153" s="34">
        <f t="shared" si="22"/>
        <v>18101.577030585704</v>
      </c>
      <c r="F153" s="157">
        <f t="shared" si="16"/>
        <v>18101.5</v>
      </c>
      <c r="G153" s="157">
        <f t="shared" si="19"/>
        <v>2.3373225005343556E-2</v>
      </c>
      <c r="K153" s="157">
        <f t="shared" si="21"/>
        <v>2.3373225005343556E-2</v>
      </c>
      <c r="O153" s="157">
        <f t="shared" ca="1" si="17"/>
        <v>2.2874908929672991E-2</v>
      </c>
      <c r="Q153" s="183">
        <f t="shared" si="23"/>
        <v>38153.691500000001</v>
      </c>
      <c r="S153" s="157">
        <v>1</v>
      </c>
      <c r="U153" s="163"/>
    </row>
    <row r="154" spans="1:21" s="157" customFormat="1" ht="12.95" customHeight="1">
      <c r="A154" s="41" t="s">
        <v>90</v>
      </c>
      <c r="B154" s="42" t="s">
        <v>38</v>
      </c>
      <c r="C154" s="41">
        <v>53227.427250000001</v>
      </c>
      <c r="D154" s="41" t="s">
        <v>91</v>
      </c>
      <c r="E154" s="34">
        <f t="shared" si="22"/>
        <v>18283.616187505544</v>
      </c>
      <c r="F154" s="157">
        <f t="shared" si="16"/>
        <v>18283.5</v>
      </c>
      <c r="O154" s="157">
        <f t="shared" ca="1" si="17"/>
        <v>2.3002645285207166E-2</v>
      </c>
      <c r="Q154" s="183">
        <f t="shared" si="23"/>
        <v>38208.927250000001</v>
      </c>
      <c r="U154" s="163">
        <v>3.5254525006166659E-2</v>
      </c>
    </row>
    <row r="155" spans="1:21" s="157" customFormat="1" ht="12.95" customHeight="1">
      <c r="A155" s="34" t="s">
        <v>73</v>
      </c>
      <c r="B155" s="194"/>
      <c r="C155" s="41">
        <v>53386.565399999999</v>
      </c>
      <c r="D155" s="41">
        <v>2.0000000000000001E-4</v>
      </c>
      <c r="E155" s="34">
        <f t="shared" si="22"/>
        <v>18808.084030519949</v>
      </c>
      <c r="F155" s="157">
        <f t="shared" si="16"/>
        <v>18808</v>
      </c>
      <c r="G155" s="157">
        <f>+C155-(C$7+F155*C$8)</f>
        <v>2.5497200003883336E-2</v>
      </c>
      <c r="K155" s="157">
        <f>+G155</f>
        <v>2.5497200003883336E-2</v>
      </c>
      <c r="O155" s="157">
        <f t="shared" ca="1" si="17"/>
        <v>2.3370764617502079E-2</v>
      </c>
      <c r="Q155" s="183">
        <f t="shared" si="23"/>
        <v>38368.065399999999</v>
      </c>
      <c r="S155" s="157">
        <v>1</v>
      </c>
      <c r="U155" s="163"/>
    </row>
    <row r="156" spans="1:21" s="157" customFormat="1" ht="12.95" customHeight="1">
      <c r="A156" s="41" t="s">
        <v>90</v>
      </c>
      <c r="B156" s="42" t="s">
        <v>38</v>
      </c>
      <c r="C156" s="41">
        <v>53409.352229999997</v>
      </c>
      <c r="D156" s="41" t="s">
        <v>89</v>
      </c>
      <c r="E156" s="34">
        <f t="shared" si="22"/>
        <v>18883.182048055245</v>
      </c>
      <c r="F156" s="157">
        <f t="shared" si="16"/>
        <v>18883</v>
      </c>
      <c r="O156" s="157">
        <f t="shared" ca="1" si="17"/>
        <v>2.3423403225551878E-2</v>
      </c>
      <c r="Q156" s="183">
        <f t="shared" si="23"/>
        <v>38390.852229999997</v>
      </c>
      <c r="U156" s="163">
        <v>5.5238449996977579E-2</v>
      </c>
    </row>
    <row r="157" spans="1:21" s="157" customFormat="1" ht="12.95" customHeight="1">
      <c r="A157" s="189" t="s">
        <v>389</v>
      </c>
      <c r="B157" s="187" t="str">
        <f>IF(H157=INT(H157),"I","II")</f>
        <v>I</v>
      </c>
      <c r="C157" s="181">
        <v>53439.055500000002</v>
      </c>
      <c r="D157" s="186" t="s">
        <v>527</v>
      </c>
      <c r="E157" s="34">
        <f t="shared" si="22"/>
        <v>18981.074413571481</v>
      </c>
      <c r="F157" s="157">
        <f t="shared" si="16"/>
        <v>18981</v>
      </c>
      <c r="G157" s="157">
        <f>+C157-(C$7+F157*C$8)</f>
        <v>2.2579150005185511E-2</v>
      </c>
      <c r="J157" s="157">
        <f>+G157</f>
        <v>2.2579150005185511E-2</v>
      </c>
      <c r="O157" s="157">
        <f t="shared" ca="1" si="17"/>
        <v>2.3492184340070277E-2</v>
      </c>
      <c r="Q157" s="183">
        <f t="shared" si="23"/>
        <v>38420.555500000002</v>
      </c>
      <c r="S157" s="157">
        <v>1</v>
      </c>
      <c r="U157" s="163"/>
    </row>
    <row r="158" spans="1:21" s="157" customFormat="1" ht="12.95" customHeight="1">
      <c r="A158" s="189" t="s">
        <v>389</v>
      </c>
      <c r="B158" s="187" t="str">
        <f>IF(H158=INT(H158),"I","II")</f>
        <v>I</v>
      </c>
      <c r="C158" s="181">
        <v>53439.208899999998</v>
      </c>
      <c r="D158" s="186" t="s">
        <v>527</v>
      </c>
      <c r="E158" s="34">
        <f t="shared" si="22"/>
        <v>18981.579970329029</v>
      </c>
      <c r="F158" s="157">
        <f t="shared" si="16"/>
        <v>18981.5</v>
      </c>
      <c r="G158" s="157">
        <f>+C158-(C$7+F158*C$8)</f>
        <v>2.4265225001727231E-2</v>
      </c>
      <c r="J158" s="157">
        <f>+G158</f>
        <v>2.4265225001727231E-2</v>
      </c>
      <c r="O158" s="157">
        <f t="shared" ca="1" si="17"/>
        <v>2.3492535264123943E-2</v>
      </c>
      <c r="Q158" s="183">
        <f t="shared" si="23"/>
        <v>38420.708899999998</v>
      </c>
      <c r="S158" s="157">
        <v>1</v>
      </c>
      <c r="U158" s="163"/>
    </row>
    <row r="159" spans="1:21" s="157" customFormat="1" ht="12.95" customHeight="1">
      <c r="A159" s="34" t="s">
        <v>68</v>
      </c>
      <c r="B159" s="193" t="s">
        <v>38</v>
      </c>
      <c r="C159" s="192">
        <v>53450.284699999997</v>
      </c>
      <c r="D159" s="41">
        <v>1E-4</v>
      </c>
      <c r="E159" s="34">
        <f t="shared" si="22"/>
        <v>19018.082222841444</v>
      </c>
      <c r="F159" s="157">
        <f t="shared" si="16"/>
        <v>19018</v>
      </c>
      <c r="G159" s="157">
        <f>+C159-(C$7+F159*C$8)</f>
        <v>2.4948699996457435E-2</v>
      </c>
      <c r="K159" s="157">
        <f>+G159</f>
        <v>2.4948699996457435E-2</v>
      </c>
      <c r="O159" s="157">
        <f t="shared" ca="1" si="17"/>
        <v>2.3518152720041513E-2</v>
      </c>
      <c r="Q159" s="183">
        <f t="shared" si="23"/>
        <v>38431.784699999997</v>
      </c>
      <c r="S159" s="157">
        <v>1</v>
      </c>
      <c r="U159" s="163"/>
    </row>
    <row r="160" spans="1:21" s="157" customFormat="1" ht="12.95" customHeight="1">
      <c r="A160" s="34" t="s">
        <v>68</v>
      </c>
      <c r="B160" s="193" t="s">
        <v>38</v>
      </c>
      <c r="C160" s="192">
        <v>53450.284699999997</v>
      </c>
      <c r="D160" s="192">
        <v>1E-4</v>
      </c>
      <c r="E160" s="34">
        <f t="shared" si="22"/>
        <v>19018.082222841444</v>
      </c>
      <c r="F160" s="157">
        <f t="shared" si="16"/>
        <v>19018</v>
      </c>
      <c r="G160" s="157">
        <f>+C160-(C$7+F160*C$8)</f>
        <v>2.4948699996457435E-2</v>
      </c>
      <c r="K160" s="157">
        <f>+G160</f>
        <v>2.4948699996457435E-2</v>
      </c>
      <c r="O160" s="157">
        <f t="shared" ca="1" si="17"/>
        <v>2.3518152720041513E-2</v>
      </c>
      <c r="Q160" s="183">
        <f t="shared" si="23"/>
        <v>38431.784699999997</v>
      </c>
      <c r="S160" s="157">
        <v>1</v>
      </c>
      <c r="U160" s="163"/>
    </row>
    <row r="161" spans="1:21" s="157" customFormat="1" ht="12.95" customHeight="1">
      <c r="A161" s="41" t="s">
        <v>90</v>
      </c>
      <c r="B161" s="42" t="s">
        <v>38</v>
      </c>
      <c r="C161" s="41">
        <v>53458.476580000002</v>
      </c>
      <c r="D161" s="41">
        <v>2.9999999999999997E-4</v>
      </c>
      <c r="E161" s="34">
        <f t="shared" si="22"/>
        <v>19045.080008311714</v>
      </c>
      <c r="F161" s="157">
        <f t="shared" si="16"/>
        <v>19045</v>
      </c>
      <c r="G161" s="157">
        <f>+C161-(C$7+F161*C$8)</f>
        <v>2.4276750002172776E-2</v>
      </c>
      <c r="K161" s="157">
        <f>+G161</f>
        <v>2.4276750002172776E-2</v>
      </c>
      <c r="O161" s="157">
        <f t="shared" ca="1" si="17"/>
        <v>2.3537102618939439E-2</v>
      </c>
      <c r="Q161" s="183">
        <f t="shared" si="23"/>
        <v>38439.976580000002</v>
      </c>
      <c r="S161" s="157">
        <v>1</v>
      </c>
      <c r="U161" s="163"/>
    </row>
    <row r="162" spans="1:21" s="157" customFormat="1" ht="12.95" customHeight="1">
      <c r="A162" s="41" t="s">
        <v>90</v>
      </c>
      <c r="B162" s="42" t="s">
        <v>38</v>
      </c>
      <c r="C162" s="41">
        <v>53459.569020000003</v>
      </c>
      <c r="D162" s="41">
        <v>4.0000000000000002E-4</v>
      </c>
      <c r="E162" s="34">
        <f t="shared" si="22"/>
        <v>19048.680337022477</v>
      </c>
      <c r="F162" s="157">
        <f t="shared" si="16"/>
        <v>19048.5</v>
      </c>
      <c r="O162" s="157">
        <f t="shared" ca="1" si="17"/>
        <v>2.3539559087315094E-2</v>
      </c>
      <c r="Q162" s="183">
        <f t="shared" si="23"/>
        <v>38441.069020000003</v>
      </c>
      <c r="U162" s="163">
        <v>5.4719275001843926E-2</v>
      </c>
    </row>
    <row r="163" spans="1:21" s="157" customFormat="1" ht="12.95" customHeight="1">
      <c r="A163" s="34" t="s">
        <v>73</v>
      </c>
      <c r="B163" s="194"/>
      <c r="C163" s="41">
        <v>53463.331400000003</v>
      </c>
      <c r="D163" s="41">
        <v>2.0000000000000001E-4</v>
      </c>
      <c r="E163" s="34">
        <f t="shared" si="22"/>
        <v>19061.079923942401</v>
      </c>
      <c r="F163" s="157">
        <f t="shared" si="16"/>
        <v>19061</v>
      </c>
      <c r="G163" s="157">
        <f t="shared" ref="G163:G168" si="24">+C163-(C$7+F163*C$8)</f>
        <v>2.4251150003692601E-2</v>
      </c>
      <c r="K163" s="157">
        <f t="shared" ref="K163:K168" si="25">+G163</f>
        <v>2.4251150003692601E-2</v>
      </c>
      <c r="O163" s="157">
        <f t="shared" ca="1" si="17"/>
        <v>2.3548332188656727E-2</v>
      </c>
      <c r="Q163" s="183">
        <f t="shared" si="23"/>
        <v>38444.831400000003</v>
      </c>
      <c r="S163" s="157">
        <v>1</v>
      </c>
      <c r="U163" s="163"/>
    </row>
    <row r="164" spans="1:21" s="157" customFormat="1" ht="12.95" customHeight="1">
      <c r="A164" s="192" t="s">
        <v>84</v>
      </c>
      <c r="B164" s="193" t="s">
        <v>38</v>
      </c>
      <c r="C164" s="192">
        <v>53465.456100000003</v>
      </c>
      <c r="D164" s="192">
        <v>1E-4</v>
      </c>
      <c r="E164" s="34">
        <f t="shared" si="22"/>
        <v>19068.082247559036</v>
      </c>
      <c r="F164" s="157">
        <f t="shared" si="16"/>
        <v>19068</v>
      </c>
      <c r="G164" s="157">
        <f t="shared" si="24"/>
        <v>2.4956200002634432E-2</v>
      </c>
      <c r="K164" s="157">
        <f t="shared" si="25"/>
        <v>2.4956200002634432E-2</v>
      </c>
      <c r="O164" s="157">
        <f t="shared" ca="1" si="17"/>
        <v>2.3553245125408042E-2</v>
      </c>
      <c r="Q164" s="183">
        <f t="shared" si="23"/>
        <v>38446.956100000003</v>
      </c>
      <c r="S164" s="157">
        <v>1</v>
      </c>
      <c r="U164" s="163"/>
    </row>
    <row r="165" spans="1:21" s="157" customFormat="1" ht="12.95" customHeight="1">
      <c r="A165" s="41" t="s">
        <v>90</v>
      </c>
      <c r="B165" s="42" t="s">
        <v>38</v>
      </c>
      <c r="C165" s="41">
        <v>53502.473189999997</v>
      </c>
      <c r="D165" s="41">
        <v>1.6000000000000001E-3</v>
      </c>
      <c r="E165" s="34">
        <f t="shared" si="22"/>
        <v>19190.078596938285</v>
      </c>
      <c r="F165" s="157">
        <f t="shared" si="16"/>
        <v>19190</v>
      </c>
      <c r="G165" s="157">
        <f t="shared" si="24"/>
        <v>2.3848500000895001E-2</v>
      </c>
      <c r="K165" s="157">
        <f t="shared" si="25"/>
        <v>2.3848500000895001E-2</v>
      </c>
      <c r="O165" s="157">
        <f t="shared" ca="1" si="17"/>
        <v>2.3638870594502377E-2</v>
      </c>
      <c r="Q165" s="183">
        <f t="shared" si="23"/>
        <v>38483.973189999997</v>
      </c>
      <c r="S165" s="157">
        <v>1</v>
      </c>
      <c r="U165" s="163"/>
    </row>
    <row r="166" spans="1:21" s="157" customFormat="1" ht="12.95" customHeight="1">
      <c r="A166" s="41" t="s">
        <v>90</v>
      </c>
      <c r="B166" s="42" t="s">
        <v>38</v>
      </c>
      <c r="C166" s="41">
        <v>53502.473189999997</v>
      </c>
      <c r="D166" s="41">
        <v>1.6999999999999999E-3</v>
      </c>
      <c r="E166" s="34">
        <f t="shared" si="22"/>
        <v>19190.078596938285</v>
      </c>
      <c r="F166" s="157">
        <f t="shared" si="16"/>
        <v>19190</v>
      </c>
      <c r="G166" s="157">
        <f t="shared" si="24"/>
        <v>2.3848500000895001E-2</v>
      </c>
      <c r="K166" s="157">
        <f t="shared" si="25"/>
        <v>2.3848500000895001E-2</v>
      </c>
      <c r="O166" s="157">
        <f t="shared" ca="1" si="17"/>
        <v>2.3638870594502377E-2</v>
      </c>
      <c r="Q166" s="183">
        <f t="shared" si="23"/>
        <v>38483.973189999997</v>
      </c>
      <c r="S166" s="157">
        <v>1</v>
      </c>
      <c r="U166" s="163"/>
    </row>
    <row r="167" spans="1:21" s="157" customFormat="1" ht="12.95" customHeight="1">
      <c r="A167" s="41" t="s">
        <v>90</v>
      </c>
      <c r="B167" s="42" t="s">
        <v>38</v>
      </c>
      <c r="C167" s="41">
        <v>53502.473890000001</v>
      </c>
      <c r="D167" s="41">
        <v>1.6000000000000001E-3</v>
      </c>
      <c r="E167" s="34">
        <f t="shared" si="22"/>
        <v>19190.080903911767</v>
      </c>
      <c r="F167" s="157">
        <f t="shared" si="16"/>
        <v>19190</v>
      </c>
      <c r="G167" s="157">
        <f t="shared" si="24"/>
        <v>2.4548500005039386E-2</v>
      </c>
      <c r="K167" s="157">
        <f t="shared" si="25"/>
        <v>2.4548500005039386E-2</v>
      </c>
      <c r="O167" s="157">
        <f t="shared" ca="1" si="17"/>
        <v>2.3638870594502377E-2</v>
      </c>
      <c r="Q167" s="183">
        <f t="shared" si="23"/>
        <v>38483.973890000001</v>
      </c>
      <c r="S167" s="157">
        <v>1</v>
      </c>
      <c r="U167" s="163"/>
    </row>
    <row r="168" spans="1:21" s="157" customFormat="1" ht="12.95" customHeight="1">
      <c r="A168" s="41" t="s">
        <v>90</v>
      </c>
      <c r="B168" s="42" t="s">
        <v>38</v>
      </c>
      <c r="C168" s="41">
        <v>53502.473890000001</v>
      </c>
      <c r="D168" s="41">
        <v>2.0999999999999999E-3</v>
      </c>
      <c r="E168" s="34">
        <f t="shared" si="22"/>
        <v>19190.080903911767</v>
      </c>
      <c r="F168" s="157">
        <f t="shared" si="16"/>
        <v>19190</v>
      </c>
      <c r="G168" s="157">
        <f t="shared" si="24"/>
        <v>2.4548500005039386E-2</v>
      </c>
      <c r="K168" s="157">
        <f t="shared" si="25"/>
        <v>2.4548500005039386E-2</v>
      </c>
      <c r="O168" s="157">
        <f t="shared" ca="1" si="17"/>
        <v>2.3638870594502377E-2</v>
      </c>
      <c r="Q168" s="183">
        <f t="shared" si="23"/>
        <v>38483.973890000001</v>
      </c>
      <c r="S168" s="157">
        <v>1</v>
      </c>
      <c r="U168" s="163"/>
    </row>
    <row r="169" spans="1:21" s="157" customFormat="1" ht="12.95" customHeight="1">
      <c r="A169" s="41" t="s">
        <v>90</v>
      </c>
      <c r="B169" s="42" t="s">
        <v>38</v>
      </c>
      <c r="C169" s="41">
        <v>53564.447639999999</v>
      </c>
      <c r="D169" s="41" t="s">
        <v>92</v>
      </c>
      <c r="E169" s="34">
        <f t="shared" si="22"/>
        <v>19394.326328318253</v>
      </c>
      <c r="F169" s="157">
        <f t="shared" si="16"/>
        <v>19394.5</v>
      </c>
      <c r="O169" s="157">
        <f t="shared" ca="1" si="17"/>
        <v>2.3782398532451492E-2</v>
      </c>
      <c r="Q169" s="183">
        <f t="shared" si="23"/>
        <v>38545.947639999999</v>
      </c>
      <c r="U169" s="163">
        <v>-5.2696824997838121E-2</v>
      </c>
    </row>
    <row r="170" spans="1:21" s="157" customFormat="1" ht="12.95" customHeight="1">
      <c r="A170" s="41" t="s">
        <v>90</v>
      </c>
      <c r="B170" s="42" t="s">
        <v>38</v>
      </c>
      <c r="C170" s="41">
        <v>53579.46847</v>
      </c>
      <c r="D170" s="41">
        <v>4.0000000000000002E-4</v>
      </c>
      <c r="E170" s="34">
        <f t="shared" si="22"/>
        <v>19443.83012304244</v>
      </c>
      <c r="F170" s="157">
        <f t="shared" si="16"/>
        <v>19444</v>
      </c>
      <c r="O170" s="157">
        <f t="shared" ca="1" si="17"/>
        <v>2.3817140013764358E-2</v>
      </c>
      <c r="Q170" s="183">
        <f t="shared" si="23"/>
        <v>38560.96847</v>
      </c>
      <c r="U170" s="163">
        <v>-5.1545399997849017E-2</v>
      </c>
    </row>
    <row r="171" spans="1:21" s="157" customFormat="1" ht="12.95" customHeight="1">
      <c r="A171" s="41" t="s">
        <v>90</v>
      </c>
      <c r="B171" s="42" t="s">
        <v>38</v>
      </c>
      <c r="C171" s="41">
        <v>53670.354659999997</v>
      </c>
      <c r="D171" s="41">
        <v>3.2000000000000002E-3</v>
      </c>
      <c r="E171" s="34">
        <f t="shared" si="22"/>
        <v>19743.361593209062</v>
      </c>
      <c r="F171" s="157">
        <f t="shared" si="16"/>
        <v>19743.5</v>
      </c>
      <c r="O171" s="157">
        <f t="shared" ca="1" si="17"/>
        <v>2.4027343521909883E-2</v>
      </c>
      <c r="Q171" s="183">
        <f t="shared" si="23"/>
        <v>38651.854659999997</v>
      </c>
      <c r="U171" s="163">
        <v>-4.199647500354331E-2</v>
      </c>
    </row>
    <row r="172" spans="1:21" s="157" customFormat="1" ht="12.95" customHeight="1">
      <c r="A172" s="41" t="s">
        <v>90</v>
      </c>
      <c r="B172" s="42" t="s">
        <v>38</v>
      </c>
      <c r="C172" s="41">
        <v>53670.354659999997</v>
      </c>
      <c r="D172" s="41">
        <v>3.2000000000000002E-3</v>
      </c>
      <c r="E172" s="34">
        <f t="shared" si="22"/>
        <v>19743.361593209062</v>
      </c>
      <c r="F172" s="157">
        <f t="shared" ref="F172:F235" si="26">ROUND(2*E172,0)/2</f>
        <v>19743.5</v>
      </c>
      <c r="O172" s="157">
        <f t="shared" ca="1" si="17"/>
        <v>2.4027343521909883E-2</v>
      </c>
      <c r="Q172" s="183">
        <f t="shared" si="23"/>
        <v>38651.854659999997</v>
      </c>
      <c r="U172" s="163">
        <v>-4.199647500354331E-2</v>
      </c>
    </row>
    <row r="173" spans="1:21" s="157" customFormat="1" ht="12.95" customHeight="1">
      <c r="A173" s="41" t="s">
        <v>90</v>
      </c>
      <c r="B173" s="42" t="s">
        <v>38</v>
      </c>
      <c r="C173" s="41">
        <v>53670.354659999997</v>
      </c>
      <c r="D173" s="41">
        <v>3.2000000000000002E-3</v>
      </c>
      <c r="E173" s="34">
        <f t="shared" si="22"/>
        <v>19743.361593209062</v>
      </c>
      <c r="F173" s="157">
        <f t="shared" si="26"/>
        <v>19743.5</v>
      </c>
      <c r="O173" s="157">
        <f t="shared" ca="1" si="17"/>
        <v>2.4027343521909883E-2</v>
      </c>
      <c r="Q173" s="183">
        <f t="shared" si="23"/>
        <v>38651.854659999997</v>
      </c>
      <c r="U173" s="163">
        <v>-4.199647500354331E-2</v>
      </c>
    </row>
    <row r="174" spans="1:21" s="157" customFormat="1" ht="12.95" customHeight="1">
      <c r="A174" s="41" t="s">
        <v>90</v>
      </c>
      <c r="B174" s="42" t="s">
        <v>38</v>
      </c>
      <c r="C174" s="41">
        <v>53760.69152</v>
      </c>
      <c r="D174" s="41">
        <v>2.5999999999999999E-3</v>
      </c>
      <c r="E174" s="34">
        <f t="shared" si="22"/>
        <v>20041.082649466764</v>
      </c>
      <c r="F174" s="157">
        <f t="shared" si="26"/>
        <v>20041</v>
      </c>
      <c r="G174" s="157">
        <f t="shared" ref="G174:G181" si="27">+C174-(C$7+F174*C$8)</f>
        <v>2.5078149999899324E-2</v>
      </c>
      <c r="K174" s="157">
        <f t="shared" ref="K174:K181" si="28">+G174</f>
        <v>2.5078149999899324E-2</v>
      </c>
      <c r="O174" s="157">
        <f t="shared" ca="1" si="17"/>
        <v>2.4236143333840741E-2</v>
      </c>
      <c r="Q174" s="183">
        <f t="shared" si="23"/>
        <v>38742.19152</v>
      </c>
      <c r="S174" s="157">
        <v>1</v>
      </c>
      <c r="U174" s="163"/>
    </row>
    <row r="175" spans="1:21" s="157" customFormat="1" ht="12.95" customHeight="1">
      <c r="A175" s="41" t="s">
        <v>90</v>
      </c>
      <c r="B175" s="42" t="s">
        <v>38</v>
      </c>
      <c r="C175" s="41">
        <v>53760.692210000001</v>
      </c>
      <c r="D175" s="41">
        <v>2.7000000000000001E-3</v>
      </c>
      <c r="E175" s="34">
        <f t="shared" si="22"/>
        <v>20041.084923483471</v>
      </c>
      <c r="F175" s="157">
        <f t="shared" si="26"/>
        <v>20041</v>
      </c>
      <c r="G175" s="157">
        <f t="shared" si="27"/>
        <v>2.5768150000658352E-2</v>
      </c>
      <c r="K175" s="157">
        <f t="shared" si="28"/>
        <v>2.5768150000658352E-2</v>
      </c>
      <c r="O175" s="157">
        <f t="shared" ca="1" si="17"/>
        <v>2.4236143333840741E-2</v>
      </c>
      <c r="Q175" s="183">
        <f t="shared" si="23"/>
        <v>38742.192210000001</v>
      </c>
      <c r="S175" s="157">
        <v>1</v>
      </c>
      <c r="U175" s="163"/>
    </row>
    <row r="176" spans="1:21" s="157" customFormat="1" ht="12.95" customHeight="1">
      <c r="A176" s="41" t="s">
        <v>90</v>
      </c>
      <c r="B176" s="42" t="s">
        <v>38</v>
      </c>
      <c r="C176" s="41">
        <v>53760.692210000001</v>
      </c>
      <c r="D176" s="41">
        <v>2.8E-3</v>
      </c>
      <c r="E176" s="34">
        <f t="shared" si="22"/>
        <v>20041.084923483471</v>
      </c>
      <c r="F176" s="157">
        <f t="shared" si="26"/>
        <v>20041</v>
      </c>
      <c r="G176" s="157">
        <f t="shared" si="27"/>
        <v>2.5768150000658352E-2</v>
      </c>
      <c r="K176" s="157">
        <f t="shared" si="28"/>
        <v>2.5768150000658352E-2</v>
      </c>
      <c r="O176" s="157">
        <f t="shared" ca="1" si="17"/>
        <v>2.4236143333840741E-2</v>
      </c>
      <c r="Q176" s="183">
        <f t="shared" si="23"/>
        <v>38742.192210000001</v>
      </c>
      <c r="S176" s="157">
        <v>1</v>
      </c>
      <c r="U176" s="163"/>
    </row>
    <row r="177" spans="1:21" s="157" customFormat="1" ht="12.95" customHeight="1">
      <c r="A177" s="41" t="s">
        <v>90</v>
      </c>
      <c r="B177" s="42" t="s">
        <v>38</v>
      </c>
      <c r="C177" s="41">
        <v>53760.692909999998</v>
      </c>
      <c r="D177" s="41">
        <v>2.8999999999999998E-3</v>
      </c>
      <c r="E177" s="34">
        <f t="shared" si="22"/>
        <v>20041.087230456931</v>
      </c>
      <c r="F177" s="157">
        <f t="shared" si="26"/>
        <v>20041</v>
      </c>
      <c r="G177" s="157">
        <f t="shared" si="27"/>
        <v>2.646814999752678E-2</v>
      </c>
      <c r="K177" s="157">
        <f t="shared" si="28"/>
        <v>2.646814999752678E-2</v>
      </c>
      <c r="O177" s="157">
        <f t="shared" ca="1" si="17"/>
        <v>2.4236143333840741E-2</v>
      </c>
      <c r="Q177" s="183">
        <f t="shared" si="23"/>
        <v>38742.192909999998</v>
      </c>
      <c r="S177" s="157">
        <v>1</v>
      </c>
      <c r="U177" s="163"/>
    </row>
    <row r="178" spans="1:21" s="157" customFormat="1" ht="12.95" customHeight="1">
      <c r="A178" s="34" t="s">
        <v>74</v>
      </c>
      <c r="B178" s="193" t="s">
        <v>29</v>
      </c>
      <c r="C178" s="192">
        <v>53765.547400000003</v>
      </c>
      <c r="D178" s="41">
        <v>2.9999999999999997E-4</v>
      </c>
      <c r="E178" s="34">
        <f t="shared" si="22"/>
        <v>20057.086058514426</v>
      </c>
      <c r="F178" s="157">
        <f t="shared" si="26"/>
        <v>20057</v>
      </c>
      <c r="G178" s="157">
        <f t="shared" si="27"/>
        <v>2.6112550003745127E-2</v>
      </c>
      <c r="K178" s="157">
        <f t="shared" si="28"/>
        <v>2.6112550003745127E-2</v>
      </c>
      <c r="O178" s="157">
        <f t="shared" ca="1" si="17"/>
        <v>2.424737290355803E-2</v>
      </c>
      <c r="Q178" s="183">
        <f t="shared" si="23"/>
        <v>38747.047400000003</v>
      </c>
      <c r="S178" s="157">
        <v>1</v>
      </c>
      <c r="U178" s="163"/>
    </row>
    <row r="179" spans="1:21" s="157" customFormat="1" ht="12.95" customHeight="1">
      <c r="A179" s="34" t="s">
        <v>73</v>
      </c>
      <c r="B179" s="194"/>
      <c r="C179" s="41">
        <v>53766.457000000002</v>
      </c>
      <c r="D179" s="41">
        <v>2.0000000000000001E-4</v>
      </c>
      <c r="E179" s="34">
        <f t="shared" si="22"/>
        <v>20060.083805754828</v>
      </c>
      <c r="F179" s="157">
        <f t="shared" si="26"/>
        <v>20060</v>
      </c>
      <c r="G179" s="157">
        <f t="shared" si="27"/>
        <v>2.5429000008443836E-2</v>
      </c>
      <c r="K179" s="157">
        <f t="shared" si="28"/>
        <v>2.5429000008443836E-2</v>
      </c>
      <c r="O179" s="157">
        <f t="shared" ca="1" si="17"/>
        <v>2.4249478447880023E-2</v>
      </c>
      <c r="Q179" s="183">
        <f t="shared" si="23"/>
        <v>38747.957000000002</v>
      </c>
      <c r="S179" s="157">
        <v>1</v>
      </c>
      <c r="U179" s="163"/>
    </row>
    <row r="180" spans="1:21" s="157" customFormat="1" ht="12.95" customHeight="1">
      <c r="A180" s="34" t="s">
        <v>74</v>
      </c>
      <c r="B180" s="193" t="s">
        <v>29</v>
      </c>
      <c r="C180" s="192">
        <v>53767.518600000003</v>
      </c>
      <c r="D180" s="41">
        <v>2.9999999999999997E-4</v>
      </c>
      <c r="E180" s="34">
        <f t="shared" si="22"/>
        <v>20063.582495805858</v>
      </c>
      <c r="F180" s="157">
        <f t="shared" si="26"/>
        <v>20063.5</v>
      </c>
      <c r="G180" s="157">
        <f t="shared" si="27"/>
        <v>2.5031525008671451E-2</v>
      </c>
      <c r="K180" s="157">
        <f t="shared" si="28"/>
        <v>2.5031525008671451E-2</v>
      </c>
      <c r="O180" s="157">
        <f t="shared" ca="1" si="17"/>
        <v>2.4251934916255682E-2</v>
      </c>
      <c r="Q180" s="183">
        <f t="shared" si="23"/>
        <v>38749.018600000003</v>
      </c>
      <c r="S180" s="157">
        <v>1</v>
      </c>
      <c r="U180" s="163"/>
    </row>
    <row r="181" spans="1:21" s="157" customFormat="1" ht="12.95" customHeight="1">
      <c r="A181" s="34" t="s">
        <v>74</v>
      </c>
      <c r="B181" s="193" t="s">
        <v>38</v>
      </c>
      <c r="C181" s="192">
        <v>53835.486799999999</v>
      </c>
      <c r="D181" s="41">
        <v>5.0000000000000001E-4</v>
      </c>
      <c r="E181" s="34">
        <f t="shared" si="22"/>
        <v>20287.583687522427</v>
      </c>
      <c r="F181" s="157">
        <f t="shared" si="26"/>
        <v>20287.5</v>
      </c>
      <c r="G181" s="157">
        <f t="shared" si="27"/>
        <v>2.5393125004484318E-2</v>
      </c>
      <c r="K181" s="157">
        <f t="shared" si="28"/>
        <v>2.5393125004484318E-2</v>
      </c>
      <c r="O181" s="157">
        <f t="shared" ca="1" si="17"/>
        <v>2.4409148892297741E-2</v>
      </c>
      <c r="Q181" s="183">
        <f t="shared" si="23"/>
        <v>38816.986799999999</v>
      </c>
      <c r="S181" s="157">
        <v>1</v>
      </c>
      <c r="U181" s="163"/>
    </row>
    <row r="182" spans="1:21" s="157" customFormat="1" ht="12.95" customHeight="1">
      <c r="A182" s="41" t="s">
        <v>90</v>
      </c>
      <c r="B182" s="42" t="s">
        <v>38</v>
      </c>
      <c r="C182" s="41">
        <v>53901.465369999998</v>
      </c>
      <c r="D182" s="41" t="s">
        <v>92</v>
      </c>
      <c r="E182" s="34">
        <f t="shared" si="22"/>
        <v>20505.027702631782</v>
      </c>
      <c r="F182" s="157">
        <f t="shared" si="26"/>
        <v>20505</v>
      </c>
      <c r="O182" s="157">
        <f t="shared" ref="O182:O245" ca="1" si="29">+C$11+C$12*$F182</f>
        <v>2.4561800855642153E-2</v>
      </c>
      <c r="Q182" s="183">
        <f t="shared" si="23"/>
        <v>38882.965369999998</v>
      </c>
      <c r="U182" s="163">
        <v>8.4057499989285134E-3</v>
      </c>
    </row>
    <row r="183" spans="1:21" s="157" customFormat="1" ht="12.95" customHeight="1">
      <c r="A183" s="41" t="s">
        <v>90</v>
      </c>
      <c r="B183" s="42" t="s">
        <v>38</v>
      </c>
      <c r="C183" s="41">
        <v>53950.417990000002</v>
      </c>
      <c r="D183" s="41" t="s">
        <v>93</v>
      </c>
      <c r="E183" s="34">
        <f t="shared" si="22"/>
        <v>20666.359696382533</v>
      </c>
      <c r="F183" s="157">
        <f t="shared" si="26"/>
        <v>20666.5</v>
      </c>
      <c r="O183" s="157">
        <f t="shared" ca="1" si="29"/>
        <v>2.467514932497605E-2</v>
      </c>
      <c r="Q183" s="183">
        <f t="shared" si="23"/>
        <v>38931.917990000002</v>
      </c>
      <c r="U183" s="163">
        <v>-4.257202499138657E-2</v>
      </c>
    </row>
    <row r="184" spans="1:21" s="157" customFormat="1" ht="12.95" customHeight="1">
      <c r="A184" s="41" t="s">
        <v>90</v>
      </c>
      <c r="B184" s="42" t="s">
        <v>38</v>
      </c>
      <c r="C184" s="41">
        <v>53984.306819999998</v>
      </c>
      <c r="D184" s="41" t="s">
        <v>92</v>
      </c>
      <c r="E184" s="34">
        <f t="shared" si="22"/>
        <v>20778.04631315155</v>
      </c>
      <c r="F184" s="157">
        <f t="shared" si="26"/>
        <v>20778</v>
      </c>
      <c r="O184" s="157">
        <f t="shared" ca="1" si="29"/>
        <v>2.4753405388943415E-2</v>
      </c>
      <c r="Q184" s="183">
        <f t="shared" si="23"/>
        <v>38965.806819999998</v>
      </c>
      <c r="U184" s="163">
        <v>1.4052700003958307E-2</v>
      </c>
    </row>
    <row r="185" spans="1:21" s="157" customFormat="1" ht="12.95" customHeight="1">
      <c r="A185" s="41" t="s">
        <v>90</v>
      </c>
      <c r="B185" s="42" t="s">
        <v>38</v>
      </c>
      <c r="C185" s="41">
        <v>54025.25864</v>
      </c>
      <c r="D185" s="41" t="s">
        <v>92</v>
      </c>
      <c r="E185" s="34">
        <f t="shared" si="22"/>
        <v>20913.010259275816</v>
      </c>
      <c r="F185" s="157">
        <f t="shared" si="26"/>
        <v>20913</v>
      </c>
      <c r="O185" s="157">
        <f t="shared" ca="1" si="29"/>
        <v>2.484815488343305E-2</v>
      </c>
      <c r="Q185" s="183">
        <f t="shared" si="23"/>
        <v>39006.75864</v>
      </c>
      <c r="U185" s="163">
        <v>3.1129500057431869E-3</v>
      </c>
    </row>
    <row r="186" spans="1:21" s="157" customFormat="1" ht="12.95" customHeight="1">
      <c r="A186" s="41" t="s">
        <v>102</v>
      </c>
      <c r="B186" s="42" t="s">
        <v>38</v>
      </c>
      <c r="C186" s="41">
        <v>54085.6639</v>
      </c>
      <c r="D186" s="41">
        <v>1E-4</v>
      </c>
      <c r="E186" s="34">
        <f t="shared" si="22"/>
        <v>21112.086448228147</v>
      </c>
      <c r="F186" s="157">
        <f t="shared" si="26"/>
        <v>21112</v>
      </c>
      <c r="G186" s="157">
        <f>+C186-(C$7+F186*C$8)</f>
        <v>2.6230800001940224E-2</v>
      </c>
      <c r="K186" s="157">
        <f>+G186</f>
        <v>2.6230800001940224E-2</v>
      </c>
      <c r="O186" s="157">
        <f t="shared" ca="1" si="29"/>
        <v>2.4987822656791843E-2</v>
      </c>
      <c r="Q186" s="183">
        <f t="shared" si="23"/>
        <v>39067.1639</v>
      </c>
      <c r="S186" s="157">
        <v>1</v>
      </c>
      <c r="U186" s="163"/>
    </row>
    <row r="187" spans="1:21" s="157" customFormat="1" ht="12.95" customHeight="1">
      <c r="A187" s="41" t="s">
        <v>90</v>
      </c>
      <c r="B187" s="42" t="s">
        <v>38</v>
      </c>
      <c r="C187" s="41">
        <v>54190.346680000002</v>
      </c>
      <c r="D187" s="41">
        <v>6.9999999999999999E-4</v>
      </c>
      <c r="E187" s="34">
        <f t="shared" si="22"/>
        <v>21457.087014260575</v>
      </c>
      <c r="F187" s="157">
        <f t="shared" si="26"/>
        <v>21457</v>
      </c>
      <c r="G187" s="157">
        <f>+C187-(C$7+F187*C$8)</f>
        <v>2.6402550007333048E-2</v>
      </c>
      <c r="K187" s="157">
        <f>+G187</f>
        <v>2.6402550007333048E-2</v>
      </c>
      <c r="O187" s="157">
        <f t="shared" ca="1" si="29"/>
        <v>2.5229960253820911E-2</v>
      </c>
      <c r="Q187" s="183">
        <f t="shared" si="23"/>
        <v>39171.846680000002</v>
      </c>
      <c r="S187" s="157">
        <v>1</v>
      </c>
      <c r="U187" s="163"/>
    </row>
    <row r="188" spans="1:21" s="157" customFormat="1" ht="12.95" customHeight="1">
      <c r="A188" s="41" t="s">
        <v>85</v>
      </c>
      <c r="B188" s="42" t="s">
        <v>38</v>
      </c>
      <c r="C188" s="41">
        <v>54205.366699999999</v>
      </c>
      <c r="D188" s="41">
        <v>1E-4</v>
      </c>
      <c r="E188" s="34">
        <f t="shared" si="22"/>
        <v>21506.588139486874</v>
      </c>
      <c r="F188" s="157">
        <f t="shared" si="26"/>
        <v>21506.5</v>
      </c>
      <c r="G188" s="157">
        <f>+C188-(C$7+F188*C$8)</f>
        <v>2.6743975002318621E-2</v>
      </c>
      <c r="K188" s="157">
        <f>+G188</f>
        <v>2.6743975002318621E-2</v>
      </c>
      <c r="O188" s="157">
        <f t="shared" ca="1" si="29"/>
        <v>2.5264701735133777E-2</v>
      </c>
      <c r="Q188" s="183">
        <f t="shared" si="23"/>
        <v>39186.866699999999</v>
      </c>
      <c r="S188" s="157">
        <v>1</v>
      </c>
      <c r="U188" s="163"/>
    </row>
    <row r="189" spans="1:21" s="157" customFormat="1" ht="12.95" customHeight="1">
      <c r="A189" s="41" t="s">
        <v>90</v>
      </c>
      <c r="B189" s="42" t="s">
        <v>38</v>
      </c>
      <c r="C189" s="41">
        <v>54237.379050000003</v>
      </c>
      <c r="D189" s="41">
        <v>2.9999999999999997E-4</v>
      </c>
      <c r="E189" s="34">
        <f t="shared" si="22"/>
        <v>21612.09048543173</v>
      </c>
      <c r="F189" s="157">
        <f t="shared" si="26"/>
        <v>21612</v>
      </c>
      <c r="G189" s="157">
        <f>+C189-(C$7+F189*C$8)</f>
        <v>2.7455800009192899E-2</v>
      </c>
      <c r="K189" s="157">
        <f>+G189</f>
        <v>2.7455800009192899E-2</v>
      </c>
      <c r="O189" s="157">
        <f t="shared" ca="1" si="29"/>
        <v>2.5338746710457157E-2</v>
      </c>
      <c r="Q189" s="183">
        <f t="shared" si="23"/>
        <v>39218.879050000003</v>
      </c>
      <c r="S189" s="157">
        <v>1</v>
      </c>
      <c r="U189" s="163"/>
    </row>
    <row r="190" spans="1:21" s="157" customFormat="1" ht="12.95" customHeight="1">
      <c r="A190" s="41" t="s">
        <v>90</v>
      </c>
      <c r="B190" s="42" t="s">
        <v>29</v>
      </c>
      <c r="C190" s="41">
        <v>54326.449990000001</v>
      </c>
      <c r="D190" s="41">
        <v>4.0000000000000002E-4</v>
      </c>
      <c r="E190" s="34">
        <f t="shared" si="22"/>
        <v>21905.639479039266</v>
      </c>
      <c r="F190" s="157">
        <f t="shared" si="26"/>
        <v>21905.5</v>
      </c>
      <c r="O190" s="157">
        <f t="shared" ca="1" si="29"/>
        <v>2.5544739129958697E-2</v>
      </c>
      <c r="Q190" s="183">
        <f t="shared" si="23"/>
        <v>39307.949990000001</v>
      </c>
      <c r="U190" s="163">
        <v>4.2321825007093139E-2</v>
      </c>
    </row>
    <row r="191" spans="1:21" s="157" customFormat="1" ht="12.95" customHeight="1">
      <c r="A191" s="41" t="s">
        <v>94</v>
      </c>
      <c r="B191" s="42" t="s">
        <v>38</v>
      </c>
      <c r="C191" s="41">
        <v>54389.500699999997</v>
      </c>
      <c r="D191" s="41">
        <v>2.0000000000000001E-4</v>
      </c>
      <c r="E191" s="34">
        <f t="shared" si="22"/>
        <v>22113.434215086058</v>
      </c>
      <c r="F191" s="157">
        <f t="shared" si="26"/>
        <v>22113.5</v>
      </c>
      <c r="O191" s="157">
        <f t="shared" ca="1" si="29"/>
        <v>2.5690723536283468E-2</v>
      </c>
      <c r="Q191" s="183">
        <f t="shared" si="23"/>
        <v>39371.000699999997</v>
      </c>
      <c r="U191" s="163">
        <v>-1.9960974997957237E-2</v>
      </c>
    </row>
    <row r="192" spans="1:21" s="157" customFormat="1" ht="12.95" customHeight="1">
      <c r="A192" s="53" t="s">
        <v>94</v>
      </c>
      <c r="B192" s="42" t="s">
        <v>38</v>
      </c>
      <c r="C192" s="41">
        <v>54389.500699999997</v>
      </c>
      <c r="D192" s="53">
        <v>2.9999999999999997E-4</v>
      </c>
      <c r="E192" s="34">
        <f t="shared" si="22"/>
        <v>22113.434215086058</v>
      </c>
      <c r="F192" s="157">
        <f t="shared" si="26"/>
        <v>22113.5</v>
      </c>
      <c r="O192" s="157">
        <f t="shared" ca="1" si="29"/>
        <v>2.5690723536283468E-2</v>
      </c>
      <c r="Q192" s="183">
        <f t="shared" si="23"/>
        <v>39371.000699999997</v>
      </c>
      <c r="U192" s="163">
        <v>-1.9960974997957237E-2</v>
      </c>
    </row>
    <row r="193" spans="1:21" s="157" customFormat="1" ht="12.95" customHeight="1">
      <c r="A193" s="53" t="s">
        <v>94</v>
      </c>
      <c r="B193" s="42" t="s">
        <v>38</v>
      </c>
      <c r="C193" s="41">
        <v>54389.500899999999</v>
      </c>
      <c r="D193" s="53">
        <v>2.0000000000000001E-4</v>
      </c>
      <c r="E193" s="34">
        <f t="shared" si="22"/>
        <v>22113.434874221341</v>
      </c>
      <c r="F193" s="157">
        <f t="shared" si="26"/>
        <v>22113.5</v>
      </c>
      <c r="O193" s="157">
        <f t="shared" ca="1" si="29"/>
        <v>2.5690723536283468E-2</v>
      </c>
      <c r="Q193" s="183">
        <f t="shared" si="23"/>
        <v>39371.000899999999</v>
      </c>
      <c r="U193" s="163">
        <v>-1.9760974995733704E-2</v>
      </c>
    </row>
    <row r="194" spans="1:21" s="157" customFormat="1" ht="12.95" customHeight="1">
      <c r="A194" s="195" t="s">
        <v>87</v>
      </c>
      <c r="B194" s="193" t="s">
        <v>29</v>
      </c>
      <c r="C194" s="192">
        <v>54449.627099999998</v>
      </c>
      <c r="D194" s="195">
        <v>4.0000000000000002E-4</v>
      </c>
      <c r="E194" s="34">
        <f t="shared" si="22"/>
        <v>22311.591371721486</v>
      </c>
      <c r="F194" s="157">
        <f t="shared" si="26"/>
        <v>22311.5</v>
      </c>
      <c r="G194" s="157">
        <f>+C194-(C$7+F194*C$8)</f>
        <v>2.7724724997824524E-2</v>
      </c>
      <c r="K194" s="157">
        <f>+G194</f>
        <v>2.7724724997824524E-2</v>
      </c>
      <c r="O194" s="157">
        <f t="shared" ca="1" si="29"/>
        <v>2.5829689461534931E-2</v>
      </c>
      <c r="Q194" s="183">
        <f t="shared" si="23"/>
        <v>39431.127099999998</v>
      </c>
      <c r="S194" s="157">
        <v>1</v>
      </c>
      <c r="U194" s="163"/>
    </row>
    <row r="195" spans="1:21" s="157" customFormat="1" ht="12.95" customHeight="1">
      <c r="A195" s="53" t="s">
        <v>94</v>
      </c>
      <c r="B195" s="42" t="s">
        <v>38</v>
      </c>
      <c r="C195" s="41">
        <v>54506.242769999997</v>
      </c>
      <c r="D195" s="53">
        <v>5.0000000000000001E-4</v>
      </c>
      <c r="E195" s="34">
        <f t="shared" si="22"/>
        <v>22498.178298399438</v>
      </c>
      <c r="F195" s="157">
        <f t="shared" si="26"/>
        <v>22498</v>
      </c>
      <c r="O195" s="157">
        <f t="shared" ca="1" si="29"/>
        <v>2.5960584133552095E-2</v>
      </c>
      <c r="Q195" s="183">
        <f t="shared" si="23"/>
        <v>39487.742769999997</v>
      </c>
      <c r="U195" s="163">
        <v>5.4100699999253266E-2</v>
      </c>
    </row>
    <row r="196" spans="1:21" s="157" customFormat="1" ht="12.95" customHeight="1">
      <c r="A196" s="53" t="s">
        <v>94</v>
      </c>
      <c r="B196" s="42" t="s">
        <v>38</v>
      </c>
      <c r="C196" s="41">
        <v>54506.243470000001</v>
      </c>
      <c r="D196" s="53">
        <v>5.0000000000000001E-4</v>
      </c>
      <c r="E196" s="34">
        <f t="shared" si="22"/>
        <v>22498.180605372923</v>
      </c>
      <c r="F196" s="157">
        <f t="shared" si="26"/>
        <v>22498</v>
      </c>
      <c r="O196" s="157">
        <f t="shared" ca="1" si="29"/>
        <v>2.5960584133552095E-2</v>
      </c>
      <c r="Q196" s="183">
        <f t="shared" si="23"/>
        <v>39487.743470000001</v>
      </c>
      <c r="U196" s="163">
        <v>5.4800700003397651E-2</v>
      </c>
    </row>
    <row r="197" spans="1:21" s="157" customFormat="1" ht="12.95" customHeight="1">
      <c r="A197" s="53" t="s">
        <v>94</v>
      </c>
      <c r="B197" s="42" t="s">
        <v>38</v>
      </c>
      <c r="C197" s="41">
        <v>54507.557339999999</v>
      </c>
      <c r="D197" s="53">
        <v>8.9999999999999998E-4</v>
      </c>
      <c r="E197" s="34">
        <f t="shared" si="22"/>
        <v>22502.510695705758</v>
      </c>
      <c r="F197" s="157">
        <f t="shared" si="26"/>
        <v>22502.5</v>
      </c>
      <c r="O197" s="157">
        <f t="shared" ca="1" si="29"/>
        <v>2.596374245003508E-2</v>
      </c>
      <c r="Q197" s="183">
        <f t="shared" si="23"/>
        <v>39489.057339999999</v>
      </c>
      <c r="U197" s="163">
        <v>3.2453750027343631E-3</v>
      </c>
    </row>
    <row r="198" spans="1:21" s="157" customFormat="1" ht="12.95" customHeight="1">
      <c r="A198" s="53" t="s">
        <v>94</v>
      </c>
      <c r="B198" s="42" t="s">
        <v>38</v>
      </c>
      <c r="C198" s="41">
        <v>54509.314570000002</v>
      </c>
      <c r="D198" s="53">
        <v>1E-4</v>
      </c>
      <c r="E198" s="34">
        <f t="shared" si="22"/>
        <v>22508.301957120962</v>
      </c>
      <c r="F198" s="157">
        <f t="shared" si="26"/>
        <v>22508.5</v>
      </c>
      <c r="O198" s="157">
        <f t="shared" ca="1" si="29"/>
        <v>2.5967953538679065E-2</v>
      </c>
      <c r="Q198" s="183">
        <f t="shared" si="23"/>
        <v>39490.814570000002</v>
      </c>
      <c r="U198" s="163">
        <v>-6.0091724997619167E-2</v>
      </c>
    </row>
    <row r="199" spans="1:21" s="157" customFormat="1" ht="12.95" customHeight="1">
      <c r="A199" s="53" t="s">
        <v>94</v>
      </c>
      <c r="B199" s="42" t="s">
        <v>38</v>
      </c>
      <c r="C199" s="41">
        <v>54509.31467</v>
      </c>
      <c r="D199" s="53">
        <v>1E-4</v>
      </c>
      <c r="E199" s="34">
        <f t="shared" si="22"/>
        <v>22508.302286688591</v>
      </c>
      <c r="F199" s="157">
        <f t="shared" si="26"/>
        <v>22508.5</v>
      </c>
      <c r="O199" s="157">
        <f t="shared" ca="1" si="29"/>
        <v>2.5967953538679065E-2</v>
      </c>
      <c r="Q199" s="183">
        <f t="shared" si="23"/>
        <v>39490.81467</v>
      </c>
      <c r="U199" s="163">
        <v>-5.9991725000145379E-2</v>
      </c>
    </row>
    <row r="200" spans="1:21" s="157" customFormat="1" ht="12.95" customHeight="1">
      <c r="A200" s="53" t="s">
        <v>94</v>
      </c>
      <c r="B200" s="42" t="s">
        <v>38</v>
      </c>
      <c r="C200" s="41">
        <v>54509.31467</v>
      </c>
      <c r="D200" s="53">
        <v>2.0000000000000001E-4</v>
      </c>
      <c r="E200" s="34">
        <f t="shared" si="22"/>
        <v>22508.302286688591</v>
      </c>
      <c r="F200" s="157">
        <f t="shared" si="26"/>
        <v>22508.5</v>
      </c>
      <c r="O200" s="157">
        <f t="shared" ca="1" si="29"/>
        <v>2.5967953538679065E-2</v>
      </c>
      <c r="Q200" s="183">
        <f t="shared" si="23"/>
        <v>39490.81467</v>
      </c>
      <c r="U200" s="163">
        <v>-5.9991725000145379E-2</v>
      </c>
    </row>
    <row r="201" spans="1:21" s="157" customFormat="1" ht="12.95" customHeight="1">
      <c r="A201" s="53" t="s">
        <v>94</v>
      </c>
      <c r="B201" s="42" t="s">
        <v>29</v>
      </c>
      <c r="C201" s="41">
        <v>54531.45349</v>
      </c>
      <c r="D201" s="53">
        <v>1.5E-3</v>
      </c>
      <c r="E201" s="34">
        <f t="shared" si="22"/>
        <v>22581.264672969217</v>
      </c>
      <c r="F201" s="157">
        <f t="shared" si="26"/>
        <v>22581.5</v>
      </c>
      <c r="O201" s="157">
        <f t="shared" ca="1" si="29"/>
        <v>2.6019188450514201E-2</v>
      </c>
      <c r="Q201" s="183">
        <f t="shared" si="23"/>
        <v>39512.95349</v>
      </c>
      <c r="U201" s="163">
        <v>-7.1404774993425235E-2</v>
      </c>
    </row>
    <row r="202" spans="1:21" s="157" customFormat="1" ht="12.95" customHeight="1">
      <c r="A202" s="53" t="s">
        <v>94</v>
      </c>
      <c r="B202" s="42" t="s">
        <v>29</v>
      </c>
      <c r="C202" s="41">
        <v>54531.455269999999</v>
      </c>
      <c r="D202" s="53">
        <v>1.1000000000000001E-3</v>
      </c>
      <c r="E202" s="34">
        <f t="shared" si="22"/>
        <v>22581.27053927318</v>
      </c>
      <c r="F202" s="157">
        <f t="shared" si="26"/>
        <v>22581.5</v>
      </c>
      <c r="O202" s="157">
        <f t="shared" ca="1" si="29"/>
        <v>2.6019188450514201E-2</v>
      </c>
      <c r="Q202" s="183">
        <f t="shared" si="23"/>
        <v>39512.955269999999</v>
      </c>
      <c r="U202" s="163">
        <v>-6.9624774994736072E-2</v>
      </c>
    </row>
    <row r="203" spans="1:21" s="157" customFormat="1" ht="12.95" customHeight="1">
      <c r="A203" s="53" t="s">
        <v>94</v>
      </c>
      <c r="B203" s="42" t="s">
        <v>29</v>
      </c>
      <c r="C203" s="41">
        <v>54531.455670000003</v>
      </c>
      <c r="D203" s="53">
        <v>2.0000000000000001E-4</v>
      </c>
      <c r="E203" s="34">
        <f t="shared" si="22"/>
        <v>22581.27185754375</v>
      </c>
      <c r="F203" s="157">
        <f t="shared" si="26"/>
        <v>22581.5</v>
      </c>
      <c r="O203" s="157">
        <f t="shared" ca="1" si="29"/>
        <v>2.6019188450514201E-2</v>
      </c>
      <c r="Q203" s="183">
        <f t="shared" si="23"/>
        <v>39512.955670000003</v>
      </c>
      <c r="U203" s="163">
        <v>-6.9224774990289006E-2</v>
      </c>
    </row>
    <row r="204" spans="1:21" s="157" customFormat="1" ht="12.95" customHeight="1">
      <c r="A204" s="195" t="s">
        <v>87</v>
      </c>
      <c r="B204" s="193" t="s">
        <v>29</v>
      </c>
      <c r="C204" s="192">
        <v>54538.531300000002</v>
      </c>
      <c r="D204" s="195">
        <v>2.9999999999999997E-4</v>
      </c>
      <c r="E204" s="34">
        <f t="shared" si="22"/>
        <v>22604.590844248494</v>
      </c>
      <c r="F204" s="157">
        <f t="shared" si="26"/>
        <v>22604.5</v>
      </c>
      <c r="G204" s="157">
        <f t="shared" ref="G204:G235" si="30">+C204-(C$7+F204*C$8)</f>
        <v>2.7564675008761697E-2</v>
      </c>
      <c r="K204" s="157">
        <f t="shared" ref="K204:K238" si="31">+G204</f>
        <v>2.7564675008761697E-2</v>
      </c>
      <c r="O204" s="157">
        <f t="shared" ca="1" si="29"/>
        <v>2.6035330956982804E-2</v>
      </c>
      <c r="Q204" s="183">
        <f t="shared" si="23"/>
        <v>39520.031300000002</v>
      </c>
      <c r="S204" s="157">
        <v>1</v>
      </c>
      <c r="U204" s="163"/>
    </row>
    <row r="205" spans="1:21" s="157" customFormat="1" ht="12.95" customHeight="1">
      <c r="A205" s="53" t="s">
        <v>85</v>
      </c>
      <c r="B205" s="42" t="s">
        <v>38</v>
      </c>
      <c r="C205" s="41">
        <v>54564.474000000002</v>
      </c>
      <c r="D205" s="53">
        <v>1E-4</v>
      </c>
      <c r="E205" s="34">
        <f t="shared" si="22"/>
        <v>22690.089588019047</v>
      </c>
      <c r="F205" s="157">
        <f t="shared" si="26"/>
        <v>22690</v>
      </c>
      <c r="G205" s="157">
        <f t="shared" si="30"/>
        <v>2.7183500002138317E-2</v>
      </c>
      <c r="K205" s="157">
        <f t="shared" si="31"/>
        <v>2.7183500002138317E-2</v>
      </c>
      <c r="O205" s="157">
        <f t="shared" ca="1" si="29"/>
        <v>2.6095338970159573E-2</v>
      </c>
      <c r="Q205" s="183">
        <f t="shared" si="23"/>
        <v>39545.974000000002</v>
      </c>
      <c r="S205" s="157">
        <v>1</v>
      </c>
      <c r="U205" s="163"/>
    </row>
    <row r="206" spans="1:21" s="157" customFormat="1" ht="12.95" customHeight="1">
      <c r="A206" s="53" t="s">
        <v>85</v>
      </c>
      <c r="B206" s="42" t="s">
        <v>38</v>
      </c>
      <c r="C206" s="41">
        <v>54564.626199999999</v>
      </c>
      <c r="D206" s="53">
        <v>2.0000000000000001E-4</v>
      </c>
      <c r="E206" s="34">
        <f t="shared" si="22"/>
        <v>22690.591189964936</v>
      </c>
      <c r="F206" s="157">
        <f t="shared" si="26"/>
        <v>22690.5</v>
      </c>
      <c r="G206" s="157">
        <f t="shared" si="30"/>
        <v>2.7669574999890756E-2</v>
      </c>
      <c r="K206" s="157">
        <f t="shared" si="31"/>
        <v>2.7669574999890756E-2</v>
      </c>
      <c r="O206" s="157">
        <f t="shared" ca="1" si="29"/>
        <v>2.609568989421324E-2</v>
      </c>
      <c r="Q206" s="183">
        <f t="shared" si="23"/>
        <v>39546.126199999999</v>
      </c>
      <c r="S206" s="157">
        <v>1</v>
      </c>
      <c r="U206" s="163"/>
    </row>
    <row r="207" spans="1:21" s="157" customFormat="1" ht="12.95" customHeight="1">
      <c r="A207" s="53" t="s">
        <v>103</v>
      </c>
      <c r="B207" s="42" t="s">
        <v>29</v>
      </c>
      <c r="C207" s="41">
        <v>54832.554600000003</v>
      </c>
      <c r="D207" s="53">
        <v>2.0000000000000001E-4</v>
      </c>
      <c r="E207" s="34">
        <f t="shared" si="22"/>
        <v>23573.59649089563</v>
      </c>
      <c r="F207" s="157">
        <f t="shared" si="26"/>
        <v>23573.5</v>
      </c>
      <c r="G207" s="157">
        <f t="shared" si="30"/>
        <v>2.927802500926191E-2</v>
      </c>
      <c r="K207" s="157">
        <f t="shared" si="31"/>
        <v>2.927802500926191E-2</v>
      </c>
      <c r="O207" s="157">
        <f t="shared" ca="1" si="29"/>
        <v>2.6715421772986182E-2</v>
      </c>
      <c r="Q207" s="183">
        <f t="shared" si="23"/>
        <v>39814.054600000003</v>
      </c>
      <c r="S207" s="157">
        <v>1</v>
      </c>
      <c r="U207" s="163"/>
    </row>
    <row r="208" spans="1:21" s="157" customFormat="1" ht="12.95" customHeight="1">
      <c r="A208" s="53" t="s">
        <v>86</v>
      </c>
      <c r="B208" s="42" t="s">
        <v>29</v>
      </c>
      <c r="C208" s="41">
        <v>54865.936099999999</v>
      </c>
      <c r="D208" s="53">
        <v>8.0000000000000004E-4</v>
      </c>
      <c r="E208" s="34">
        <f t="shared" si="22"/>
        <v>23683.611112163904</v>
      </c>
      <c r="F208" s="157">
        <f t="shared" si="26"/>
        <v>23683.5</v>
      </c>
      <c r="G208" s="157">
        <f t="shared" si="30"/>
        <v>3.3714525001414586E-2</v>
      </c>
      <c r="K208" s="157">
        <f t="shared" si="31"/>
        <v>3.3714525001414586E-2</v>
      </c>
      <c r="O208" s="157">
        <f t="shared" ca="1" si="29"/>
        <v>2.6792625064792554E-2</v>
      </c>
      <c r="Q208" s="183">
        <f t="shared" si="23"/>
        <v>39847.436099999999</v>
      </c>
      <c r="S208" s="157">
        <v>1</v>
      </c>
      <c r="U208" s="163"/>
    </row>
    <row r="209" spans="1:21" s="157" customFormat="1" ht="12.95" customHeight="1">
      <c r="A209" s="249" t="s">
        <v>460</v>
      </c>
      <c r="B209" s="250" t="str">
        <f>IF(H209=INT(H209),"I","II")</f>
        <v>I</v>
      </c>
      <c r="C209" s="41">
        <v>54943.455900000001</v>
      </c>
      <c r="D209" s="251" t="s">
        <v>526</v>
      </c>
      <c r="E209" s="34">
        <f t="shared" si="22"/>
        <v>23939.09128644587</v>
      </c>
      <c r="F209" s="157">
        <f t="shared" si="26"/>
        <v>23939</v>
      </c>
      <c r="G209" s="157">
        <f t="shared" si="30"/>
        <v>2.7698850004526321E-2</v>
      </c>
      <c r="K209" s="157">
        <f t="shared" si="31"/>
        <v>2.7698850004526321E-2</v>
      </c>
      <c r="O209" s="157">
        <f t="shared" ca="1" si="29"/>
        <v>2.6971947256215528E-2</v>
      </c>
      <c r="Q209" s="183">
        <f t="shared" si="23"/>
        <v>39924.955900000001</v>
      </c>
      <c r="S209" s="157">
        <v>1</v>
      </c>
      <c r="U209" s="163"/>
    </row>
    <row r="210" spans="1:21" s="157" customFormat="1" ht="12.95" customHeight="1">
      <c r="A210" s="196" t="s">
        <v>95</v>
      </c>
      <c r="B210" s="42" t="s">
        <v>38</v>
      </c>
      <c r="C210" s="41">
        <v>54943.455970000003</v>
      </c>
      <c r="D210" s="53">
        <v>2.0000000000000001E-4</v>
      </c>
      <c r="E210" s="34">
        <f t="shared" si="22"/>
        <v>23939.091517143221</v>
      </c>
      <c r="F210" s="157">
        <f t="shared" si="26"/>
        <v>23939</v>
      </c>
      <c r="G210" s="157">
        <f t="shared" si="30"/>
        <v>2.7768850006395951E-2</v>
      </c>
      <c r="K210" s="157">
        <f t="shared" si="31"/>
        <v>2.7768850006395951E-2</v>
      </c>
      <c r="O210" s="157">
        <f t="shared" ca="1" si="29"/>
        <v>2.6971947256215528E-2</v>
      </c>
      <c r="Q210" s="183">
        <f t="shared" si="23"/>
        <v>39924.955970000003</v>
      </c>
      <c r="S210" s="157">
        <v>1</v>
      </c>
      <c r="U210" s="163"/>
    </row>
    <row r="211" spans="1:21" s="157" customFormat="1" ht="12.95" customHeight="1">
      <c r="A211" s="249" t="s">
        <v>460</v>
      </c>
      <c r="B211" s="250" t="str">
        <f>IF(H211=INT(H211),"I","II")</f>
        <v>I</v>
      </c>
      <c r="C211" s="41">
        <v>54943.4565</v>
      </c>
      <c r="D211" s="251" t="s">
        <v>526</v>
      </c>
      <c r="E211" s="34">
        <f t="shared" si="22"/>
        <v>23939.093263851697</v>
      </c>
      <c r="F211" s="157">
        <f t="shared" si="26"/>
        <v>23939</v>
      </c>
      <c r="G211" s="157">
        <f t="shared" si="30"/>
        <v>2.8298850003920961E-2</v>
      </c>
      <c r="K211" s="157">
        <f t="shared" si="31"/>
        <v>2.8298850003920961E-2</v>
      </c>
      <c r="O211" s="157">
        <f t="shared" ca="1" si="29"/>
        <v>2.6971947256215528E-2</v>
      </c>
      <c r="Q211" s="183">
        <f t="shared" si="23"/>
        <v>39924.9565</v>
      </c>
      <c r="S211" s="157">
        <v>1</v>
      </c>
      <c r="U211" s="163"/>
    </row>
    <row r="212" spans="1:21" s="157" customFormat="1" ht="12.95" customHeight="1">
      <c r="A212" s="196" t="s">
        <v>95</v>
      </c>
      <c r="B212" s="42" t="s">
        <v>38</v>
      </c>
      <c r="C212" s="41">
        <v>54943.456570000002</v>
      </c>
      <c r="D212" s="53">
        <v>1E-4</v>
      </c>
      <c r="E212" s="34">
        <f t="shared" si="22"/>
        <v>23939.093494549052</v>
      </c>
      <c r="F212" s="157">
        <f t="shared" si="26"/>
        <v>23939</v>
      </c>
      <c r="G212" s="157">
        <f t="shared" si="30"/>
        <v>2.8368850005790591E-2</v>
      </c>
      <c r="K212" s="157">
        <f t="shared" si="31"/>
        <v>2.8368850005790591E-2</v>
      </c>
      <c r="O212" s="157">
        <f t="shared" ca="1" si="29"/>
        <v>2.6971947256215528E-2</v>
      </c>
      <c r="Q212" s="183">
        <f t="shared" si="23"/>
        <v>39924.956570000002</v>
      </c>
      <c r="S212" s="157">
        <v>1</v>
      </c>
      <c r="U212" s="163"/>
    </row>
    <row r="213" spans="1:21" s="157" customFormat="1" ht="12.95" customHeight="1">
      <c r="A213" s="195" t="s">
        <v>87</v>
      </c>
      <c r="B213" s="193" t="s">
        <v>38</v>
      </c>
      <c r="C213" s="192">
        <v>54947.4012</v>
      </c>
      <c r="D213" s="195">
        <v>1E-4</v>
      </c>
      <c r="E213" s="34">
        <f t="shared" ref="E213:E276" si="32">+(C213-C$7)/C$8</f>
        <v>23952.093718490254</v>
      </c>
      <c r="F213" s="157">
        <f t="shared" si="26"/>
        <v>23952</v>
      </c>
      <c r="G213" s="157">
        <f t="shared" si="30"/>
        <v>2.8436800006602425E-2</v>
      </c>
      <c r="K213" s="157">
        <f t="shared" si="31"/>
        <v>2.8436800006602425E-2</v>
      </c>
      <c r="O213" s="157">
        <f t="shared" ca="1" si="29"/>
        <v>2.6981071281610824E-2</v>
      </c>
      <c r="Q213" s="183">
        <f t="shared" ref="Q213:Q276" si="33">+C213-15018.5</f>
        <v>39928.9012</v>
      </c>
      <c r="S213" s="157">
        <v>1</v>
      </c>
      <c r="U213" s="163"/>
    </row>
    <row r="214" spans="1:21" s="157" customFormat="1" ht="12.95" customHeight="1">
      <c r="A214" s="249" t="s">
        <v>460</v>
      </c>
      <c r="B214" s="250" t="str">
        <f>IF(H214=INT(H214),"I","II")</f>
        <v>I</v>
      </c>
      <c r="C214" s="41">
        <v>54959.385999999999</v>
      </c>
      <c r="D214" s="251" t="s">
        <v>526</v>
      </c>
      <c r="E214" s="34">
        <f t="shared" si="32"/>
        <v>23991.591740837244</v>
      </c>
      <c r="F214" s="157">
        <f t="shared" si="26"/>
        <v>23991.5</v>
      </c>
      <c r="G214" s="157">
        <f t="shared" si="30"/>
        <v>2.783672499936074E-2</v>
      </c>
      <c r="K214" s="157">
        <f t="shared" si="31"/>
        <v>2.783672499936074E-2</v>
      </c>
      <c r="O214" s="157">
        <f t="shared" ca="1" si="29"/>
        <v>2.7008794281850386E-2</v>
      </c>
      <c r="Q214" s="183">
        <f t="shared" si="33"/>
        <v>39940.885999999999</v>
      </c>
      <c r="S214" s="157">
        <v>1</v>
      </c>
      <c r="U214" s="163"/>
    </row>
    <row r="215" spans="1:21" s="157" customFormat="1" ht="12.95" customHeight="1">
      <c r="A215" s="196" t="s">
        <v>95</v>
      </c>
      <c r="B215" s="42" t="s">
        <v>29</v>
      </c>
      <c r="C215" s="41">
        <v>54959.386079999997</v>
      </c>
      <c r="D215" s="53">
        <v>5.0000000000000001E-4</v>
      </c>
      <c r="E215" s="34">
        <f t="shared" si="32"/>
        <v>23991.592004491347</v>
      </c>
      <c r="F215" s="157">
        <f t="shared" si="26"/>
        <v>23991.5</v>
      </c>
      <c r="G215" s="157">
        <f t="shared" si="30"/>
        <v>2.791672499733977E-2</v>
      </c>
      <c r="K215" s="157">
        <f t="shared" si="31"/>
        <v>2.791672499733977E-2</v>
      </c>
      <c r="O215" s="157">
        <f t="shared" ca="1" si="29"/>
        <v>2.7008794281850386E-2</v>
      </c>
      <c r="Q215" s="183">
        <f t="shared" si="33"/>
        <v>39940.886079999997</v>
      </c>
      <c r="S215" s="157">
        <v>1</v>
      </c>
      <c r="U215" s="163"/>
    </row>
    <row r="216" spans="1:21" s="157" customFormat="1" ht="12.95" customHeight="1">
      <c r="A216" s="249" t="s">
        <v>460</v>
      </c>
      <c r="B216" s="250" t="str">
        <f>IF(H216=INT(H216),"I","II")</f>
        <v>I</v>
      </c>
      <c r="C216" s="41">
        <v>54959.386599999998</v>
      </c>
      <c r="D216" s="251" t="s">
        <v>526</v>
      </c>
      <c r="E216" s="34">
        <f t="shared" si="32"/>
        <v>23991.593718243072</v>
      </c>
      <c r="F216" s="157">
        <f t="shared" si="26"/>
        <v>23991.5</v>
      </c>
      <c r="G216" s="157">
        <f t="shared" si="30"/>
        <v>2.8436724998755381E-2</v>
      </c>
      <c r="K216" s="157">
        <f t="shared" si="31"/>
        <v>2.8436724998755381E-2</v>
      </c>
      <c r="O216" s="157">
        <f t="shared" ca="1" si="29"/>
        <v>2.7008794281850386E-2</v>
      </c>
      <c r="Q216" s="183">
        <f t="shared" si="33"/>
        <v>39940.886599999998</v>
      </c>
      <c r="S216" s="157">
        <v>1</v>
      </c>
      <c r="U216" s="163"/>
    </row>
    <row r="217" spans="1:21" s="157" customFormat="1" ht="12.95" customHeight="1">
      <c r="A217" s="196" t="s">
        <v>95</v>
      </c>
      <c r="B217" s="42" t="s">
        <v>29</v>
      </c>
      <c r="C217" s="41">
        <v>54959.386680000003</v>
      </c>
      <c r="D217" s="53">
        <v>2.0000000000000001E-4</v>
      </c>
      <c r="E217" s="34">
        <f t="shared" si="32"/>
        <v>23991.5939818972</v>
      </c>
      <c r="F217" s="157">
        <f t="shared" si="26"/>
        <v>23991.5</v>
      </c>
      <c r="G217" s="157">
        <f t="shared" si="30"/>
        <v>2.8516725004010368E-2</v>
      </c>
      <c r="K217" s="157">
        <f t="shared" si="31"/>
        <v>2.8516725004010368E-2</v>
      </c>
      <c r="O217" s="157">
        <f t="shared" ca="1" si="29"/>
        <v>2.7008794281850386E-2</v>
      </c>
      <c r="Q217" s="183">
        <f t="shared" si="33"/>
        <v>39940.886680000003</v>
      </c>
      <c r="S217" s="157">
        <v>1</v>
      </c>
      <c r="U217" s="163"/>
    </row>
    <row r="218" spans="1:21" s="157" customFormat="1" ht="12.95" customHeight="1">
      <c r="A218" s="196" t="s">
        <v>105</v>
      </c>
      <c r="B218" s="42" t="s">
        <v>29</v>
      </c>
      <c r="C218" s="41">
        <v>54977.284299999999</v>
      </c>
      <c r="D218" s="53">
        <v>1E-4</v>
      </c>
      <c r="E218" s="34">
        <f t="shared" si="32"/>
        <v>24050.578745490904</v>
      </c>
      <c r="F218" s="157">
        <f t="shared" si="26"/>
        <v>24050.5</v>
      </c>
      <c r="G218" s="157">
        <f t="shared" si="30"/>
        <v>2.3893575002148282E-2</v>
      </c>
      <c r="K218" s="157">
        <f t="shared" si="31"/>
        <v>2.3893575002148282E-2</v>
      </c>
      <c r="O218" s="157">
        <f t="shared" ca="1" si="29"/>
        <v>2.7050203320182892E-2</v>
      </c>
      <c r="Q218" s="183">
        <f t="shared" si="33"/>
        <v>39958.784299999999</v>
      </c>
      <c r="S218" s="157">
        <v>1</v>
      </c>
      <c r="U218" s="163"/>
    </row>
    <row r="219" spans="1:21" s="157" customFormat="1" ht="12.95" customHeight="1">
      <c r="A219" s="249" t="s">
        <v>476</v>
      </c>
      <c r="B219" s="250" t="str">
        <f>IF(H219=INT(H219),"I","II")</f>
        <v>I</v>
      </c>
      <c r="C219" s="41">
        <v>55211.536</v>
      </c>
      <c r="D219" s="251" t="s">
        <v>526</v>
      </c>
      <c r="E219" s="34">
        <f t="shared" si="32"/>
        <v>24822.596541484254</v>
      </c>
      <c r="F219" s="157">
        <f t="shared" si="26"/>
        <v>24822.5</v>
      </c>
      <c r="G219" s="157">
        <f t="shared" si="30"/>
        <v>2.9293375002453104E-2</v>
      </c>
      <c r="K219" s="157">
        <f t="shared" si="31"/>
        <v>2.9293375002453104E-2</v>
      </c>
      <c r="O219" s="157">
        <f t="shared" ca="1" si="29"/>
        <v>2.7592030059042136E-2</v>
      </c>
      <c r="Q219" s="183">
        <f t="shared" si="33"/>
        <v>40193.036</v>
      </c>
      <c r="S219" s="157">
        <v>1</v>
      </c>
      <c r="U219" s="163"/>
    </row>
    <row r="220" spans="1:21" s="157" customFormat="1" ht="12.95" customHeight="1">
      <c r="A220" s="197" t="s">
        <v>100</v>
      </c>
      <c r="B220" s="193" t="s">
        <v>38</v>
      </c>
      <c r="C220" s="192">
        <v>55262.663999999997</v>
      </c>
      <c r="D220" s="195">
        <v>2.0000000000000001E-4</v>
      </c>
      <c r="E220" s="34">
        <f t="shared" si="32"/>
        <v>24991.097883730843</v>
      </c>
      <c r="F220" s="157">
        <f t="shared" si="26"/>
        <v>24991</v>
      </c>
      <c r="G220" s="157">
        <f t="shared" si="30"/>
        <v>2.970064999681199E-2</v>
      </c>
      <c r="K220" s="157">
        <f t="shared" si="31"/>
        <v>2.970064999681199E-2</v>
      </c>
      <c r="O220" s="157">
        <f t="shared" ca="1" si="29"/>
        <v>2.7710291465127348E-2</v>
      </c>
      <c r="Q220" s="183">
        <f t="shared" si="33"/>
        <v>40244.163999999997</v>
      </c>
      <c r="S220" s="157">
        <v>1</v>
      </c>
      <c r="U220" s="163"/>
    </row>
    <row r="221" spans="1:21" s="157" customFormat="1" ht="12.95" customHeight="1">
      <c r="A221" s="53" t="s">
        <v>97</v>
      </c>
      <c r="B221" s="42" t="s">
        <v>29</v>
      </c>
      <c r="C221" s="41">
        <v>55267.674099999997</v>
      </c>
      <c r="D221" s="53">
        <v>6.9999999999999999E-4</v>
      </c>
      <c r="E221" s="34">
        <f t="shared" si="32"/>
        <v>25007.609551990696</v>
      </c>
      <c r="F221" s="157">
        <f t="shared" si="26"/>
        <v>25007.5</v>
      </c>
      <c r="G221" s="157">
        <f t="shared" si="30"/>
        <v>3.3241124998312443E-2</v>
      </c>
      <c r="K221" s="157">
        <f t="shared" si="31"/>
        <v>3.3241124998312443E-2</v>
      </c>
      <c r="O221" s="157">
        <f t="shared" ca="1" si="29"/>
        <v>2.7721871958898303E-2</v>
      </c>
      <c r="Q221" s="183">
        <f t="shared" si="33"/>
        <v>40249.174099999997</v>
      </c>
      <c r="S221" s="157">
        <v>1</v>
      </c>
      <c r="U221" s="163"/>
    </row>
    <row r="222" spans="1:21" s="157" customFormat="1" ht="12.95" customHeight="1">
      <c r="A222" s="249" t="s">
        <v>487</v>
      </c>
      <c r="B222" s="250" t="str">
        <f>IF(H222=INT(H222),"I","II")</f>
        <v>I</v>
      </c>
      <c r="C222" s="41">
        <v>55272.374499999998</v>
      </c>
      <c r="D222" s="251" t="s">
        <v>526</v>
      </c>
      <c r="E222" s="34">
        <f t="shared" si="32"/>
        <v>25023.10054927391</v>
      </c>
      <c r="F222" s="157">
        <f t="shared" si="26"/>
        <v>25023</v>
      </c>
      <c r="G222" s="157">
        <f t="shared" si="30"/>
        <v>3.0509449999954086E-2</v>
      </c>
      <c r="K222" s="157">
        <f t="shared" si="31"/>
        <v>3.0509449999954086E-2</v>
      </c>
      <c r="O222" s="157">
        <f t="shared" ca="1" si="29"/>
        <v>2.7732750604561929E-2</v>
      </c>
      <c r="Q222" s="183">
        <f t="shared" si="33"/>
        <v>40253.874499999998</v>
      </c>
      <c r="S222" s="157">
        <v>1</v>
      </c>
      <c r="U222" s="163"/>
    </row>
    <row r="223" spans="1:21" s="157" customFormat="1" ht="12.95" customHeight="1">
      <c r="A223" s="196" t="s">
        <v>101</v>
      </c>
      <c r="B223" s="42" t="s">
        <v>38</v>
      </c>
      <c r="C223" s="41">
        <v>55272.374589999999</v>
      </c>
      <c r="D223" s="53">
        <v>2.9999999999999997E-4</v>
      </c>
      <c r="E223" s="34">
        <f t="shared" si="32"/>
        <v>25023.100845884786</v>
      </c>
      <c r="F223" s="157">
        <f t="shared" si="26"/>
        <v>25023</v>
      </c>
      <c r="G223" s="157">
        <f t="shared" si="30"/>
        <v>3.0599450001318473E-2</v>
      </c>
      <c r="K223" s="157">
        <f t="shared" si="31"/>
        <v>3.0599450001318473E-2</v>
      </c>
      <c r="O223" s="157">
        <f t="shared" ca="1" si="29"/>
        <v>2.7732750604561929E-2</v>
      </c>
      <c r="Q223" s="183">
        <f t="shared" si="33"/>
        <v>40253.874589999999</v>
      </c>
      <c r="S223" s="157">
        <v>1</v>
      </c>
      <c r="U223" s="163"/>
    </row>
    <row r="224" spans="1:21" s="157" customFormat="1" ht="12.95" customHeight="1">
      <c r="A224" s="125" t="s">
        <v>606</v>
      </c>
      <c r="B224" s="158" t="s">
        <v>29</v>
      </c>
      <c r="C224" s="181">
        <v>55277.077409999998</v>
      </c>
      <c r="D224" s="269" t="s">
        <v>596</v>
      </c>
      <c r="E224" s="34">
        <f t="shared" si="32"/>
        <v>25038.599818704846</v>
      </c>
      <c r="F224" s="157">
        <f t="shared" si="26"/>
        <v>25038.5</v>
      </c>
      <c r="G224" s="157">
        <f t="shared" si="30"/>
        <v>3.0287775000033434E-2</v>
      </c>
      <c r="K224" s="157">
        <f t="shared" si="31"/>
        <v>3.0287775000033434E-2</v>
      </c>
      <c r="O224" s="157">
        <f t="shared" ca="1" si="29"/>
        <v>2.7743629250225551E-2</v>
      </c>
      <c r="Q224" s="183">
        <f t="shared" si="33"/>
        <v>40258.577409999998</v>
      </c>
      <c r="S224" s="157">
        <v>1</v>
      </c>
      <c r="U224" s="163"/>
    </row>
    <row r="225" spans="1:21" s="157" customFormat="1" ht="12.95" customHeight="1">
      <c r="A225" s="125" t="s">
        <v>606</v>
      </c>
      <c r="B225" s="158" t="s">
        <v>38</v>
      </c>
      <c r="C225" s="181">
        <v>55277.229249999997</v>
      </c>
      <c r="D225" s="269" t="s">
        <v>596</v>
      </c>
      <c r="E225" s="34">
        <f t="shared" si="32"/>
        <v>25039.100234207242</v>
      </c>
      <c r="F225" s="157">
        <f t="shared" si="26"/>
        <v>25039</v>
      </c>
      <c r="G225" s="157">
        <f t="shared" si="30"/>
        <v>3.0413849999604281E-2</v>
      </c>
      <c r="K225" s="157">
        <f t="shared" si="31"/>
        <v>3.0413849999604281E-2</v>
      </c>
      <c r="O225" s="157">
        <f t="shared" ca="1" si="29"/>
        <v>2.7743980174279217E-2</v>
      </c>
      <c r="Q225" s="183">
        <f t="shared" si="33"/>
        <v>40258.729249999997</v>
      </c>
      <c r="S225" s="157">
        <v>1</v>
      </c>
      <c r="U225" s="163"/>
    </row>
    <row r="226" spans="1:21" s="157" customFormat="1" ht="12.95" customHeight="1">
      <c r="A226" s="125" t="s">
        <v>606</v>
      </c>
      <c r="B226" s="158" t="s">
        <v>29</v>
      </c>
      <c r="C226" s="181">
        <v>55277.379480000003</v>
      </c>
      <c r="D226" s="269" t="s">
        <v>596</v>
      </c>
      <c r="E226" s="34">
        <f t="shared" si="32"/>
        <v>25039.595343670684</v>
      </c>
      <c r="F226" s="157">
        <f t="shared" si="26"/>
        <v>25039.5</v>
      </c>
      <c r="G226" s="157">
        <f t="shared" si="30"/>
        <v>2.8929925007105339E-2</v>
      </c>
      <c r="K226" s="157">
        <f t="shared" si="31"/>
        <v>2.8929925007105339E-2</v>
      </c>
      <c r="O226" s="157">
        <f t="shared" ca="1" si="29"/>
        <v>2.7744331098332884E-2</v>
      </c>
      <c r="Q226" s="183">
        <f t="shared" si="33"/>
        <v>40258.879480000003</v>
      </c>
      <c r="S226" s="157">
        <v>1</v>
      </c>
      <c r="U226" s="163"/>
    </row>
    <row r="227" spans="1:21" s="157" customFormat="1" ht="12.95" customHeight="1">
      <c r="A227" s="249" t="s">
        <v>487</v>
      </c>
      <c r="B227" s="250" t="str">
        <f>IF(H227=INT(H227),"I","II")</f>
        <v>I</v>
      </c>
      <c r="C227" s="41">
        <v>55278.442499999997</v>
      </c>
      <c r="D227" s="251" t="s">
        <v>526</v>
      </c>
      <c r="E227" s="34">
        <f t="shared" si="32"/>
        <v>25043.09871358216</v>
      </c>
      <c r="F227" s="157">
        <f t="shared" si="26"/>
        <v>25043</v>
      </c>
      <c r="G227" s="157">
        <f t="shared" si="30"/>
        <v>2.9952450000564568E-2</v>
      </c>
      <c r="K227" s="157">
        <f t="shared" si="31"/>
        <v>2.9952450000564568E-2</v>
      </c>
      <c r="O227" s="157">
        <f t="shared" ca="1" si="29"/>
        <v>2.774678756670854E-2</v>
      </c>
      <c r="Q227" s="183">
        <f t="shared" si="33"/>
        <v>40259.942499999997</v>
      </c>
      <c r="S227" s="157">
        <v>1</v>
      </c>
      <c r="U227" s="163"/>
    </row>
    <row r="228" spans="1:21" s="157" customFormat="1" ht="12.95" customHeight="1">
      <c r="A228" s="196" t="s">
        <v>101</v>
      </c>
      <c r="B228" s="42" t="s">
        <v>38</v>
      </c>
      <c r="C228" s="41">
        <v>55278.44253</v>
      </c>
      <c r="D228" s="53">
        <v>2.0000000000000001E-4</v>
      </c>
      <c r="E228" s="34">
        <f t="shared" si="32"/>
        <v>25043.098812452459</v>
      </c>
      <c r="F228" s="157">
        <f t="shared" si="26"/>
        <v>25043</v>
      </c>
      <c r="G228" s="157">
        <f t="shared" si="30"/>
        <v>2.9982450003444683E-2</v>
      </c>
      <c r="K228" s="157">
        <f t="shared" si="31"/>
        <v>2.9982450003444683E-2</v>
      </c>
      <c r="O228" s="157">
        <f t="shared" ca="1" si="29"/>
        <v>2.774678756670854E-2</v>
      </c>
      <c r="Q228" s="183">
        <f t="shared" si="33"/>
        <v>40259.94253</v>
      </c>
      <c r="S228" s="157">
        <v>1</v>
      </c>
      <c r="U228" s="163"/>
    </row>
    <row r="229" spans="1:21" s="157" customFormat="1" ht="12.95" customHeight="1">
      <c r="A229" s="249" t="s">
        <v>476</v>
      </c>
      <c r="B229" s="250" t="str">
        <f>IF(H229=INT(H229),"I","II")</f>
        <v>I</v>
      </c>
      <c r="C229" s="41">
        <v>55278.442600000002</v>
      </c>
      <c r="D229" s="251" t="s">
        <v>526</v>
      </c>
      <c r="E229" s="34">
        <f t="shared" si="32"/>
        <v>25043.099043149814</v>
      </c>
      <c r="F229" s="157">
        <f t="shared" si="26"/>
        <v>25043</v>
      </c>
      <c r="G229" s="157">
        <f t="shared" si="30"/>
        <v>3.0052450005314313E-2</v>
      </c>
      <c r="K229" s="157">
        <f t="shared" si="31"/>
        <v>3.0052450005314313E-2</v>
      </c>
      <c r="O229" s="157">
        <f t="shared" ca="1" si="29"/>
        <v>2.774678756670854E-2</v>
      </c>
      <c r="Q229" s="183">
        <f t="shared" si="33"/>
        <v>40259.942600000002</v>
      </c>
      <c r="S229" s="157">
        <v>1</v>
      </c>
      <c r="U229" s="163"/>
    </row>
    <row r="230" spans="1:21" s="157" customFormat="1" ht="12.95" customHeight="1">
      <c r="A230" s="249" t="s">
        <v>487</v>
      </c>
      <c r="B230" s="250" t="str">
        <f>IF(H230=INT(H230),"I","II")</f>
        <v>I</v>
      </c>
      <c r="C230" s="41">
        <v>55278.442600000002</v>
      </c>
      <c r="D230" s="251" t="s">
        <v>526</v>
      </c>
      <c r="E230" s="34">
        <f t="shared" si="32"/>
        <v>25043.099043149814</v>
      </c>
      <c r="F230" s="157">
        <f t="shared" si="26"/>
        <v>25043</v>
      </c>
      <c r="G230" s="157">
        <f t="shared" si="30"/>
        <v>3.0052450005314313E-2</v>
      </c>
      <c r="K230" s="157">
        <f t="shared" si="31"/>
        <v>3.0052450005314313E-2</v>
      </c>
      <c r="O230" s="157">
        <f t="shared" ca="1" si="29"/>
        <v>2.774678756670854E-2</v>
      </c>
      <c r="Q230" s="183">
        <f t="shared" si="33"/>
        <v>40259.942600000002</v>
      </c>
      <c r="S230" s="157">
        <v>1</v>
      </c>
      <c r="U230" s="163"/>
    </row>
    <row r="231" spans="1:21" s="157" customFormat="1" ht="12.95" customHeight="1">
      <c r="A231" s="196" t="s">
        <v>101</v>
      </c>
      <c r="B231" s="42" t="s">
        <v>38</v>
      </c>
      <c r="C231" s="41">
        <v>55278.442629999998</v>
      </c>
      <c r="D231" s="53">
        <v>2.0000000000000001E-4</v>
      </c>
      <c r="E231" s="34">
        <f t="shared" si="32"/>
        <v>25043.099142020092</v>
      </c>
      <c r="F231" s="157">
        <f t="shared" si="26"/>
        <v>25043</v>
      </c>
      <c r="G231" s="157">
        <f t="shared" si="30"/>
        <v>3.008245000091847E-2</v>
      </c>
      <c r="K231" s="157">
        <f t="shared" si="31"/>
        <v>3.008245000091847E-2</v>
      </c>
      <c r="O231" s="157">
        <f t="shared" ca="1" si="29"/>
        <v>2.774678756670854E-2</v>
      </c>
      <c r="Q231" s="183">
        <f t="shared" si="33"/>
        <v>40259.942629999998</v>
      </c>
      <c r="S231" s="157">
        <v>1</v>
      </c>
      <c r="U231" s="163"/>
    </row>
    <row r="232" spans="1:21" s="157" customFormat="1" ht="12.95" customHeight="1">
      <c r="A232" s="125" t="s">
        <v>606</v>
      </c>
      <c r="B232" s="158" t="s">
        <v>29</v>
      </c>
      <c r="C232" s="181">
        <v>55303.170610000001</v>
      </c>
      <c r="D232" s="269" t="s">
        <v>597</v>
      </c>
      <c r="E232" s="34">
        <f t="shared" si="32"/>
        <v>25124.594561771453</v>
      </c>
      <c r="F232" s="157">
        <f t="shared" si="26"/>
        <v>25124.5</v>
      </c>
      <c r="G232" s="157">
        <f t="shared" si="30"/>
        <v>2.8692675005004276E-2</v>
      </c>
      <c r="K232" s="157">
        <f t="shared" si="31"/>
        <v>2.8692675005004276E-2</v>
      </c>
      <c r="O232" s="157">
        <f t="shared" ca="1" si="29"/>
        <v>2.7803988187455986E-2</v>
      </c>
      <c r="Q232" s="183">
        <f t="shared" si="33"/>
        <v>40284.670610000001</v>
      </c>
      <c r="S232" s="157">
        <v>1</v>
      </c>
      <c r="U232" s="163"/>
    </row>
    <row r="233" spans="1:21" s="157" customFormat="1" ht="12.95" customHeight="1">
      <c r="A233" s="53" t="s">
        <v>104</v>
      </c>
      <c r="B233" s="42" t="s">
        <v>29</v>
      </c>
      <c r="C233" s="41">
        <v>55603.872199999998</v>
      </c>
      <c r="D233" s="53">
        <v>4.0000000000000002E-4</v>
      </c>
      <c r="E233" s="34">
        <f t="shared" si="32"/>
        <v>26115.609691068243</v>
      </c>
      <c r="F233" s="157">
        <f t="shared" si="26"/>
        <v>26115.5</v>
      </c>
      <c r="G233" s="157">
        <f t="shared" si="30"/>
        <v>3.3283324999501929E-2</v>
      </c>
      <c r="K233" s="157">
        <f t="shared" si="31"/>
        <v>3.3283324999501929E-2</v>
      </c>
      <c r="O233" s="157">
        <f t="shared" ca="1" si="29"/>
        <v>2.8499519661820637E-2</v>
      </c>
      <c r="Q233" s="183">
        <f t="shared" si="33"/>
        <v>40585.372199999998</v>
      </c>
      <c r="S233" s="157">
        <v>1</v>
      </c>
      <c r="U233" s="163"/>
    </row>
    <row r="234" spans="1:21" s="157" customFormat="1" ht="12.95" customHeight="1">
      <c r="A234" s="249" t="s">
        <v>497</v>
      </c>
      <c r="B234" s="250" t="str">
        <f>IF(H234=INT(H234),"I","II")</f>
        <v>I</v>
      </c>
      <c r="C234" s="41">
        <v>55623.438499999997</v>
      </c>
      <c r="D234" s="251" t="s">
        <v>526</v>
      </c>
      <c r="E234" s="34">
        <f t="shared" si="32"/>
        <v>26180.093883933198</v>
      </c>
      <c r="F234" s="157">
        <f t="shared" si="26"/>
        <v>26180</v>
      </c>
      <c r="G234" s="157">
        <f t="shared" si="30"/>
        <v>2.8486999995948281E-2</v>
      </c>
      <c r="K234" s="157">
        <f t="shared" si="31"/>
        <v>2.8486999995948281E-2</v>
      </c>
      <c r="O234" s="157">
        <f t="shared" ca="1" si="29"/>
        <v>2.8544788864743462E-2</v>
      </c>
      <c r="Q234" s="183">
        <f t="shared" si="33"/>
        <v>40604.938499999997</v>
      </c>
      <c r="S234" s="157">
        <v>1</v>
      </c>
      <c r="U234" s="163"/>
    </row>
    <row r="235" spans="1:21" s="157" customFormat="1" ht="12.95" customHeight="1">
      <c r="A235" s="34" t="s">
        <v>108</v>
      </c>
      <c r="B235" s="42" t="s">
        <v>38</v>
      </c>
      <c r="C235" s="41">
        <v>55653.481119999997</v>
      </c>
      <c r="D235" s="41">
        <v>2.0000000000000001E-4</v>
      </c>
      <c r="E235" s="34">
        <f t="shared" si="32"/>
        <v>26279.104637230892</v>
      </c>
      <c r="F235" s="157">
        <f t="shared" si="26"/>
        <v>26279</v>
      </c>
      <c r="G235" s="157">
        <f t="shared" si="30"/>
        <v>3.1749850000778679E-2</v>
      </c>
      <c r="K235" s="157">
        <f t="shared" si="31"/>
        <v>3.1749850000778679E-2</v>
      </c>
      <c r="O235" s="157">
        <f t="shared" ca="1" si="29"/>
        <v>2.8614271827369194E-2</v>
      </c>
      <c r="Q235" s="183">
        <f t="shared" si="33"/>
        <v>40634.981119999997</v>
      </c>
      <c r="S235" s="157">
        <v>1</v>
      </c>
      <c r="U235" s="163"/>
    </row>
    <row r="236" spans="1:21" s="157" customFormat="1" ht="12.95" customHeight="1">
      <c r="A236" s="34" t="s">
        <v>108</v>
      </c>
      <c r="B236" s="42" t="s">
        <v>38</v>
      </c>
      <c r="C236" s="41">
        <v>55653.481220000001</v>
      </c>
      <c r="D236" s="41">
        <v>1E-4</v>
      </c>
      <c r="E236" s="34">
        <f t="shared" si="32"/>
        <v>26279.104966798546</v>
      </c>
      <c r="F236" s="157">
        <f t="shared" ref="F236:F299" si="34">ROUND(2*E236,0)/2</f>
        <v>26279</v>
      </c>
      <c r="G236" s="157">
        <f t="shared" ref="G236:G267" si="35">+C236-(C$7+F236*C$8)</f>
        <v>3.1849850005528424E-2</v>
      </c>
      <c r="K236" s="157">
        <f t="shared" si="31"/>
        <v>3.1849850005528424E-2</v>
      </c>
      <c r="O236" s="157">
        <f t="shared" ca="1" si="29"/>
        <v>2.8614271827369194E-2</v>
      </c>
      <c r="Q236" s="183">
        <f t="shared" si="33"/>
        <v>40634.981220000001</v>
      </c>
      <c r="S236" s="157">
        <v>1</v>
      </c>
      <c r="U236" s="163"/>
    </row>
    <row r="237" spans="1:21" s="157" customFormat="1" ht="12.95" customHeight="1">
      <c r="A237" s="41" t="s">
        <v>104</v>
      </c>
      <c r="B237" s="42" t="s">
        <v>29</v>
      </c>
      <c r="C237" s="41">
        <v>55666.679900000003</v>
      </c>
      <c r="D237" s="41">
        <v>4.0000000000000002E-4</v>
      </c>
      <c r="E237" s="34">
        <f t="shared" si="32"/>
        <v>26322.603544796584</v>
      </c>
      <c r="F237" s="157">
        <f t="shared" si="34"/>
        <v>26322.5</v>
      </c>
      <c r="G237" s="157">
        <f t="shared" si="35"/>
        <v>3.1418375008797739E-2</v>
      </c>
      <c r="K237" s="157">
        <f t="shared" si="31"/>
        <v>3.1418375008797739E-2</v>
      </c>
      <c r="O237" s="157">
        <f t="shared" ca="1" si="29"/>
        <v>2.8644802220038078E-2</v>
      </c>
      <c r="Q237" s="183">
        <f t="shared" si="33"/>
        <v>40648.179900000003</v>
      </c>
      <c r="S237" s="157">
        <v>1</v>
      </c>
      <c r="U237" s="163"/>
    </row>
    <row r="238" spans="1:21" s="157" customFormat="1" ht="12.95" customHeight="1">
      <c r="A238" s="194" t="s">
        <v>586</v>
      </c>
      <c r="B238" s="193" t="s">
        <v>38</v>
      </c>
      <c r="C238" s="41">
        <v>55877.711499999998</v>
      </c>
      <c r="D238" s="192">
        <v>1E-4</v>
      </c>
      <c r="E238" s="34">
        <f t="shared" si="32"/>
        <v>27018.095405546988</v>
      </c>
      <c r="F238" s="157">
        <f t="shared" si="34"/>
        <v>27018</v>
      </c>
      <c r="G238" s="157">
        <f t="shared" si="35"/>
        <v>2.89487000045483E-2</v>
      </c>
      <c r="K238" s="157">
        <f t="shared" si="31"/>
        <v>2.89487000045483E-2</v>
      </c>
      <c r="O238" s="157">
        <f t="shared" ca="1" si="29"/>
        <v>2.913293757868653E-2</v>
      </c>
      <c r="Q238" s="183">
        <f t="shared" si="33"/>
        <v>40859.211499999998</v>
      </c>
      <c r="S238" s="157">
        <v>1</v>
      </c>
      <c r="U238" s="163"/>
    </row>
    <row r="239" spans="1:21" s="157" customFormat="1" ht="12.95" customHeight="1">
      <c r="A239" s="190" t="s">
        <v>106</v>
      </c>
      <c r="B239" s="34"/>
      <c r="C239" s="41">
        <v>55917.009700000002</v>
      </c>
      <c r="D239" s="41">
        <v>1E-4</v>
      </c>
      <c r="E239" s="34">
        <f t="shared" si="32"/>
        <v>27147.609555286392</v>
      </c>
      <c r="F239" s="157">
        <f t="shared" si="34"/>
        <v>27147.5</v>
      </c>
      <c r="G239" s="157">
        <f t="shared" si="35"/>
        <v>3.3242125005926937E-2</v>
      </c>
      <c r="L239" s="157">
        <f>+G239</f>
        <v>3.3242125005926937E-2</v>
      </c>
      <c r="O239" s="157">
        <f t="shared" ca="1" si="29"/>
        <v>2.9223826908585843E-2</v>
      </c>
      <c r="Q239" s="183">
        <f t="shared" si="33"/>
        <v>40898.509700000002</v>
      </c>
      <c r="S239" s="157">
        <v>1</v>
      </c>
      <c r="U239" s="163"/>
    </row>
    <row r="240" spans="1:21" s="157" customFormat="1" ht="12.95" customHeight="1">
      <c r="A240" s="57" t="s">
        <v>606</v>
      </c>
      <c r="B240" s="158" t="s">
        <v>29</v>
      </c>
      <c r="C240" s="181">
        <v>55917.312599999997</v>
      </c>
      <c r="D240" s="181" t="s">
        <v>598</v>
      </c>
      <c r="E240" s="34">
        <f t="shared" si="32"/>
        <v>27148.607815663592</v>
      </c>
      <c r="F240" s="157">
        <f t="shared" si="34"/>
        <v>27148.5</v>
      </c>
      <c r="G240" s="157">
        <f t="shared" si="35"/>
        <v>3.2714275002945215E-2</v>
      </c>
      <c r="K240" s="157">
        <f t="shared" ref="K240:K265" si="36">+G240</f>
        <v>3.2714275002945215E-2</v>
      </c>
      <c r="O240" s="157">
        <f t="shared" ca="1" si="29"/>
        <v>2.9224528756693176E-2</v>
      </c>
      <c r="Q240" s="183">
        <f t="shared" si="33"/>
        <v>40898.812599999997</v>
      </c>
      <c r="S240" s="157">
        <v>1</v>
      </c>
      <c r="U240" s="163"/>
    </row>
    <row r="241" spans="1:21" s="157" customFormat="1" ht="12.95" customHeight="1">
      <c r="A241" s="57" t="s">
        <v>606</v>
      </c>
      <c r="B241" s="158" t="s">
        <v>29</v>
      </c>
      <c r="C241" s="181">
        <v>55917.312680000003</v>
      </c>
      <c r="D241" s="181" t="s">
        <v>599</v>
      </c>
      <c r="E241" s="34">
        <f t="shared" si="32"/>
        <v>27148.608079317721</v>
      </c>
      <c r="F241" s="157">
        <f t="shared" si="34"/>
        <v>27148.5</v>
      </c>
      <c r="G241" s="157">
        <f t="shared" si="35"/>
        <v>3.2794275008200202E-2</v>
      </c>
      <c r="K241" s="157">
        <f t="shared" si="36"/>
        <v>3.2794275008200202E-2</v>
      </c>
      <c r="O241" s="157">
        <f t="shared" ca="1" si="29"/>
        <v>2.9224528756693176E-2</v>
      </c>
      <c r="Q241" s="183">
        <f t="shared" si="33"/>
        <v>40898.812680000003</v>
      </c>
      <c r="S241" s="157">
        <v>1</v>
      </c>
      <c r="U241" s="163"/>
    </row>
    <row r="242" spans="1:21" s="157" customFormat="1" ht="12.95" customHeight="1">
      <c r="A242" s="57" t="s">
        <v>606</v>
      </c>
      <c r="B242" s="158" t="s">
        <v>29</v>
      </c>
      <c r="C242" s="181">
        <v>55917.312899999997</v>
      </c>
      <c r="D242" s="181" t="s">
        <v>600</v>
      </c>
      <c r="E242" s="34">
        <f t="shared" si="32"/>
        <v>27148.608804366508</v>
      </c>
      <c r="F242" s="157">
        <f t="shared" si="34"/>
        <v>27148.5</v>
      </c>
      <c r="G242" s="157">
        <f t="shared" si="35"/>
        <v>3.3014275002642535E-2</v>
      </c>
      <c r="K242" s="157">
        <f t="shared" si="36"/>
        <v>3.3014275002642535E-2</v>
      </c>
      <c r="O242" s="157">
        <f t="shared" ca="1" si="29"/>
        <v>2.9224528756693176E-2</v>
      </c>
      <c r="Q242" s="183">
        <f t="shared" si="33"/>
        <v>40898.812899999997</v>
      </c>
      <c r="S242" s="157">
        <v>1</v>
      </c>
      <c r="U242" s="163"/>
    </row>
    <row r="243" spans="1:21" s="157" customFormat="1" ht="12.95" customHeight="1">
      <c r="A243" s="57" t="s">
        <v>606</v>
      </c>
      <c r="B243" s="158" t="s">
        <v>38</v>
      </c>
      <c r="C243" s="181">
        <v>55918.374380000001</v>
      </c>
      <c r="D243" s="181" t="s">
        <v>602</v>
      </c>
      <c r="E243" s="34">
        <f t="shared" si="32"/>
        <v>27152.107098936383</v>
      </c>
      <c r="F243" s="157">
        <f t="shared" si="34"/>
        <v>27152</v>
      </c>
      <c r="G243" s="157">
        <f t="shared" si="35"/>
        <v>3.2496800005901605E-2</v>
      </c>
      <c r="K243" s="157">
        <f t="shared" si="36"/>
        <v>3.2496800005901605E-2</v>
      </c>
      <c r="O243" s="157">
        <f t="shared" ca="1" si="29"/>
        <v>2.9226985225068832E-2</v>
      </c>
      <c r="Q243" s="183">
        <f t="shared" si="33"/>
        <v>40899.874380000001</v>
      </c>
      <c r="S243" s="157">
        <v>1</v>
      </c>
      <c r="U243" s="163"/>
    </row>
    <row r="244" spans="1:21" s="157" customFormat="1" ht="12.95" customHeight="1">
      <c r="A244" s="57" t="s">
        <v>606</v>
      </c>
      <c r="B244" s="158" t="s">
        <v>38</v>
      </c>
      <c r="C244" s="181">
        <v>55918.374409999997</v>
      </c>
      <c r="D244" s="181" t="s">
        <v>601</v>
      </c>
      <c r="E244" s="34">
        <f t="shared" si="32"/>
        <v>27152.107197806661</v>
      </c>
      <c r="F244" s="157">
        <f t="shared" si="34"/>
        <v>27152</v>
      </c>
      <c r="G244" s="157">
        <f t="shared" si="35"/>
        <v>3.2526800001505762E-2</v>
      </c>
      <c r="K244" s="157">
        <f t="shared" si="36"/>
        <v>3.2526800001505762E-2</v>
      </c>
      <c r="O244" s="157">
        <f t="shared" ca="1" si="29"/>
        <v>2.9226985225068832E-2</v>
      </c>
      <c r="Q244" s="183">
        <f t="shared" si="33"/>
        <v>40899.874409999997</v>
      </c>
      <c r="S244" s="157">
        <v>1</v>
      </c>
      <c r="U244" s="163"/>
    </row>
    <row r="245" spans="1:21" s="157" customFormat="1" ht="12.95" customHeight="1">
      <c r="A245" s="57" t="s">
        <v>606</v>
      </c>
      <c r="B245" s="158" t="s">
        <v>38</v>
      </c>
      <c r="C245" s="181">
        <v>55918.374839999997</v>
      </c>
      <c r="D245" s="181" t="s">
        <v>603</v>
      </c>
      <c r="E245" s="34">
        <f t="shared" si="32"/>
        <v>27152.108614947509</v>
      </c>
      <c r="F245" s="157">
        <f t="shared" si="34"/>
        <v>27152</v>
      </c>
      <c r="G245" s="157">
        <f t="shared" si="35"/>
        <v>3.2956800001556985E-2</v>
      </c>
      <c r="K245" s="157">
        <f t="shared" si="36"/>
        <v>3.2956800001556985E-2</v>
      </c>
      <c r="O245" s="157">
        <f t="shared" ca="1" si="29"/>
        <v>2.9226985225068832E-2</v>
      </c>
      <c r="Q245" s="183">
        <f t="shared" si="33"/>
        <v>40899.874839999997</v>
      </c>
      <c r="S245" s="157">
        <v>1</v>
      </c>
      <c r="U245" s="163"/>
    </row>
    <row r="246" spans="1:21" s="157" customFormat="1" ht="12.95" customHeight="1">
      <c r="A246" s="41" t="s">
        <v>107</v>
      </c>
      <c r="B246" s="42" t="s">
        <v>29</v>
      </c>
      <c r="C246" s="41">
        <v>55968.895799999998</v>
      </c>
      <c r="D246" s="41">
        <v>8.0000000000000004E-4</v>
      </c>
      <c r="E246" s="34">
        <f t="shared" si="32"/>
        <v>27318.609349800954</v>
      </c>
      <c r="F246" s="157">
        <f t="shared" si="34"/>
        <v>27318.5</v>
      </c>
      <c r="G246" s="157">
        <f t="shared" si="35"/>
        <v>3.317977500410052E-2</v>
      </c>
      <c r="K246" s="157">
        <f t="shared" si="36"/>
        <v>3.317977500410052E-2</v>
      </c>
      <c r="O246" s="157">
        <f t="shared" ref="O246:O298" ca="1" si="37">+C$11+C$12*$F246</f>
        <v>2.9343842934939381E-2</v>
      </c>
      <c r="Q246" s="183">
        <f t="shared" si="33"/>
        <v>40950.395799999998</v>
      </c>
      <c r="S246" s="157">
        <v>1</v>
      </c>
      <c r="U246" s="163"/>
    </row>
    <row r="247" spans="1:21" s="157" customFormat="1" ht="12.95" customHeight="1">
      <c r="A247" s="194" t="s">
        <v>586</v>
      </c>
      <c r="B247" s="193" t="s">
        <v>38</v>
      </c>
      <c r="C247" s="41">
        <v>56006.368699999999</v>
      </c>
      <c r="D247" s="192">
        <v>2.9999999999999997E-4</v>
      </c>
      <c r="E247" s="34">
        <f t="shared" si="32"/>
        <v>27442.107901433577</v>
      </c>
      <c r="F247" s="157">
        <f t="shared" si="34"/>
        <v>27442</v>
      </c>
      <c r="G247" s="157">
        <f t="shared" si="35"/>
        <v>3.2740300004661549E-2</v>
      </c>
      <c r="K247" s="157">
        <f t="shared" si="36"/>
        <v>3.2740300004661549E-2</v>
      </c>
      <c r="O247" s="157">
        <f t="shared" ca="1" si="37"/>
        <v>2.9430521176194716E-2</v>
      </c>
      <c r="Q247" s="183">
        <f t="shared" si="33"/>
        <v>40987.868699999999</v>
      </c>
      <c r="S247" s="157">
        <v>1</v>
      </c>
      <c r="U247" s="163"/>
    </row>
    <row r="248" spans="1:21" s="157" customFormat="1" ht="12.95" customHeight="1">
      <c r="A248" s="57" t="s">
        <v>606</v>
      </c>
      <c r="B248" s="158" t="s">
        <v>38</v>
      </c>
      <c r="C248" s="181">
        <v>56007.127789999999</v>
      </c>
      <c r="D248" s="181" t="s">
        <v>604</v>
      </c>
      <c r="E248" s="34">
        <f t="shared" si="32"/>
        <v>27444.609616421174</v>
      </c>
      <c r="F248" s="157">
        <f t="shared" si="34"/>
        <v>27444.5</v>
      </c>
      <c r="G248" s="157">
        <f t="shared" si="35"/>
        <v>3.3260675001656637E-2</v>
      </c>
      <c r="K248" s="157">
        <f t="shared" si="36"/>
        <v>3.3260675001656637E-2</v>
      </c>
      <c r="O248" s="157">
        <f t="shared" ca="1" si="37"/>
        <v>2.9432275796463042E-2</v>
      </c>
      <c r="Q248" s="183">
        <f t="shared" si="33"/>
        <v>40988.627789999999</v>
      </c>
      <c r="S248" s="157">
        <v>1</v>
      </c>
      <c r="U248" s="163"/>
    </row>
    <row r="249" spans="1:21" s="157" customFormat="1" ht="12.95" customHeight="1">
      <c r="A249" s="57" t="s">
        <v>606</v>
      </c>
      <c r="B249" s="158" t="s">
        <v>38</v>
      </c>
      <c r="C249" s="181">
        <v>56008.187830000003</v>
      </c>
      <c r="D249" s="181" t="s">
        <v>605</v>
      </c>
      <c r="E249" s="34">
        <f t="shared" si="32"/>
        <v>27448.103165217053</v>
      </c>
      <c r="F249" s="157">
        <f t="shared" si="34"/>
        <v>27448</v>
      </c>
      <c r="G249" s="157">
        <f t="shared" si="35"/>
        <v>3.1303200004913379E-2</v>
      </c>
      <c r="K249" s="157">
        <f t="shared" si="36"/>
        <v>3.1303200004913379E-2</v>
      </c>
      <c r="O249" s="157">
        <f t="shared" ca="1" si="37"/>
        <v>2.9434732264838698E-2</v>
      </c>
      <c r="Q249" s="183">
        <f t="shared" si="33"/>
        <v>40989.687830000003</v>
      </c>
      <c r="S249" s="157">
        <v>1</v>
      </c>
      <c r="U249" s="163"/>
    </row>
    <row r="250" spans="1:21" s="157" customFormat="1" ht="12.95" customHeight="1">
      <c r="A250" s="34" t="s">
        <v>108</v>
      </c>
      <c r="B250" s="42" t="s">
        <v>29</v>
      </c>
      <c r="C250" s="41">
        <v>56010.464679999997</v>
      </c>
      <c r="D250" s="41">
        <v>1E-4</v>
      </c>
      <c r="E250" s="34">
        <f t="shared" si="32"/>
        <v>27455.606925995751</v>
      </c>
      <c r="F250" s="157">
        <f t="shared" si="34"/>
        <v>27455.5</v>
      </c>
      <c r="G250" s="157">
        <f t="shared" si="35"/>
        <v>3.2444324999232776E-2</v>
      </c>
      <c r="K250" s="157">
        <f t="shared" si="36"/>
        <v>3.2444324999232776E-2</v>
      </c>
      <c r="O250" s="157">
        <f t="shared" ca="1" si="37"/>
        <v>2.9439996125643679E-2</v>
      </c>
      <c r="Q250" s="183">
        <f t="shared" si="33"/>
        <v>40991.964679999997</v>
      </c>
      <c r="S250" s="157">
        <v>1</v>
      </c>
      <c r="U250" s="163"/>
    </row>
    <row r="251" spans="1:21" s="157" customFormat="1" ht="12.95" customHeight="1">
      <c r="A251" s="114" t="s">
        <v>108</v>
      </c>
      <c r="B251" s="37" t="s">
        <v>29</v>
      </c>
      <c r="C251" s="36">
        <v>56010.464679999997</v>
      </c>
      <c r="D251" s="36">
        <v>1E-4</v>
      </c>
      <c r="E251" s="34">
        <f t="shared" si="32"/>
        <v>27455.606925995751</v>
      </c>
      <c r="F251" s="157">
        <f t="shared" si="34"/>
        <v>27455.5</v>
      </c>
      <c r="G251" s="157">
        <f t="shared" si="35"/>
        <v>3.2444324999232776E-2</v>
      </c>
      <c r="K251" s="157">
        <f t="shared" si="36"/>
        <v>3.2444324999232776E-2</v>
      </c>
      <c r="O251" s="157">
        <f t="shared" ca="1" si="37"/>
        <v>2.9439996125643679E-2</v>
      </c>
      <c r="Q251" s="183">
        <f t="shared" si="33"/>
        <v>40991.964679999997</v>
      </c>
      <c r="S251" s="157">
        <v>1</v>
      </c>
      <c r="U251" s="163"/>
    </row>
    <row r="252" spans="1:21" s="157" customFormat="1" ht="12.95" customHeight="1">
      <c r="A252" s="41" t="s">
        <v>107</v>
      </c>
      <c r="B252" s="42" t="s">
        <v>38</v>
      </c>
      <c r="C252" s="41">
        <v>56036.711600000002</v>
      </c>
      <c r="D252" s="41">
        <v>2.0000000000000001E-4</v>
      </c>
      <c r="E252" s="34">
        <f t="shared" si="32"/>
        <v>27542.108280436372</v>
      </c>
      <c r="F252" s="157">
        <f t="shared" si="34"/>
        <v>27542</v>
      </c>
      <c r="G252" s="157">
        <f t="shared" si="35"/>
        <v>3.2855300007213373E-2</v>
      </c>
      <c r="K252" s="157">
        <f t="shared" si="36"/>
        <v>3.2855300007213373E-2</v>
      </c>
      <c r="O252" s="157">
        <f t="shared" ca="1" si="37"/>
        <v>2.9500705986927778E-2</v>
      </c>
      <c r="Q252" s="183">
        <f t="shared" si="33"/>
        <v>41018.211600000002</v>
      </c>
      <c r="S252" s="157">
        <v>1</v>
      </c>
      <c r="U252" s="163"/>
    </row>
    <row r="253" spans="1:21" s="157" customFormat="1" ht="12.95" customHeight="1">
      <c r="A253" s="36" t="s">
        <v>107</v>
      </c>
      <c r="B253" s="37" t="s">
        <v>38</v>
      </c>
      <c r="C253" s="36">
        <v>56036.711600000002</v>
      </c>
      <c r="D253" s="36">
        <v>2.0000000000000001E-4</v>
      </c>
      <c r="E253" s="34">
        <f t="shared" si="32"/>
        <v>27542.108280436372</v>
      </c>
      <c r="F253" s="157">
        <f t="shared" si="34"/>
        <v>27542</v>
      </c>
      <c r="G253" s="157">
        <f t="shared" si="35"/>
        <v>3.2855300007213373E-2</v>
      </c>
      <c r="K253" s="157">
        <f t="shared" si="36"/>
        <v>3.2855300007213373E-2</v>
      </c>
      <c r="O253" s="157">
        <f t="shared" ca="1" si="37"/>
        <v>2.9500705986927778E-2</v>
      </c>
      <c r="Q253" s="183">
        <f t="shared" si="33"/>
        <v>41018.211600000002</v>
      </c>
      <c r="S253" s="157">
        <v>1</v>
      </c>
      <c r="U253" s="163"/>
    </row>
    <row r="254" spans="1:21" s="157" customFormat="1" ht="12.95" customHeight="1">
      <c r="A254" s="34" t="s">
        <v>108</v>
      </c>
      <c r="B254" s="42" t="s">
        <v>29</v>
      </c>
      <c r="C254" s="41">
        <v>56400.364309999997</v>
      </c>
      <c r="D254" s="41">
        <v>1E-4</v>
      </c>
      <c r="E254" s="34">
        <f t="shared" si="32"/>
        <v>28740.589929368711</v>
      </c>
      <c r="F254" s="157">
        <f t="shared" si="34"/>
        <v>28740.5</v>
      </c>
      <c r="G254" s="157">
        <f t="shared" si="35"/>
        <v>2.7287074997730087E-2</v>
      </c>
      <c r="K254" s="157">
        <f t="shared" si="36"/>
        <v>2.7287074997730087E-2</v>
      </c>
      <c r="O254" s="157">
        <f t="shared" ca="1" si="37"/>
        <v>3.0341870943563533E-2</v>
      </c>
      <c r="Q254" s="183">
        <f t="shared" si="33"/>
        <v>41381.864309999997</v>
      </c>
      <c r="S254" s="157">
        <v>1</v>
      </c>
      <c r="U254" s="163"/>
    </row>
    <row r="255" spans="1:21" s="157" customFormat="1" ht="12.95" customHeight="1">
      <c r="A255" s="114" t="s">
        <v>108</v>
      </c>
      <c r="B255" s="201" t="s">
        <v>29</v>
      </c>
      <c r="C255" s="119">
        <v>56400.364309999997</v>
      </c>
      <c r="D255" s="119">
        <v>1E-4</v>
      </c>
      <c r="E255" s="34">
        <f t="shared" si="32"/>
        <v>28740.589929368711</v>
      </c>
      <c r="F255" s="157">
        <f t="shared" si="34"/>
        <v>28740.5</v>
      </c>
      <c r="G255" s="157">
        <f t="shared" si="35"/>
        <v>2.7287074997730087E-2</v>
      </c>
      <c r="K255" s="157">
        <f t="shared" si="36"/>
        <v>2.7287074997730087E-2</v>
      </c>
      <c r="O255" s="157">
        <f t="shared" ca="1" si="37"/>
        <v>3.0341870943563533E-2</v>
      </c>
      <c r="Q255" s="183">
        <f t="shared" si="33"/>
        <v>41381.864309999997</v>
      </c>
      <c r="S255" s="157">
        <v>1</v>
      </c>
      <c r="U255" s="163"/>
    </row>
    <row r="256" spans="1:21" s="157" customFormat="1" ht="12.95" customHeight="1">
      <c r="A256" s="34" t="s">
        <v>108</v>
      </c>
      <c r="B256" s="252" t="s">
        <v>29</v>
      </c>
      <c r="C256" s="53">
        <v>56400.364600000001</v>
      </c>
      <c r="D256" s="53">
        <v>1E-4</v>
      </c>
      <c r="E256" s="34">
        <f t="shared" si="32"/>
        <v>28740.590885114878</v>
      </c>
      <c r="F256" s="157">
        <f t="shared" si="34"/>
        <v>28740.5</v>
      </c>
      <c r="G256" s="157">
        <f t="shared" si="35"/>
        <v>2.7577075001318008E-2</v>
      </c>
      <c r="K256" s="157">
        <f t="shared" si="36"/>
        <v>2.7577075001318008E-2</v>
      </c>
      <c r="O256" s="157">
        <f t="shared" ca="1" si="37"/>
        <v>3.0341870943563533E-2</v>
      </c>
      <c r="Q256" s="183">
        <f t="shared" si="33"/>
        <v>41381.864600000001</v>
      </c>
      <c r="S256" s="157">
        <v>1</v>
      </c>
      <c r="U256" s="163"/>
    </row>
    <row r="257" spans="1:21" s="157" customFormat="1" ht="12.95" customHeight="1">
      <c r="A257" s="114" t="s">
        <v>108</v>
      </c>
      <c r="B257" s="201" t="s">
        <v>29</v>
      </c>
      <c r="C257" s="119">
        <v>56400.364600000001</v>
      </c>
      <c r="D257" s="119">
        <v>1E-4</v>
      </c>
      <c r="E257" s="34">
        <f t="shared" si="32"/>
        <v>28740.590885114878</v>
      </c>
      <c r="F257" s="157">
        <f t="shared" si="34"/>
        <v>28740.5</v>
      </c>
      <c r="G257" s="157">
        <f t="shared" si="35"/>
        <v>2.7577075001318008E-2</v>
      </c>
      <c r="K257" s="157">
        <f t="shared" si="36"/>
        <v>2.7577075001318008E-2</v>
      </c>
      <c r="O257" s="157">
        <f t="shared" ca="1" si="37"/>
        <v>3.0341870943563533E-2</v>
      </c>
      <c r="Q257" s="183">
        <f t="shared" si="33"/>
        <v>41381.864600000001</v>
      </c>
      <c r="S257" s="157">
        <v>1</v>
      </c>
      <c r="U257" s="163"/>
    </row>
    <row r="258" spans="1:21" s="157" customFormat="1" ht="12.95" customHeight="1">
      <c r="A258" s="34" t="s">
        <v>108</v>
      </c>
      <c r="B258" s="252" t="s">
        <v>29</v>
      </c>
      <c r="C258" s="53">
        <v>56400.364670000003</v>
      </c>
      <c r="D258" s="53">
        <v>1E-4</v>
      </c>
      <c r="E258" s="34">
        <f t="shared" si="32"/>
        <v>28740.591115812229</v>
      </c>
      <c r="F258" s="157">
        <f t="shared" si="34"/>
        <v>28740.5</v>
      </c>
      <c r="G258" s="157">
        <f t="shared" si="35"/>
        <v>2.7647075003187638E-2</v>
      </c>
      <c r="K258" s="157">
        <f t="shared" si="36"/>
        <v>2.7647075003187638E-2</v>
      </c>
      <c r="O258" s="157">
        <f t="shared" ca="1" si="37"/>
        <v>3.0341870943563533E-2</v>
      </c>
      <c r="Q258" s="183">
        <f t="shared" si="33"/>
        <v>41381.864670000003</v>
      </c>
      <c r="S258" s="157">
        <v>1</v>
      </c>
      <c r="U258" s="163"/>
    </row>
    <row r="259" spans="1:21" s="157" customFormat="1" ht="12.95" customHeight="1">
      <c r="A259" s="114" t="s">
        <v>108</v>
      </c>
      <c r="B259" s="201" t="s">
        <v>29</v>
      </c>
      <c r="C259" s="119">
        <v>56400.364670000003</v>
      </c>
      <c r="D259" s="119">
        <v>1E-4</v>
      </c>
      <c r="E259" s="34">
        <f t="shared" si="32"/>
        <v>28740.591115812229</v>
      </c>
      <c r="F259" s="157">
        <f t="shared" si="34"/>
        <v>28740.5</v>
      </c>
      <c r="G259" s="157">
        <f t="shared" si="35"/>
        <v>2.7647075003187638E-2</v>
      </c>
      <c r="K259" s="157">
        <f t="shared" si="36"/>
        <v>2.7647075003187638E-2</v>
      </c>
      <c r="O259" s="157">
        <f t="shared" ca="1" si="37"/>
        <v>3.0341870943563533E-2</v>
      </c>
      <c r="Q259" s="183">
        <f t="shared" si="33"/>
        <v>41381.864670000003</v>
      </c>
      <c r="S259" s="157">
        <v>1</v>
      </c>
      <c r="U259" s="163"/>
    </row>
    <row r="260" spans="1:21" s="157" customFormat="1" ht="12.95" customHeight="1">
      <c r="A260" s="253" t="s">
        <v>588</v>
      </c>
      <c r="B260" s="254"/>
      <c r="C260" s="255">
        <v>56400.370510000001</v>
      </c>
      <c r="D260" s="255">
        <v>1E-4</v>
      </c>
      <c r="E260" s="34">
        <f t="shared" si="32"/>
        <v>28740.610362562315</v>
      </c>
      <c r="F260" s="157">
        <f t="shared" si="34"/>
        <v>28740.5</v>
      </c>
      <c r="G260" s="157">
        <f t="shared" si="35"/>
        <v>3.3487075001175981E-2</v>
      </c>
      <c r="K260" s="157">
        <f t="shared" si="36"/>
        <v>3.3487075001175981E-2</v>
      </c>
      <c r="O260" s="157">
        <f t="shared" ca="1" si="37"/>
        <v>3.0341870943563533E-2</v>
      </c>
      <c r="Q260" s="183">
        <f t="shared" si="33"/>
        <v>41381.870510000001</v>
      </c>
      <c r="S260" s="157">
        <v>1</v>
      </c>
      <c r="U260" s="163"/>
    </row>
    <row r="261" spans="1:21" s="157" customFormat="1" ht="12.95" customHeight="1">
      <c r="A261" s="36" t="s">
        <v>588</v>
      </c>
      <c r="B261" s="201"/>
      <c r="C261" s="119">
        <v>56400.370510000001</v>
      </c>
      <c r="D261" s="119">
        <v>1E-4</v>
      </c>
      <c r="E261" s="34">
        <f t="shared" si="32"/>
        <v>28740.610362562315</v>
      </c>
      <c r="F261" s="157">
        <f t="shared" si="34"/>
        <v>28740.5</v>
      </c>
      <c r="G261" s="157">
        <f t="shared" si="35"/>
        <v>3.3487075001175981E-2</v>
      </c>
      <c r="K261" s="157">
        <f t="shared" si="36"/>
        <v>3.3487075001175981E-2</v>
      </c>
      <c r="O261" s="157">
        <f t="shared" ca="1" si="37"/>
        <v>3.0341870943563533E-2</v>
      </c>
      <c r="Q261" s="183">
        <f t="shared" si="33"/>
        <v>41381.870510000001</v>
      </c>
      <c r="S261" s="157">
        <v>1</v>
      </c>
      <c r="U261" s="163"/>
    </row>
    <row r="262" spans="1:21" s="157" customFormat="1" ht="12.95" customHeight="1">
      <c r="A262" s="253" t="s">
        <v>588</v>
      </c>
      <c r="B262" s="254"/>
      <c r="C262" s="255">
        <v>56400.370799999997</v>
      </c>
      <c r="D262" s="255">
        <v>1.2999999999999999E-4</v>
      </c>
      <c r="E262" s="34">
        <f t="shared" si="32"/>
        <v>28740.611318308456</v>
      </c>
      <c r="F262" s="157">
        <f t="shared" si="34"/>
        <v>28740.5</v>
      </c>
      <c r="G262" s="157">
        <f t="shared" si="35"/>
        <v>3.3777074997487944E-2</v>
      </c>
      <c r="K262" s="157">
        <f t="shared" si="36"/>
        <v>3.3777074997487944E-2</v>
      </c>
      <c r="O262" s="157">
        <f t="shared" ca="1" si="37"/>
        <v>3.0341870943563533E-2</v>
      </c>
      <c r="Q262" s="183">
        <f t="shared" si="33"/>
        <v>41381.870799999997</v>
      </c>
      <c r="S262" s="157">
        <v>1</v>
      </c>
      <c r="U262" s="163"/>
    </row>
    <row r="263" spans="1:21" s="157" customFormat="1" ht="12.95" customHeight="1">
      <c r="A263" s="36" t="s">
        <v>588</v>
      </c>
      <c r="B263" s="201"/>
      <c r="C263" s="119">
        <v>56400.370799999997</v>
      </c>
      <c r="D263" s="119">
        <v>1.2999999999999999E-4</v>
      </c>
      <c r="E263" s="34">
        <f t="shared" si="32"/>
        <v>28740.611318308456</v>
      </c>
      <c r="F263" s="157">
        <f t="shared" si="34"/>
        <v>28740.5</v>
      </c>
      <c r="G263" s="157">
        <f t="shared" si="35"/>
        <v>3.3777074997487944E-2</v>
      </c>
      <c r="K263" s="157">
        <f t="shared" si="36"/>
        <v>3.3777074997487944E-2</v>
      </c>
      <c r="O263" s="157">
        <f t="shared" ca="1" si="37"/>
        <v>3.0341870943563533E-2</v>
      </c>
      <c r="Q263" s="183">
        <f t="shared" si="33"/>
        <v>41381.870799999997</v>
      </c>
      <c r="S263" s="157">
        <v>1</v>
      </c>
      <c r="U263" s="163"/>
    </row>
    <row r="264" spans="1:21" s="157" customFormat="1" ht="12.95" customHeight="1">
      <c r="A264" s="253" t="s">
        <v>588</v>
      </c>
      <c r="B264" s="254"/>
      <c r="C264" s="255">
        <v>56400.370869999999</v>
      </c>
      <c r="D264" s="255">
        <v>1.3999999999999999E-4</v>
      </c>
      <c r="E264" s="34">
        <f t="shared" si="32"/>
        <v>28740.611549005807</v>
      </c>
      <c r="F264" s="157">
        <f t="shared" si="34"/>
        <v>28740.5</v>
      </c>
      <c r="G264" s="157">
        <f t="shared" si="35"/>
        <v>3.3847074999357574E-2</v>
      </c>
      <c r="K264" s="157">
        <f t="shared" si="36"/>
        <v>3.3847074999357574E-2</v>
      </c>
      <c r="O264" s="157">
        <f t="shared" ca="1" si="37"/>
        <v>3.0341870943563533E-2</v>
      </c>
      <c r="Q264" s="183">
        <f t="shared" si="33"/>
        <v>41381.870869999999</v>
      </c>
      <c r="S264" s="157">
        <v>1</v>
      </c>
      <c r="U264" s="163"/>
    </row>
    <row r="265" spans="1:21" s="157" customFormat="1" ht="12.95" customHeight="1">
      <c r="A265" s="36" t="s">
        <v>588</v>
      </c>
      <c r="B265" s="201"/>
      <c r="C265" s="119">
        <v>56400.370869999999</v>
      </c>
      <c r="D265" s="119">
        <v>1.3999999999999999E-4</v>
      </c>
      <c r="E265" s="34">
        <f t="shared" si="32"/>
        <v>28740.611549005807</v>
      </c>
      <c r="F265" s="157">
        <f t="shared" si="34"/>
        <v>28740.5</v>
      </c>
      <c r="G265" s="157">
        <f t="shared" si="35"/>
        <v>3.3847074999357574E-2</v>
      </c>
      <c r="K265" s="157">
        <f t="shared" si="36"/>
        <v>3.3847074999357574E-2</v>
      </c>
      <c r="O265" s="157">
        <f t="shared" ca="1" si="37"/>
        <v>3.0341870943563533E-2</v>
      </c>
      <c r="Q265" s="183">
        <f t="shared" si="33"/>
        <v>41381.870869999999</v>
      </c>
      <c r="S265" s="157">
        <v>1</v>
      </c>
      <c r="U265" s="163"/>
    </row>
    <row r="266" spans="1:21" s="157" customFormat="1" ht="12.95" customHeight="1">
      <c r="A266" s="256" t="s">
        <v>587</v>
      </c>
      <c r="B266" s="254" t="s">
        <v>38</v>
      </c>
      <c r="C266" s="255">
        <v>56778.280500000001</v>
      </c>
      <c r="D266" s="255">
        <v>1E-4</v>
      </c>
      <c r="E266" s="34">
        <f t="shared" si="32"/>
        <v>29986.079392514577</v>
      </c>
      <c r="F266" s="157">
        <f t="shared" si="34"/>
        <v>29986</v>
      </c>
      <c r="G266" s="157">
        <f t="shared" si="35"/>
        <v>2.4089900005492382E-2</v>
      </c>
      <c r="N266" s="157">
        <f>+G266</f>
        <v>2.4089900005492382E-2</v>
      </c>
      <c r="O266" s="157">
        <f t="shared" ca="1" si="37"/>
        <v>3.1216022761243831E-2</v>
      </c>
      <c r="Q266" s="183">
        <f t="shared" si="33"/>
        <v>41759.780500000001</v>
      </c>
      <c r="S266" s="157">
        <v>1</v>
      </c>
      <c r="U266" s="163"/>
    </row>
    <row r="267" spans="1:21" s="157" customFormat="1" ht="12.95" customHeight="1">
      <c r="A267" s="114" t="s">
        <v>587</v>
      </c>
      <c r="B267" s="37" t="s">
        <v>38</v>
      </c>
      <c r="C267" s="36">
        <v>56778.280500000001</v>
      </c>
      <c r="D267" s="36">
        <v>1E-4</v>
      </c>
      <c r="E267" s="34">
        <f t="shared" si="32"/>
        <v>29986.079392514577</v>
      </c>
      <c r="F267" s="157">
        <f t="shared" si="34"/>
        <v>29986</v>
      </c>
      <c r="G267" s="157">
        <f t="shared" si="35"/>
        <v>2.4089900005492382E-2</v>
      </c>
      <c r="K267" s="157">
        <f>+G267</f>
        <v>2.4089900005492382E-2</v>
      </c>
      <c r="O267" s="157">
        <f t="shared" ca="1" si="37"/>
        <v>3.1216022761243831E-2</v>
      </c>
      <c r="Q267" s="183">
        <f t="shared" si="33"/>
        <v>41759.780500000001</v>
      </c>
      <c r="S267" s="157">
        <v>1</v>
      </c>
      <c r="U267" s="163"/>
    </row>
    <row r="268" spans="1:21" s="157" customFormat="1" ht="12.95" customHeight="1">
      <c r="A268" s="253" t="s">
        <v>589</v>
      </c>
      <c r="B268" s="257" t="s">
        <v>38</v>
      </c>
      <c r="C268" s="258">
        <v>56778.288379999998</v>
      </c>
      <c r="D268" s="253">
        <v>1E-4</v>
      </c>
      <c r="E268" s="34">
        <f t="shared" si="32"/>
        <v>29986.105362444487</v>
      </c>
      <c r="F268" s="157">
        <f t="shared" si="34"/>
        <v>29986</v>
      </c>
      <c r="G268" s="157">
        <f t="shared" ref="G268:G269" si="38">+C268-(C$7+F268*C$8)</f>
        <v>3.1969900002877694E-2</v>
      </c>
      <c r="K268" s="157">
        <f>+G268</f>
        <v>3.1969900002877694E-2</v>
      </c>
      <c r="O268" s="157">
        <f t="shared" ca="1" si="37"/>
        <v>3.1216022761243831E-2</v>
      </c>
      <c r="Q268" s="183">
        <f t="shared" si="33"/>
        <v>41759.788379999998</v>
      </c>
      <c r="S268" s="157">
        <v>1</v>
      </c>
      <c r="U268" s="163"/>
    </row>
    <row r="269" spans="1:21" s="157" customFormat="1" ht="12.95" customHeight="1">
      <c r="A269" s="36" t="s">
        <v>589</v>
      </c>
      <c r="B269" s="37" t="s">
        <v>38</v>
      </c>
      <c r="C269" s="258">
        <v>56778.288379999998</v>
      </c>
      <c r="D269" s="36">
        <v>1E-4</v>
      </c>
      <c r="E269" s="34">
        <f t="shared" si="32"/>
        <v>29986.105362444487</v>
      </c>
      <c r="F269" s="157">
        <f t="shared" si="34"/>
        <v>29986</v>
      </c>
      <c r="G269" s="157">
        <f t="shared" si="38"/>
        <v>3.1969900002877694E-2</v>
      </c>
      <c r="K269" s="157">
        <f>+G269</f>
        <v>3.1969900002877694E-2</v>
      </c>
      <c r="O269" s="157">
        <f t="shared" ca="1" si="37"/>
        <v>3.1216022761243831E-2</v>
      </c>
      <c r="Q269" s="183">
        <f t="shared" si="33"/>
        <v>41759.788379999998</v>
      </c>
      <c r="S269" s="157">
        <v>1</v>
      </c>
      <c r="U269" s="163"/>
    </row>
    <row r="270" spans="1:21" s="157" customFormat="1" ht="12.95" customHeight="1">
      <c r="A270" s="253" t="s">
        <v>591</v>
      </c>
      <c r="B270" s="257" t="s">
        <v>29</v>
      </c>
      <c r="C270" s="253">
        <v>56993.481200000002</v>
      </c>
      <c r="D270" s="253">
        <v>4.0000000000000002E-4</v>
      </c>
      <c r="E270" s="34">
        <f t="shared" si="32"/>
        <v>30695.311257684505</v>
      </c>
      <c r="F270" s="157">
        <f t="shared" si="34"/>
        <v>30695.5</v>
      </c>
      <c r="O270" s="157">
        <f t="shared" ca="1" si="37"/>
        <v>3.1713983993394909E-2</v>
      </c>
      <c r="Q270" s="183">
        <f t="shared" si="33"/>
        <v>41974.981200000002</v>
      </c>
      <c r="U270" s="157">
        <f>+C270-(C$7+F270*C$8)</f>
        <v>-5.7269674995040987E-2</v>
      </c>
    </row>
    <row r="271" spans="1:21" s="157" customFormat="1" ht="12.95" customHeight="1">
      <c r="A271" s="36" t="s">
        <v>591</v>
      </c>
      <c r="B271" s="37" t="s">
        <v>29</v>
      </c>
      <c r="C271" s="36">
        <v>56993.481200000002</v>
      </c>
      <c r="D271" s="36">
        <v>4.0000000000000002E-4</v>
      </c>
      <c r="E271" s="34">
        <f t="shared" si="32"/>
        <v>30695.311257684505</v>
      </c>
      <c r="F271" s="157">
        <f t="shared" si="34"/>
        <v>30695.5</v>
      </c>
      <c r="G271" s="157">
        <f t="shared" ref="G271:G298" si="39">+C271-(C$7+F271*C$8)</f>
        <v>-5.7269674995040987E-2</v>
      </c>
      <c r="K271" s="157">
        <f>+G271</f>
        <v>-5.7269674995040987E-2</v>
      </c>
      <c r="O271" s="157">
        <f t="shared" ca="1" si="37"/>
        <v>3.1713983993394909E-2</v>
      </c>
      <c r="Q271" s="183">
        <f t="shared" si="33"/>
        <v>41974.981200000002</v>
      </c>
      <c r="S271" s="157">
        <v>1</v>
      </c>
      <c r="U271" s="163"/>
    </row>
    <row r="272" spans="1:21" s="157" customFormat="1" ht="12.95" customHeight="1">
      <c r="A272" s="253" t="s">
        <v>591</v>
      </c>
      <c r="B272" s="254" t="s">
        <v>38</v>
      </c>
      <c r="C272" s="255">
        <v>57071.399100000002</v>
      </c>
      <c r="D272" s="255">
        <v>4.0000000000000002E-4</v>
      </c>
      <c r="E272" s="34">
        <f t="shared" si="32"/>
        <v>30952.103440735598</v>
      </c>
      <c r="F272" s="157">
        <f t="shared" si="34"/>
        <v>30952</v>
      </c>
      <c r="G272" s="157">
        <f t="shared" si="39"/>
        <v>3.1386800001200754E-2</v>
      </c>
      <c r="K272" s="157">
        <f>+G272</f>
        <v>3.1386800001200754E-2</v>
      </c>
      <c r="O272" s="157">
        <f t="shared" ca="1" si="37"/>
        <v>3.189400803292522E-2</v>
      </c>
      <c r="Q272" s="183">
        <f t="shared" si="33"/>
        <v>42052.899100000002</v>
      </c>
      <c r="S272" s="157">
        <v>1</v>
      </c>
      <c r="U272" s="163"/>
    </row>
    <row r="273" spans="1:21" s="157" customFormat="1" ht="12.95" customHeight="1">
      <c r="A273" s="36" t="s">
        <v>591</v>
      </c>
      <c r="B273" s="201" t="s">
        <v>38</v>
      </c>
      <c r="C273" s="119">
        <v>57071.399100000002</v>
      </c>
      <c r="D273" s="119">
        <v>4.0000000000000002E-4</v>
      </c>
      <c r="E273" s="34">
        <f t="shared" si="32"/>
        <v>30952.103440735598</v>
      </c>
      <c r="F273" s="157">
        <f t="shared" si="34"/>
        <v>30952</v>
      </c>
      <c r="G273" s="157">
        <f t="shared" si="39"/>
        <v>3.1386800001200754E-2</v>
      </c>
      <c r="K273" s="157">
        <f>+G273</f>
        <v>3.1386800001200754E-2</v>
      </c>
      <c r="O273" s="157">
        <f t="shared" ca="1" si="37"/>
        <v>3.189400803292522E-2</v>
      </c>
      <c r="Q273" s="183">
        <f t="shared" si="33"/>
        <v>42052.899100000002</v>
      </c>
      <c r="S273" s="157">
        <v>1</v>
      </c>
      <c r="U273" s="163"/>
    </row>
    <row r="274" spans="1:21" s="157" customFormat="1" ht="12.95" customHeight="1">
      <c r="A274" s="259" t="s">
        <v>590</v>
      </c>
      <c r="B274" s="260"/>
      <c r="C274" s="255">
        <v>57101.741999999998</v>
      </c>
      <c r="D274" s="255">
        <v>2.0000000000000001E-4</v>
      </c>
      <c r="E274" s="34">
        <f t="shared" si="32"/>
        <v>31052.103819738371</v>
      </c>
      <c r="F274" s="157">
        <f t="shared" si="34"/>
        <v>31052</v>
      </c>
      <c r="G274" s="157">
        <f t="shared" si="39"/>
        <v>3.1501800003752578E-2</v>
      </c>
      <c r="L274" s="157">
        <f>+G274</f>
        <v>3.1501800003752578E-2</v>
      </c>
      <c r="O274" s="157">
        <f t="shared" ca="1" si="37"/>
        <v>3.1964192843658278E-2</v>
      </c>
      <c r="Q274" s="183">
        <f t="shared" si="33"/>
        <v>42083.241999999998</v>
      </c>
      <c r="S274" s="157">
        <v>1</v>
      </c>
      <c r="U274" s="163"/>
    </row>
    <row r="275" spans="1:21" s="157" customFormat="1" ht="12.95" customHeight="1">
      <c r="A275" s="190" t="s">
        <v>590</v>
      </c>
      <c r="B275" s="202"/>
      <c r="C275" s="119">
        <v>57101.741999999998</v>
      </c>
      <c r="D275" s="119">
        <v>2.0000000000000001E-4</v>
      </c>
      <c r="E275" s="34">
        <f t="shared" si="32"/>
        <v>31052.103819738371</v>
      </c>
      <c r="F275" s="157">
        <f t="shared" si="34"/>
        <v>31052</v>
      </c>
      <c r="G275" s="157">
        <f t="shared" si="39"/>
        <v>3.1501800003752578E-2</v>
      </c>
      <c r="K275" s="157">
        <f t="shared" ref="K275:K282" si="40">+G275</f>
        <v>3.1501800003752578E-2</v>
      </c>
      <c r="O275" s="157">
        <f t="shared" ca="1" si="37"/>
        <v>3.1964192843658278E-2</v>
      </c>
      <c r="Q275" s="183">
        <f t="shared" si="33"/>
        <v>42083.241999999998</v>
      </c>
      <c r="S275" s="157">
        <v>1</v>
      </c>
      <c r="U275" s="163"/>
    </row>
    <row r="276" spans="1:21" s="157" customFormat="1" ht="12.95" customHeight="1">
      <c r="A276" s="56" t="s">
        <v>594</v>
      </c>
      <c r="B276" s="128" t="s">
        <v>38</v>
      </c>
      <c r="C276" s="203">
        <v>57152.7215</v>
      </c>
      <c r="D276" s="203">
        <v>1E-4</v>
      </c>
      <c r="E276" s="34">
        <f t="shared" si="32"/>
        <v>31220.115754041704</v>
      </c>
      <c r="F276" s="157">
        <f t="shared" si="34"/>
        <v>31220</v>
      </c>
      <c r="G276" s="157">
        <f t="shared" si="39"/>
        <v>3.5123000001476612E-2</v>
      </c>
      <c r="K276" s="157">
        <f t="shared" si="40"/>
        <v>3.5123000001476612E-2</v>
      </c>
      <c r="O276" s="157">
        <f t="shared" ca="1" si="37"/>
        <v>3.2082103325689823E-2</v>
      </c>
      <c r="Q276" s="183">
        <f t="shared" si="33"/>
        <v>42134.2215</v>
      </c>
      <c r="S276" s="157">
        <v>1</v>
      </c>
      <c r="U276" s="163"/>
    </row>
    <row r="277" spans="1:21" s="157" customFormat="1" ht="12.95" customHeight="1">
      <c r="A277" s="56" t="s">
        <v>594</v>
      </c>
      <c r="B277" s="128" t="s">
        <v>38</v>
      </c>
      <c r="C277" s="203">
        <v>57152.7215</v>
      </c>
      <c r="D277" s="203">
        <v>1E-4</v>
      </c>
      <c r="E277" s="34">
        <f t="shared" ref="E277:E298" si="41">+(C277-C$7)/C$8</f>
        <v>31220.115754041704</v>
      </c>
      <c r="F277" s="157">
        <f t="shared" si="34"/>
        <v>31220</v>
      </c>
      <c r="G277" s="157">
        <f t="shared" si="39"/>
        <v>3.5123000001476612E-2</v>
      </c>
      <c r="K277" s="157">
        <f t="shared" si="40"/>
        <v>3.5123000001476612E-2</v>
      </c>
      <c r="O277" s="157">
        <f t="shared" ca="1" si="37"/>
        <v>3.2082103325689823E-2</v>
      </c>
      <c r="Q277" s="183">
        <f t="shared" ref="Q277:Q298" si="42">+C277-15018.5</f>
        <v>42134.2215</v>
      </c>
      <c r="S277" s="157">
        <v>1</v>
      </c>
      <c r="U277" s="163"/>
    </row>
    <row r="278" spans="1:21" s="157" customFormat="1" ht="12.95" customHeight="1">
      <c r="A278" s="56" t="s">
        <v>595</v>
      </c>
      <c r="B278" s="128" t="s">
        <v>38</v>
      </c>
      <c r="C278" s="203">
        <v>57473.746200000001</v>
      </c>
      <c r="D278" s="203">
        <v>1E-4</v>
      </c>
      <c r="E278" s="34">
        <f t="shared" si="41"/>
        <v>32278.109277048909</v>
      </c>
      <c r="F278" s="157">
        <f t="shared" si="34"/>
        <v>32278</v>
      </c>
      <c r="G278" s="157">
        <f t="shared" si="39"/>
        <v>3.3157700003357604E-2</v>
      </c>
      <c r="K278" s="157">
        <f t="shared" si="40"/>
        <v>3.3157700003357604E-2</v>
      </c>
      <c r="O278" s="157">
        <f t="shared" ca="1" si="37"/>
        <v>3.2824658623245628E-2</v>
      </c>
      <c r="Q278" s="183">
        <f t="shared" si="42"/>
        <v>42455.246200000001</v>
      </c>
      <c r="S278" s="157">
        <v>1</v>
      </c>
      <c r="U278" s="163"/>
    </row>
    <row r="279" spans="1:21" s="157" customFormat="1" ht="12.95" customHeight="1">
      <c r="A279" s="56" t="s">
        <v>595</v>
      </c>
      <c r="B279" s="128" t="s">
        <v>38</v>
      </c>
      <c r="C279" s="203">
        <v>57473.746200000001</v>
      </c>
      <c r="D279" s="203">
        <v>1E-4</v>
      </c>
      <c r="E279" s="34">
        <f t="shared" si="41"/>
        <v>32278.109277048909</v>
      </c>
      <c r="F279" s="157">
        <f t="shared" si="34"/>
        <v>32278</v>
      </c>
      <c r="G279" s="157">
        <f t="shared" si="39"/>
        <v>3.3157700003357604E-2</v>
      </c>
      <c r="K279" s="157">
        <f t="shared" si="40"/>
        <v>3.3157700003357604E-2</v>
      </c>
      <c r="O279" s="157">
        <f t="shared" ca="1" si="37"/>
        <v>3.2824658623245628E-2</v>
      </c>
      <c r="Q279" s="183">
        <f t="shared" si="42"/>
        <v>42455.246200000001</v>
      </c>
      <c r="S279" s="157">
        <v>1</v>
      </c>
      <c r="U279" s="163"/>
    </row>
    <row r="280" spans="1:21" s="157" customFormat="1" ht="12.95" customHeight="1">
      <c r="A280" s="261" t="s">
        <v>592</v>
      </c>
      <c r="B280" s="262" t="s">
        <v>38</v>
      </c>
      <c r="C280" s="263">
        <v>57499.537389999998</v>
      </c>
      <c r="D280" s="263">
        <v>2.0000000000000001E-4</v>
      </c>
      <c r="E280" s="34">
        <f t="shared" si="41"/>
        <v>32363.108692890255</v>
      </c>
      <c r="F280" s="157">
        <f t="shared" si="34"/>
        <v>32363</v>
      </c>
      <c r="G280" s="157">
        <f t="shared" si="39"/>
        <v>3.2980449999740813E-2</v>
      </c>
      <c r="K280" s="157">
        <f t="shared" si="40"/>
        <v>3.2980449999740813E-2</v>
      </c>
      <c r="O280" s="157">
        <f t="shared" ca="1" si="37"/>
        <v>3.2884315712368731E-2</v>
      </c>
      <c r="Q280" s="183">
        <f t="shared" si="42"/>
        <v>42481.037389999998</v>
      </c>
      <c r="S280" s="157">
        <v>1</v>
      </c>
      <c r="U280" s="163"/>
    </row>
    <row r="281" spans="1:21" s="157" customFormat="1" ht="12.95" customHeight="1">
      <c r="A281" s="204" t="s">
        <v>592</v>
      </c>
      <c r="B281" s="205" t="s">
        <v>38</v>
      </c>
      <c r="C281" s="206">
        <v>57499.537389999998</v>
      </c>
      <c r="D281" s="206">
        <v>2.0000000000000001E-4</v>
      </c>
      <c r="E281" s="34">
        <f t="shared" si="41"/>
        <v>32363.108692890255</v>
      </c>
      <c r="F281" s="157">
        <f t="shared" si="34"/>
        <v>32363</v>
      </c>
      <c r="G281" s="157">
        <f t="shared" si="39"/>
        <v>3.2980449999740813E-2</v>
      </c>
      <c r="K281" s="157">
        <f t="shared" si="40"/>
        <v>3.2980449999740813E-2</v>
      </c>
      <c r="O281" s="157">
        <f t="shared" ca="1" si="37"/>
        <v>3.2884315712368731E-2</v>
      </c>
      <c r="Q281" s="183">
        <f t="shared" si="42"/>
        <v>42481.037389999998</v>
      </c>
      <c r="S281" s="157">
        <v>1</v>
      </c>
      <c r="U281" s="163"/>
    </row>
    <row r="282" spans="1:21" s="157" customFormat="1" ht="12.95" customHeight="1">
      <c r="A282" s="207" t="s">
        <v>682</v>
      </c>
      <c r="B282" s="208" t="s">
        <v>38</v>
      </c>
      <c r="C282" s="209">
        <v>57772.623079999816</v>
      </c>
      <c r="D282" s="209">
        <v>2.0000000000000001E-4</v>
      </c>
      <c r="E282" s="34">
        <f t="shared" si="41"/>
        <v>33263.110752687397</v>
      </c>
      <c r="F282" s="157">
        <f t="shared" si="34"/>
        <v>33263</v>
      </c>
      <c r="G282" s="157">
        <f t="shared" si="39"/>
        <v>3.3605449818423949E-2</v>
      </c>
      <c r="K282" s="157">
        <f t="shared" si="40"/>
        <v>3.3605449818423949E-2</v>
      </c>
      <c r="O282" s="157">
        <f t="shared" ca="1" si="37"/>
        <v>3.3515979008966294E-2</v>
      </c>
      <c r="Q282" s="183">
        <f t="shared" si="42"/>
        <v>42754.123079999816</v>
      </c>
      <c r="S282" s="157">
        <v>1</v>
      </c>
      <c r="U282" s="163"/>
    </row>
    <row r="283" spans="1:21" s="157" customFormat="1" ht="12.95" customHeight="1">
      <c r="A283" s="264" t="s">
        <v>593</v>
      </c>
      <c r="B283" s="260"/>
      <c r="C283" s="255">
        <v>57812.827599999997</v>
      </c>
      <c r="D283" s="255">
        <v>1E-4</v>
      </c>
      <c r="E283" s="34">
        <f t="shared" si="41"/>
        <v>33395.61183984924</v>
      </c>
      <c r="F283" s="157">
        <f t="shared" si="34"/>
        <v>33395.5</v>
      </c>
      <c r="G283" s="157">
        <f t="shared" si="39"/>
        <v>3.3935325001948513E-2</v>
      </c>
      <c r="L283" s="157">
        <f>+G283</f>
        <v>3.3935325001948513E-2</v>
      </c>
      <c r="O283" s="157">
        <f t="shared" ca="1" si="37"/>
        <v>3.3608973883187607E-2</v>
      </c>
      <c r="Q283" s="183">
        <f t="shared" si="42"/>
        <v>42794.327599999997</v>
      </c>
      <c r="S283" s="157">
        <v>1</v>
      </c>
      <c r="U283" s="163"/>
    </row>
    <row r="284" spans="1:21" s="157" customFormat="1" ht="12.95" customHeight="1">
      <c r="A284" s="139" t="s">
        <v>593</v>
      </c>
      <c r="B284" s="114"/>
      <c r="C284" s="36">
        <v>57812.827599999997</v>
      </c>
      <c r="D284" s="210">
        <v>1E-4</v>
      </c>
      <c r="E284" s="34">
        <f t="shared" si="41"/>
        <v>33395.61183984924</v>
      </c>
      <c r="F284" s="157">
        <f t="shared" si="34"/>
        <v>33395.5</v>
      </c>
      <c r="G284" s="157">
        <f t="shared" si="39"/>
        <v>3.3935325001948513E-2</v>
      </c>
      <c r="K284" s="157">
        <f t="shared" ref="K284:K298" si="43">+G284</f>
        <v>3.3935325001948513E-2</v>
      </c>
      <c r="O284" s="157">
        <f t="shared" ca="1" si="37"/>
        <v>3.3608973883187607E-2</v>
      </c>
      <c r="Q284" s="183">
        <f t="shared" si="42"/>
        <v>42794.327599999997</v>
      </c>
      <c r="S284" s="157">
        <v>1</v>
      </c>
      <c r="U284" s="163"/>
    </row>
    <row r="285" spans="1:21" s="157" customFormat="1" ht="12.95" customHeight="1">
      <c r="A285" s="200" t="s">
        <v>681</v>
      </c>
      <c r="B285" s="198" t="s">
        <v>38</v>
      </c>
      <c r="C285" s="199">
        <v>57832.701300000001</v>
      </c>
      <c r="D285" s="199">
        <v>1E-4</v>
      </c>
      <c r="E285" s="34">
        <f t="shared" si="41"/>
        <v>33461.109123635171</v>
      </c>
      <c r="F285" s="157">
        <f t="shared" si="34"/>
        <v>33461</v>
      </c>
      <c r="G285" s="157">
        <f t="shared" si="39"/>
        <v>3.3111150005424861E-2</v>
      </c>
      <c r="K285" s="157">
        <f t="shared" si="43"/>
        <v>3.3111150005424861E-2</v>
      </c>
      <c r="O285" s="157">
        <f t="shared" ca="1" si="37"/>
        <v>3.3654944934217765E-2</v>
      </c>
      <c r="Q285" s="183">
        <f t="shared" si="42"/>
        <v>42814.201300000001</v>
      </c>
      <c r="S285" s="157">
        <v>1</v>
      </c>
      <c r="U285" s="163"/>
    </row>
    <row r="286" spans="1:21" s="157" customFormat="1" ht="12.95" customHeight="1">
      <c r="A286" s="207" t="s">
        <v>682</v>
      </c>
      <c r="B286" s="211" t="s">
        <v>29</v>
      </c>
      <c r="C286" s="212">
        <v>57844.384120000061</v>
      </c>
      <c r="D286" s="212">
        <v>1E-4</v>
      </c>
      <c r="E286" s="34">
        <f t="shared" si="41"/>
        <v>33499.611917627415</v>
      </c>
      <c r="F286" s="157">
        <f t="shared" si="34"/>
        <v>33499.5</v>
      </c>
      <c r="G286" s="157">
        <f t="shared" si="39"/>
        <v>3.3958925065235235E-2</v>
      </c>
      <c r="K286" s="157">
        <f t="shared" si="43"/>
        <v>3.3958925065235235E-2</v>
      </c>
      <c r="O286" s="157">
        <f t="shared" ca="1" si="37"/>
        <v>3.368196608634999E-2</v>
      </c>
      <c r="Q286" s="183">
        <f t="shared" si="42"/>
        <v>42825.884120000061</v>
      </c>
      <c r="S286" s="157">
        <v>1</v>
      </c>
      <c r="U286" s="163"/>
    </row>
    <row r="287" spans="1:21" s="157" customFormat="1" ht="12.95" customHeight="1">
      <c r="A287" s="207" t="s">
        <v>682</v>
      </c>
      <c r="B287" s="211" t="s">
        <v>38</v>
      </c>
      <c r="C287" s="212">
        <v>57845.445739999879</v>
      </c>
      <c r="D287" s="212">
        <v>1E-4</v>
      </c>
      <c r="E287" s="34">
        <f t="shared" si="41"/>
        <v>33503.110673591371</v>
      </c>
      <c r="F287" s="157">
        <f t="shared" si="34"/>
        <v>33503</v>
      </c>
      <c r="G287" s="157">
        <f t="shared" si="39"/>
        <v>3.3581449883058667E-2</v>
      </c>
      <c r="K287" s="157">
        <f t="shared" si="43"/>
        <v>3.3581449883058667E-2</v>
      </c>
      <c r="O287" s="157">
        <f t="shared" ca="1" si="37"/>
        <v>3.3684422554725646E-2</v>
      </c>
      <c r="Q287" s="183">
        <f t="shared" si="42"/>
        <v>42826.945739999879</v>
      </c>
      <c r="S287" s="157">
        <v>1</v>
      </c>
      <c r="U287" s="163"/>
    </row>
    <row r="288" spans="1:21" s="157" customFormat="1" ht="12.95" customHeight="1">
      <c r="A288" s="212" t="s">
        <v>0</v>
      </c>
      <c r="B288" s="211" t="s">
        <v>38</v>
      </c>
      <c r="C288" s="212">
        <v>58218.663999999997</v>
      </c>
      <c r="D288" s="36">
        <v>1E-4</v>
      </c>
      <c r="E288" s="34">
        <f t="shared" si="41"/>
        <v>34733.117279775077</v>
      </c>
      <c r="F288" s="157">
        <f t="shared" si="34"/>
        <v>34733</v>
      </c>
      <c r="G288" s="157">
        <f t="shared" si="39"/>
        <v>3.5585949997766875E-2</v>
      </c>
      <c r="K288" s="157">
        <f t="shared" si="43"/>
        <v>3.5585949997766875E-2</v>
      </c>
      <c r="O288" s="157">
        <f t="shared" ca="1" si="37"/>
        <v>3.4547695726742322E-2</v>
      </c>
      <c r="Q288" s="183">
        <f t="shared" si="42"/>
        <v>43200.163999999997</v>
      </c>
      <c r="S288" s="157">
        <v>1</v>
      </c>
      <c r="U288" s="163"/>
    </row>
    <row r="289" spans="1:21" s="157" customFormat="1" ht="12.95" customHeight="1">
      <c r="A289" s="200" t="s">
        <v>683</v>
      </c>
      <c r="B289" s="198" t="s">
        <v>38</v>
      </c>
      <c r="C289" s="199">
        <v>58556.986400000002</v>
      </c>
      <c r="D289" s="199" t="s">
        <v>411</v>
      </c>
      <c r="E289" s="34">
        <f t="shared" si="41"/>
        <v>35848.118424198714</v>
      </c>
      <c r="F289" s="157">
        <f t="shared" si="34"/>
        <v>35848</v>
      </c>
      <c r="G289" s="157">
        <f t="shared" si="39"/>
        <v>3.5933200000727084E-2</v>
      </c>
      <c r="K289" s="157">
        <f t="shared" si="43"/>
        <v>3.5933200000727084E-2</v>
      </c>
      <c r="O289" s="157">
        <f t="shared" ca="1" si="37"/>
        <v>3.5330256366415971E-2</v>
      </c>
      <c r="Q289" s="183">
        <f t="shared" si="42"/>
        <v>43538.486400000002</v>
      </c>
      <c r="S289" s="157">
        <v>1</v>
      </c>
      <c r="U289" s="163"/>
    </row>
    <row r="290" spans="1:21" s="157" customFormat="1" ht="12.95" customHeight="1">
      <c r="A290" s="170" t="s">
        <v>685</v>
      </c>
      <c r="C290" s="139">
        <v>58934.753199999999</v>
      </c>
      <c r="D290" s="36">
        <v>2.0000000000000001E-4</v>
      </c>
      <c r="E290" s="34">
        <f t="shared" si="41"/>
        <v>37093.115546249304</v>
      </c>
      <c r="F290" s="157">
        <f t="shared" si="34"/>
        <v>37093</v>
      </c>
      <c r="G290" s="157">
        <f t="shared" si="39"/>
        <v>3.5059950001596007E-2</v>
      </c>
      <c r="K290" s="157">
        <f t="shared" si="43"/>
        <v>3.5059950001596007E-2</v>
      </c>
      <c r="O290" s="157">
        <f t="shared" ca="1" si="37"/>
        <v>3.6204057260042596E-2</v>
      </c>
      <c r="Q290" s="183">
        <f t="shared" si="42"/>
        <v>43916.253199999999</v>
      </c>
      <c r="S290" s="157">
        <v>1</v>
      </c>
      <c r="U290" s="163"/>
    </row>
    <row r="291" spans="1:21" s="157" customFormat="1" ht="12.95" customHeight="1">
      <c r="A291" s="147" t="s">
        <v>686</v>
      </c>
      <c r="B291" s="148" t="s">
        <v>38</v>
      </c>
      <c r="C291" s="247">
        <v>59324.961999999825</v>
      </c>
      <c r="D291" s="217" t="s">
        <v>411</v>
      </c>
      <c r="E291" s="34">
        <f t="shared" si="41"/>
        <v>38379.117473889848</v>
      </c>
      <c r="F291" s="157">
        <f t="shared" si="34"/>
        <v>38379</v>
      </c>
      <c r="G291" s="157">
        <f t="shared" si="39"/>
        <v>3.5644849827804137E-2</v>
      </c>
      <c r="K291" s="157">
        <f t="shared" si="43"/>
        <v>3.5644849827804137E-2</v>
      </c>
      <c r="O291" s="157">
        <f t="shared" ca="1" si="37"/>
        <v>3.7106633926069783E-2</v>
      </c>
      <c r="Q291" s="183">
        <f t="shared" si="42"/>
        <v>44306.461999999825</v>
      </c>
      <c r="S291" s="157">
        <v>1</v>
      </c>
      <c r="U291" s="163"/>
    </row>
    <row r="292" spans="1:21" s="157" customFormat="1" ht="12.95" customHeight="1">
      <c r="A292" s="213" t="s">
        <v>688</v>
      </c>
      <c r="B292" s="214" t="s">
        <v>38</v>
      </c>
      <c r="C292" s="248">
        <v>59596.227599999867</v>
      </c>
      <c r="D292" s="181"/>
      <c r="E292" s="34">
        <f t="shared" si="41"/>
        <v>39273.121106054932</v>
      </c>
      <c r="F292" s="157">
        <f t="shared" si="34"/>
        <v>39273</v>
      </c>
      <c r="G292" s="157">
        <f t="shared" si="39"/>
        <v>3.6746949874213897E-2</v>
      </c>
      <c r="K292" s="157">
        <f t="shared" si="43"/>
        <v>3.6746949874213897E-2</v>
      </c>
      <c r="O292" s="157">
        <f t="shared" ca="1" si="37"/>
        <v>3.7734086134023362E-2</v>
      </c>
      <c r="Q292" s="183">
        <f t="shared" si="42"/>
        <v>44577.727599999867</v>
      </c>
      <c r="S292" s="157">
        <v>1</v>
      </c>
      <c r="U292" s="163"/>
    </row>
    <row r="293" spans="1:21" s="157" customFormat="1" ht="12.95" customHeight="1">
      <c r="A293" s="190" t="s">
        <v>684</v>
      </c>
      <c r="C293" s="181">
        <v>59599.869200000001</v>
      </c>
      <c r="D293" s="181">
        <v>2.9999999999999997E-4</v>
      </c>
      <c r="E293" s="34">
        <f t="shared" si="41"/>
        <v>39285.122641181435</v>
      </c>
      <c r="F293" s="157">
        <f t="shared" si="34"/>
        <v>39285</v>
      </c>
      <c r="G293" s="157">
        <f t="shared" si="39"/>
        <v>3.721275000134483E-2</v>
      </c>
      <c r="K293" s="157">
        <f t="shared" si="43"/>
        <v>3.721275000134483E-2</v>
      </c>
      <c r="O293" s="157">
        <f t="shared" ca="1" si="37"/>
        <v>3.7742508311311332E-2</v>
      </c>
      <c r="Q293" s="183">
        <f t="shared" si="42"/>
        <v>44581.369200000001</v>
      </c>
      <c r="S293" s="157">
        <v>1</v>
      </c>
      <c r="U293" s="163"/>
    </row>
    <row r="294" spans="1:21" s="157" customFormat="1" ht="12.95" customHeight="1">
      <c r="A294" s="153" t="s">
        <v>689</v>
      </c>
      <c r="B294" s="265" t="s">
        <v>38</v>
      </c>
      <c r="C294" s="266">
        <v>59599.869200000001</v>
      </c>
      <c r="D294" s="267">
        <v>2.9999999999999997E-4</v>
      </c>
      <c r="E294" s="34">
        <f t="shared" si="41"/>
        <v>39285.122641181435</v>
      </c>
      <c r="F294" s="157">
        <f t="shared" si="34"/>
        <v>39285</v>
      </c>
      <c r="G294" s="157">
        <f t="shared" si="39"/>
        <v>3.721275000134483E-2</v>
      </c>
      <c r="K294" s="157">
        <f t="shared" si="43"/>
        <v>3.721275000134483E-2</v>
      </c>
      <c r="O294" s="157">
        <f t="shared" ca="1" si="37"/>
        <v>3.7742508311311332E-2</v>
      </c>
      <c r="Q294" s="183">
        <f t="shared" si="42"/>
        <v>44581.369200000001</v>
      </c>
      <c r="S294" s="157">
        <v>1</v>
      </c>
      <c r="U294" s="163"/>
    </row>
    <row r="295" spans="1:21" s="157" customFormat="1" ht="12.95" customHeight="1">
      <c r="A295" s="147" t="s">
        <v>687</v>
      </c>
      <c r="B295" s="148" t="s">
        <v>38</v>
      </c>
      <c r="C295" s="247">
        <v>59665.411800000002</v>
      </c>
      <c r="D295" s="217">
        <v>5.9999999999999995E-4</v>
      </c>
      <c r="E295" s="34">
        <f t="shared" si="41"/>
        <v>39501.12984025693</v>
      </c>
      <c r="F295" s="157">
        <f t="shared" si="34"/>
        <v>39501</v>
      </c>
      <c r="G295" s="157">
        <f t="shared" si="39"/>
        <v>3.9397150001605041E-2</v>
      </c>
      <c r="K295" s="157">
        <f t="shared" si="43"/>
        <v>3.9397150001605041E-2</v>
      </c>
      <c r="O295" s="157">
        <f t="shared" ca="1" si="37"/>
        <v>3.789410750249475E-2</v>
      </c>
      <c r="Q295" s="183">
        <f t="shared" si="42"/>
        <v>44646.911800000002</v>
      </c>
      <c r="S295" s="157">
        <v>1</v>
      </c>
      <c r="U295" s="163"/>
    </row>
    <row r="296" spans="1:21" s="157" customFormat="1" ht="12.95" customHeight="1">
      <c r="A296" s="213" t="s">
        <v>688</v>
      </c>
      <c r="B296" s="214" t="s">
        <v>38</v>
      </c>
      <c r="C296" s="248">
        <v>59703.034700000193</v>
      </c>
      <c r="D296" s="181"/>
      <c r="E296" s="34">
        <f t="shared" si="41"/>
        <v>39625.122743348038</v>
      </c>
      <c r="F296" s="157">
        <f t="shared" si="34"/>
        <v>39625</v>
      </c>
      <c r="G296" s="157">
        <f t="shared" si="39"/>
        <v>3.7243750193738379E-2</v>
      </c>
      <c r="K296" s="157">
        <f t="shared" si="43"/>
        <v>3.7243750193738379E-2</v>
      </c>
      <c r="O296" s="157">
        <f t="shared" ca="1" si="37"/>
        <v>3.7981136667803742E-2</v>
      </c>
      <c r="Q296" s="183">
        <f t="shared" si="42"/>
        <v>44684.534700000193</v>
      </c>
      <c r="S296" s="157">
        <v>1</v>
      </c>
      <c r="U296" s="163"/>
    </row>
    <row r="297" spans="1:21" s="157" customFormat="1" ht="12.95" customHeight="1">
      <c r="A297" s="213" t="s">
        <v>688</v>
      </c>
      <c r="B297" s="214" t="s">
        <v>29</v>
      </c>
      <c r="C297" s="248">
        <v>59705.007900000084</v>
      </c>
      <c r="D297" s="181"/>
      <c r="E297" s="34">
        <f t="shared" si="41"/>
        <v>39631.625771991879</v>
      </c>
      <c r="F297" s="157">
        <f t="shared" si="34"/>
        <v>39631.5</v>
      </c>
      <c r="G297" s="157">
        <f t="shared" si="39"/>
        <v>3.8162725089932792E-2</v>
      </c>
      <c r="K297" s="157">
        <f t="shared" si="43"/>
        <v>3.8162725089932792E-2</v>
      </c>
      <c r="O297" s="157">
        <f t="shared" ca="1" si="37"/>
        <v>3.7985698680501397E-2</v>
      </c>
      <c r="Q297" s="183">
        <f t="shared" si="42"/>
        <v>44686.507900000084</v>
      </c>
      <c r="S297" s="157">
        <v>1</v>
      </c>
      <c r="U297" s="163"/>
    </row>
    <row r="298" spans="1:21" s="157" customFormat="1" ht="12.95" customHeight="1">
      <c r="A298" s="147" t="s">
        <v>687</v>
      </c>
      <c r="B298" s="148" t="s">
        <v>38</v>
      </c>
      <c r="C298" s="247">
        <v>59705.462099999997</v>
      </c>
      <c r="D298" s="217">
        <v>1E-4</v>
      </c>
      <c r="E298" s="34">
        <f t="shared" si="41"/>
        <v>39633.122668205964</v>
      </c>
      <c r="F298" s="157">
        <f t="shared" si="34"/>
        <v>39633</v>
      </c>
      <c r="G298" s="157">
        <f t="shared" si="39"/>
        <v>3.7220949998300057E-2</v>
      </c>
      <c r="K298" s="157">
        <f t="shared" si="43"/>
        <v>3.7220949998300057E-2</v>
      </c>
      <c r="O298" s="157">
        <f t="shared" ca="1" si="37"/>
        <v>3.7986751452662393E-2</v>
      </c>
      <c r="Q298" s="183">
        <f t="shared" si="42"/>
        <v>44686.962099999997</v>
      </c>
      <c r="S298" s="157">
        <v>1</v>
      </c>
      <c r="U298" s="163"/>
    </row>
    <row r="299" spans="1:21" s="157" customFormat="1" ht="12.95" customHeight="1">
      <c r="A299" s="268" t="s">
        <v>690</v>
      </c>
      <c r="B299" s="214" t="s">
        <v>38</v>
      </c>
      <c r="C299" s="217">
        <v>60066.543599999997</v>
      </c>
      <c r="D299" s="217">
        <v>1E-4</v>
      </c>
      <c r="E299" s="34">
        <f t="shared" ref="E299" si="44">+(C299-C$7)/C$8</f>
        <v>40823.130441058725</v>
      </c>
      <c r="F299" s="157">
        <f t="shared" si="34"/>
        <v>40823</v>
      </c>
      <c r="G299" s="157">
        <f t="shared" ref="G299" si="45">+C299-(C$7+F299*C$8)</f>
        <v>3.9579450000019278E-2</v>
      </c>
      <c r="K299" s="157">
        <f t="shared" ref="K299" si="46">+G299</f>
        <v>3.9579450000019278E-2</v>
      </c>
      <c r="O299" s="157">
        <f t="shared" ref="O299" ca="1" si="47">+C$11+C$12*$F299</f>
        <v>3.8821950700385841E-2</v>
      </c>
      <c r="Q299" s="183">
        <f t="shared" ref="Q299" si="48">+C299-15018.5</f>
        <v>45048.043599999997</v>
      </c>
      <c r="S299" s="157">
        <v>1</v>
      </c>
      <c r="U299" s="163"/>
    </row>
    <row r="300" spans="1:21" s="157" customFormat="1" ht="12.95" customHeight="1">
      <c r="C300" s="181"/>
      <c r="D300" s="181"/>
      <c r="U300" s="163"/>
    </row>
    <row r="301" spans="1:21" s="157" customFormat="1" ht="12.95" customHeight="1">
      <c r="C301" s="181"/>
      <c r="D301" s="181"/>
      <c r="U301" s="163"/>
    </row>
    <row r="302" spans="1:21" s="157" customFormat="1" ht="12.95" customHeight="1">
      <c r="C302" s="181"/>
      <c r="D302" s="181"/>
      <c r="U302" s="163"/>
    </row>
    <row r="303" spans="1:21" s="157" customFormat="1" ht="12.95" customHeight="1">
      <c r="C303" s="181"/>
      <c r="D303" s="181"/>
      <c r="U303" s="163"/>
    </row>
    <row r="304" spans="1:21" s="157" customFormat="1" ht="12.95" customHeight="1">
      <c r="C304" s="181"/>
      <c r="D304" s="181"/>
      <c r="U304" s="163"/>
    </row>
    <row r="305" spans="3:21" s="157" customFormat="1" ht="12.95" customHeight="1">
      <c r="C305" s="181"/>
      <c r="D305" s="181"/>
      <c r="U305" s="163"/>
    </row>
    <row r="306" spans="3:21" s="157" customFormat="1" ht="12.95" customHeight="1">
      <c r="C306" s="181"/>
      <c r="D306" s="181"/>
      <c r="U306" s="163"/>
    </row>
    <row r="307" spans="3:21" s="157" customFormat="1" ht="12.95" customHeight="1">
      <c r="C307" s="181"/>
      <c r="D307" s="181"/>
      <c r="U307" s="163"/>
    </row>
    <row r="308" spans="3:21" s="157" customFormat="1" ht="12.95" customHeight="1">
      <c r="C308" s="181"/>
      <c r="D308" s="181"/>
      <c r="U308" s="163"/>
    </row>
    <row r="309" spans="3:21" s="157" customFormat="1" ht="12.95" customHeight="1">
      <c r="C309" s="181"/>
      <c r="D309" s="181"/>
      <c r="U309" s="163"/>
    </row>
    <row r="310" spans="3:21" s="157" customFormat="1" ht="12.95" customHeight="1">
      <c r="C310" s="181"/>
      <c r="D310" s="181"/>
      <c r="U310" s="163"/>
    </row>
    <row r="311" spans="3:21" s="157" customFormat="1" ht="12.95" customHeight="1">
      <c r="C311" s="181"/>
      <c r="D311" s="181"/>
      <c r="U311" s="163"/>
    </row>
    <row r="312" spans="3:21" s="157" customFormat="1" ht="12.95" customHeight="1">
      <c r="C312" s="181"/>
      <c r="D312" s="181"/>
      <c r="U312" s="163"/>
    </row>
    <row r="313" spans="3:21" s="157" customFormat="1" ht="12.95" customHeight="1">
      <c r="C313" s="181"/>
      <c r="D313" s="181"/>
      <c r="U313" s="163"/>
    </row>
    <row r="314" spans="3:21" s="157" customFormat="1" ht="12.95" customHeight="1">
      <c r="C314" s="181"/>
      <c r="D314" s="181"/>
      <c r="U314" s="163"/>
    </row>
    <row r="315" spans="3:21" s="157" customFormat="1" ht="12.95" customHeight="1">
      <c r="C315" s="181"/>
      <c r="D315" s="181"/>
      <c r="U315" s="163"/>
    </row>
    <row r="316" spans="3:21" s="157" customFormat="1" ht="12.95" customHeight="1">
      <c r="C316" s="181"/>
      <c r="D316" s="181"/>
      <c r="U316" s="163"/>
    </row>
    <row r="317" spans="3:21" s="157" customFormat="1" ht="12.95" customHeight="1">
      <c r="C317" s="181"/>
      <c r="D317" s="181"/>
      <c r="U317" s="163"/>
    </row>
    <row r="318" spans="3:21" s="157" customFormat="1" ht="12.95" customHeight="1">
      <c r="C318" s="181"/>
      <c r="D318" s="181"/>
      <c r="U318" s="163"/>
    </row>
    <row r="319" spans="3:21" s="157" customFormat="1" ht="12.95" customHeight="1">
      <c r="C319" s="181"/>
      <c r="D319" s="181"/>
      <c r="U319" s="163"/>
    </row>
    <row r="320" spans="3:21" s="157" customFormat="1" ht="12.95" customHeight="1">
      <c r="C320" s="181"/>
      <c r="D320" s="181"/>
      <c r="U320" s="163"/>
    </row>
    <row r="321" spans="3:21" s="157" customFormat="1" ht="12.95" customHeight="1">
      <c r="C321" s="181"/>
      <c r="D321" s="181"/>
      <c r="U321" s="163"/>
    </row>
    <row r="322" spans="3:21" s="157" customFormat="1" ht="12.95" customHeight="1">
      <c r="C322" s="181"/>
      <c r="D322" s="181"/>
      <c r="U322" s="163"/>
    </row>
    <row r="323" spans="3:21" s="157" customFormat="1" ht="12.95" customHeight="1">
      <c r="C323" s="181"/>
      <c r="D323" s="181"/>
      <c r="U323" s="163"/>
    </row>
    <row r="324" spans="3:21" s="157" customFormat="1" ht="12.95" customHeight="1">
      <c r="C324" s="181"/>
      <c r="D324" s="181"/>
      <c r="U324" s="163"/>
    </row>
    <row r="325" spans="3:21" s="157" customFormat="1" ht="12.95" customHeight="1">
      <c r="C325" s="181"/>
      <c r="D325" s="181"/>
      <c r="U325" s="163"/>
    </row>
    <row r="326" spans="3:21" s="157" customFormat="1" ht="12.95" customHeight="1">
      <c r="C326" s="181"/>
      <c r="D326" s="181"/>
      <c r="U326" s="163"/>
    </row>
    <row r="327" spans="3:21" s="157" customFormat="1" ht="12.95" customHeight="1">
      <c r="C327" s="181"/>
      <c r="D327" s="181"/>
      <c r="U327" s="163"/>
    </row>
    <row r="328" spans="3:21" s="157" customFormat="1" ht="12.95" customHeight="1">
      <c r="C328" s="181"/>
      <c r="D328" s="181"/>
      <c r="U328" s="163"/>
    </row>
    <row r="329" spans="3:21" s="157" customFormat="1" ht="12.95" customHeight="1">
      <c r="C329" s="181"/>
      <c r="D329" s="181"/>
      <c r="U329" s="163"/>
    </row>
    <row r="330" spans="3:21" s="157" customFormat="1" ht="12.95" customHeight="1">
      <c r="C330" s="181"/>
      <c r="D330" s="181"/>
      <c r="U330" s="163"/>
    </row>
    <row r="331" spans="3:21" s="157" customFormat="1" ht="12.95" customHeight="1">
      <c r="C331" s="181"/>
      <c r="D331" s="181"/>
      <c r="U331" s="163"/>
    </row>
    <row r="332" spans="3:21" s="157" customFormat="1" ht="12.95" customHeight="1">
      <c r="C332" s="181"/>
      <c r="D332" s="181"/>
      <c r="U332" s="163"/>
    </row>
    <row r="333" spans="3:21" s="157" customFormat="1" ht="12.95" customHeight="1">
      <c r="C333" s="181"/>
      <c r="D333" s="181"/>
      <c r="U333" s="163"/>
    </row>
    <row r="334" spans="3:21" s="157" customFormat="1" ht="12.95" customHeight="1">
      <c r="C334" s="181"/>
      <c r="D334" s="181"/>
      <c r="U334" s="163"/>
    </row>
    <row r="335" spans="3:21" s="157" customFormat="1" ht="12.95" customHeight="1">
      <c r="C335" s="181"/>
      <c r="D335" s="181"/>
      <c r="U335" s="163"/>
    </row>
    <row r="336" spans="3:21" s="157" customFormat="1" ht="12.95" customHeight="1">
      <c r="C336" s="181"/>
      <c r="D336" s="181"/>
      <c r="U336" s="163"/>
    </row>
    <row r="337" spans="3:21" s="157" customFormat="1" ht="12.95" customHeight="1">
      <c r="C337" s="181"/>
      <c r="D337" s="181"/>
      <c r="U337" s="163"/>
    </row>
    <row r="338" spans="3:21" s="157" customFormat="1" ht="12.95" customHeight="1">
      <c r="C338" s="181"/>
      <c r="D338" s="181"/>
      <c r="U338" s="163"/>
    </row>
    <row r="339" spans="3:21" s="157" customFormat="1" ht="12.95" customHeight="1">
      <c r="C339" s="181"/>
      <c r="D339" s="181"/>
      <c r="U339" s="163"/>
    </row>
    <row r="340" spans="3:21" s="157" customFormat="1" ht="12.95" customHeight="1">
      <c r="C340" s="181"/>
      <c r="D340" s="181"/>
      <c r="U340" s="163"/>
    </row>
    <row r="341" spans="3:21" s="157" customFormat="1" ht="12.95" customHeight="1">
      <c r="C341" s="181"/>
      <c r="D341" s="181"/>
      <c r="U341" s="163"/>
    </row>
    <row r="342" spans="3:21" s="157" customFormat="1" ht="12.95" customHeight="1">
      <c r="C342" s="181"/>
      <c r="D342" s="181"/>
      <c r="U342" s="163"/>
    </row>
    <row r="343" spans="3:21" s="157" customFormat="1" ht="12.95" customHeight="1">
      <c r="C343" s="181"/>
      <c r="D343" s="181"/>
      <c r="U343" s="163"/>
    </row>
    <row r="344" spans="3:21" s="157" customFormat="1" ht="12.95" customHeight="1">
      <c r="C344" s="181"/>
      <c r="D344" s="181"/>
      <c r="U344" s="163"/>
    </row>
    <row r="345" spans="3:21" s="157" customFormat="1" ht="12.95" customHeight="1">
      <c r="C345" s="181"/>
      <c r="D345" s="181"/>
      <c r="U345" s="163"/>
    </row>
    <row r="346" spans="3:21" s="157" customFormat="1" ht="12.95" customHeight="1">
      <c r="C346" s="181"/>
      <c r="D346" s="181"/>
      <c r="U346" s="163"/>
    </row>
    <row r="347" spans="3:21" s="157" customFormat="1" ht="12.95" customHeight="1">
      <c r="C347" s="181"/>
      <c r="D347" s="181"/>
      <c r="U347" s="163"/>
    </row>
    <row r="348" spans="3:21" s="157" customFormat="1" ht="12.95" customHeight="1">
      <c r="C348" s="181"/>
      <c r="D348" s="181"/>
      <c r="U348" s="163"/>
    </row>
    <row r="349" spans="3:21" s="157" customFormat="1" ht="12.95" customHeight="1">
      <c r="C349" s="181"/>
      <c r="D349" s="181"/>
      <c r="U349" s="163"/>
    </row>
    <row r="350" spans="3:21" s="157" customFormat="1" ht="12.95" customHeight="1">
      <c r="C350" s="181"/>
      <c r="D350" s="181"/>
      <c r="U350" s="163"/>
    </row>
    <row r="351" spans="3:21" s="157" customFormat="1" ht="12.95" customHeight="1">
      <c r="C351" s="181"/>
      <c r="D351" s="181"/>
      <c r="U351" s="163"/>
    </row>
    <row r="352" spans="3:21" s="157" customFormat="1" ht="12.95" customHeight="1">
      <c r="C352" s="181"/>
      <c r="D352" s="181"/>
      <c r="U352" s="163"/>
    </row>
    <row r="353" spans="3:21" s="157" customFormat="1" ht="12.95" customHeight="1">
      <c r="C353" s="181"/>
      <c r="D353" s="181"/>
      <c r="U353" s="163"/>
    </row>
    <row r="354" spans="3:21" s="157" customFormat="1" ht="12.95" customHeight="1">
      <c r="C354" s="181"/>
      <c r="D354" s="181"/>
      <c r="U354" s="163"/>
    </row>
    <row r="355" spans="3:21" s="157" customFormat="1" ht="12.95" customHeight="1">
      <c r="C355" s="181"/>
      <c r="D355" s="181"/>
      <c r="U355" s="163"/>
    </row>
    <row r="356" spans="3:21" s="157" customFormat="1" ht="12.95" customHeight="1">
      <c r="C356" s="181"/>
      <c r="D356" s="181"/>
      <c r="U356" s="163"/>
    </row>
    <row r="357" spans="3:21" s="157" customFormat="1" ht="12.95" customHeight="1">
      <c r="C357" s="181"/>
      <c r="D357" s="181"/>
      <c r="U357" s="163"/>
    </row>
    <row r="358" spans="3:21" s="157" customFormat="1" ht="12.95" customHeight="1">
      <c r="C358" s="181"/>
      <c r="D358" s="181"/>
      <c r="U358" s="163"/>
    </row>
    <row r="359" spans="3:21" s="157" customFormat="1" ht="12.95" customHeight="1">
      <c r="C359" s="181"/>
      <c r="D359" s="181"/>
      <c r="U359" s="163"/>
    </row>
    <row r="360" spans="3:21" s="157" customFormat="1" ht="12.95" customHeight="1">
      <c r="C360" s="181"/>
      <c r="D360" s="181"/>
      <c r="U360" s="163"/>
    </row>
    <row r="361" spans="3:21" s="157" customFormat="1" ht="12.95" customHeight="1">
      <c r="C361" s="181"/>
      <c r="D361" s="181"/>
      <c r="U361" s="163"/>
    </row>
    <row r="362" spans="3:21" s="157" customFormat="1" ht="12.95" customHeight="1">
      <c r="C362" s="181"/>
      <c r="D362" s="181"/>
      <c r="U362" s="163"/>
    </row>
    <row r="363" spans="3:21" s="157" customFormat="1" ht="12.95" customHeight="1">
      <c r="C363" s="181"/>
      <c r="D363" s="181"/>
      <c r="U363" s="163"/>
    </row>
    <row r="364" spans="3:21" s="157" customFormat="1" ht="12.95" customHeight="1">
      <c r="C364" s="181"/>
      <c r="D364" s="181"/>
      <c r="U364" s="163"/>
    </row>
    <row r="365" spans="3:21" s="157" customFormat="1" ht="12.95" customHeight="1">
      <c r="C365" s="181"/>
      <c r="D365" s="181"/>
      <c r="U365" s="163"/>
    </row>
    <row r="366" spans="3:21" ht="12.95" customHeight="1">
      <c r="C366" s="12"/>
      <c r="D366" s="12"/>
      <c r="U366" s="16"/>
    </row>
    <row r="367" spans="3:21" ht="12.95" customHeight="1">
      <c r="C367" s="12"/>
      <c r="D367" s="12"/>
    </row>
    <row r="368" spans="3:21" ht="12.95" customHeight="1">
      <c r="C368" s="12"/>
      <c r="D368" s="12"/>
    </row>
    <row r="369" spans="3:4" ht="12.95" customHeight="1">
      <c r="C369" s="12"/>
      <c r="D369" s="12"/>
    </row>
    <row r="370" spans="3:4" ht="12.95" customHeight="1">
      <c r="C370" s="12"/>
      <c r="D370" s="12"/>
    </row>
    <row r="371" spans="3:4" ht="12.95" customHeight="1">
      <c r="C371" s="12"/>
      <c r="D371" s="12"/>
    </row>
    <row r="372" spans="3:4" ht="12.95" customHeight="1">
      <c r="C372" s="12"/>
      <c r="D372" s="12"/>
    </row>
    <row r="373" spans="3:4" ht="12.95" customHeight="1">
      <c r="C373" s="12"/>
      <c r="D373" s="12"/>
    </row>
    <row r="374" spans="3:4" ht="12.95" customHeight="1">
      <c r="C374" s="12"/>
      <c r="D374" s="12"/>
    </row>
    <row r="375" spans="3:4" ht="12.95" customHeight="1">
      <c r="C375" s="12"/>
      <c r="D375" s="12"/>
    </row>
    <row r="376" spans="3:4" ht="12.95" customHeight="1">
      <c r="C376" s="12"/>
      <c r="D376" s="12"/>
    </row>
    <row r="377" spans="3:4" ht="12.95" customHeight="1">
      <c r="C377" s="12"/>
      <c r="D377" s="12"/>
    </row>
    <row r="378" spans="3:4" ht="12.95" customHeight="1">
      <c r="C378" s="12"/>
      <c r="D378" s="12"/>
    </row>
    <row r="379" spans="3:4" ht="12.95" customHeight="1">
      <c r="C379" s="12"/>
      <c r="D379" s="12"/>
    </row>
    <row r="380" spans="3:4" ht="12.95" customHeight="1">
      <c r="C380" s="12"/>
      <c r="D380" s="12"/>
    </row>
    <row r="381" spans="3:4" ht="12.95" customHeight="1">
      <c r="C381" s="12"/>
      <c r="D381" s="12"/>
    </row>
    <row r="382" spans="3:4" ht="12.95" customHeight="1">
      <c r="C382" s="12"/>
      <c r="D382" s="12"/>
    </row>
    <row r="383" spans="3:4" ht="12.95" customHeight="1">
      <c r="C383" s="12"/>
      <c r="D383" s="12"/>
    </row>
    <row r="384" spans="3:4" ht="12.95" customHeight="1">
      <c r="C384" s="12"/>
      <c r="D384" s="12"/>
    </row>
    <row r="385" spans="3:4" ht="12.95" customHeight="1">
      <c r="C385" s="12"/>
      <c r="D385" s="12"/>
    </row>
    <row r="386" spans="3:4" ht="12.95" customHeight="1">
      <c r="C386" s="12"/>
      <c r="D386" s="12"/>
    </row>
    <row r="387" spans="3:4" ht="12.95" customHeight="1">
      <c r="C387" s="12"/>
      <c r="D387" s="12"/>
    </row>
    <row r="388" spans="3:4" ht="12.95" customHeight="1">
      <c r="C388" s="12"/>
      <c r="D388" s="12"/>
    </row>
    <row r="389" spans="3:4" ht="12.95" customHeight="1">
      <c r="C389" s="12"/>
      <c r="D389" s="12"/>
    </row>
    <row r="390" spans="3:4" ht="12.95" customHeight="1">
      <c r="C390" s="12"/>
      <c r="D390" s="12"/>
    </row>
    <row r="391" spans="3:4" ht="12.95" customHeight="1">
      <c r="C391" s="12"/>
      <c r="D391" s="12"/>
    </row>
    <row r="392" spans="3:4" ht="12.95" customHeight="1">
      <c r="C392" s="12"/>
      <c r="D392" s="12"/>
    </row>
    <row r="393" spans="3:4" ht="12.95" customHeight="1">
      <c r="C393" s="12"/>
      <c r="D393" s="12"/>
    </row>
    <row r="394" spans="3:4" ht="12.95" customHeight="1">
      <c r="C394" s="12"/>
      <c r="D394" s="12"/>
    </row>
    <row r="395" spans="3:4" ht="12.95" customHeight="1">
      <c r="C395" s="12"/>
      <c r="D395" s="12"/>
    </row>
    <row r="396" spans="3:4" ht="12.95" customHeight="1">
      <c r="C396" s="12"/>
      <c r="D396" s="12"/>
    </row>
    <row r="397" spans="3:4" ht="12.95" customHeight="1">
      <c r="C397" s="12"/>
      <c r="D397" s="12"/>
    </row>
    <row r="398" spans="3:4" ht="12.95" customHeight="1">
      <c r="C398" s="12"/>
      <c r="D398" s="12"/>
    </row>
    <row r="399" spans="3:4" ht="12.95" customHeight="1">
      <c r="C399" s="12"/>
      <c r="D399" s="12"/>
    </row>
    <row r="400" spans="3:4" ht="12.95" customHeight="1">
      <c r="C400" s="12"/>
      <c r="D400" s="12"/>
    </row>
    <row r="401" spans="3:4" ht="12.95" customHeight="1">
      <c r="C401" s="12"/>
      <c r="D401" s="12"/>
    </row>
    <row r="402" spans="3:4" ht="12.95" customHeight="1">
      <c r="C402" s="12"/>
      <c r="D402" s="12"/>
    </row>
    <row r="403" spans="3:4" ht="12.95" customHeight="1">
      <c r="C403" s="12"/>
      <c r="D403" s="12"/>
    </row>
    <row r="404" spans="3:4" ht="12.95" customHeight="1">
      <c r="C404" s="12"/>
      <c r="D404" s="12"/>
    </row>
    <row r="405" spans="3:4" ht="12.95" customHeight="1">
      <c r="C405" s="12"/>
      <c r="D405" s="12"/>
    </row>
    <row r="406" spans="3:4" ht="12.95" customHeight="1">
      <c r="C406" s="12"/>
      <c r="D406" s="12"/>
    </row>
    <row r="407" spans="3:4" ht="12.95" customHeight="1">
      <c r="C407" s="12"/>
      <c r="D407" s="12"/>
    </row>
    <row r="408" spans="3:4" ht="12.95" customHeight="1">
      <c r="C408" s="12"/>
      <c r="D408" s="12"/>
    </row>
    <row r="409" spans="3:4" ht="12.95" customHeight="1">
      <c r="C409" s="12"/>
      <c r="D409" s="12"/>
    </row>
    <row r="410" spans="3:4" ht="12.95" customHeight="1">
      <c r="C410" s="12"/>
      <c r="D410" s="12"/>
    </row>
    <row r="411" spans="3:4" ht="12.95" customHeight="1">
      <c r="C411" s="12"/>
      <c r="D411" s="12"/>
    </row>
    <row r="412" spans="3:4" ht="12.95" customHeight="1">
      <c r="C412" s="12"/>
      <c r="D412" s="12"/>
    </row>
    <row r="413" spans="3:4" ht="12.95" customHeight="1">
      <c r="C413" s="12"/>
      <c r="D413" s="12"/>
    </row>
    <row r="414" spans="3:4" ht="12.95" customHeight="1">
      <c r="C414" s="12"/>
      <c r="D414" s="12"/>
    </row>
    <row r="415" spans="3:4" ht="12.95" customHeight="1">
      <c r="C415" s="12"/>
      <c r="D415" s="12"/>
    </row>
    <row r="416" spans="3:4" ht="12.95" customHeight="1">
      <c r="C416" s="12"/>
      <c r="D416" s="12"/>
    </row>
    <row r="417" spans="3:4" ht="12.95" customHeight="1">
      <c r="C417" s="12"/>
      <c r="D417" s="12"/>
    </row>
    <row r="418" spans="3:4" ht="12.95" customHeight="1">
      <c r="C418" s="12"/>
      <c r="D418" s="12"/>
    </row>
    <row r="419" spans="3:4" ht="12.95" customHeight="1">
      <c r="C419" s="12"/>
      <c r="D419" s="12"/>
    </row>
    <row r="420" spans="3:4" ht="12.95" customHeight="1">
      <c r="C420" s="12"/>
      <c r="D420" s="12"/>
    </row>
    <row r="421" spans="3:4" ht="12.95" customHeight="1">
      <c r="C421" s="12"/>
      <c r="D421" s="12"/>
    </row>
    <row r="422" spans="3:4" ht="12.95" customHeight="1">
      <c r="C422" s="12"/>
      <c r="D422" s="12"/>
    </row>
    <row r="423" spans="3:4" ht="12.95" customHeight="1">
      <c r="C423" s="12"/>
      <c r="D423" s="12"/>
    </row>
    <row r="424" spans="3:4" ht="12.95" customHeight="1">
      <c r="C424" s="12"/>
      <c r="D424" s="12"/>
    </row>
    <row r="425" spans="3:4" ht="12.95" customHeight="1">
      <c r="C425" s="12"/>
      <c r="D425" s="12"/>
    </row>
    <row r="426" spans="3:4" ht="12.95" customHeight="1">
      <c r="C426" s="12"/>
      <c r="D426" s="12"/>
    </row>
    <row r="427" spans="3:4" ht="12.95" customHeight="1">
      <c r="C427" s="12"/>
      <c r="D427" s="12"/>
    </row>
    <row r="428" spans="3:4" ht="12.95" customHeight="1">
      <c r="C428" s="12"/>
      <c r="D428" s="12"/>
    </row>
    <row r="429" spans="3:4" ht="12.95" customHeight="1">
      <c r="C429" s="12"/>
      <c r="D429" s="12"/>
    </row>
    <row r="430" spans="3:4" ht="12.95" customHeight="1">
      <c r="C430" s="12"/>
      <c r="D430" s="12"/>
    </row>
    <row r="431" spans="3:4" ht="12.95" customHeight="1">
      <c r="C431" s="12"/>
      <c r="D431" s="12"/>
    </row>
    <row r="432" spans="3:4" ht="12.95" customHeight="1">
      <c r="C432" s="12"/>
      <c r="D432" s="12"/>
    </row>
    <row r="433" spans="3:4" ht="12.95" customHeight="1">
      <c r="C433" s="12"/>
      <c r="D433" s="12"/>
    </row>
    <row r="434" spans="3:4" ht="12.95" customHeight="1">
      <c r="C434" s="12"/>
      <c r="D434" s="12"/>
    </row>
    <row r="435" spans="3:4" ht="12.95" customHeight="1">
      <c r="C435" s="12"/>
      <c r="D435" s="12"/>
    </row>
    <row r="436" spans="3:4" ht="12.95" customHeight="1">
      <c r="C436" s="12"/>
      <c r="D436" s="12"/>
    </row>
    <row r="437" spans="3:4" ht="12.95" customHeight="1">
      <c r="C437" s="12"/>
      <c r="D437" s="12"/>
    </row>
    <row r="438" spans="3:4" ht="12.95" customHeight="1">
      <c r="C438" s="12"/>
      <c r="D438" s="12"/>
    </row>
    <row r="439" spans="3:4" ht="12.95" customHeight="1">
      <c r="C439" s="12"/>
      <c r="D439" s="12"/>
    </row>
    <row r="440" spans="3:4" ht="12.95" customHeight="1">
      <c r="C440" s="12"/>
      <c r="D440" s="12"/>
    </row>
    <row r="441" spans="3:4" ht="12.95" customHeight="1">
      <c r="C441" s="12"/>
      <c r="D441" s="12"/>
    </row>
    <row r="442" spans="3:4" ht="12.95" customHeight="1">
      <c r="C442" s="12"/>
      <c r="D442" s="12"/>
    </row>
    <row r="443" spans="3:4" ht="12.95" customHeight="1">
      <c r="C443" s="12"/>
      <c r="D443" s="12"/>
    </row>
    <row r="444" spans="3:4" ht="12.95" customHeight="1">
      <c r="C444" s="12"/>
      <c r="D444" s="12"/>
    </row>
    <row r="445" spans="3:4" ht="12.95" customHeight="1">
      <c r="C445" s="12"/>
      <c r="D445" s="12"/>
    </row>
    <row r="446" spans="3:4" ht="12.95" customHeight="1">
      <c r="C446" s="12"/>
      <c r="D446" s="12"/>
    </row>
    <row r="447" spans="3:4" ht="12.95" customHeight="1">
      <c r="C447" s="12"/>
      <c r="D447" s="12"/>
    </row>
    <row r="448" spans="3:4" ht="12.95" customHeight="1">
      <c r="C448" s="12"/>
      <c r="D448" s="12"/>
    </row>
    <row r="449" spans="3:4" ht="12.95" customHeight="1">
      <c r="C449" s="12"/>
      <c r="D449" s="12"/>
    </row>
    <row r="450" spans="3:4" ht="12.95" customHeight="1">
      <c r="C450" s="12"/>
      <c r="D450" s="12"/>
    </row>
    <row r="451" spans="3:4" ht="12.95" customHeight="1">
      <c r="C451" s="12"/>
      <c r="D451" s="12"/>
    </row>
    <row r="452" spans="3:4" ht="12.95" customHeight="1">
      <c r="C452" s="12"/>
      <c r="D452" s="12"/>
    </row>
    <row r="453" spans="3:4" ht="12.95" customHeight="1">
      <c r="C453" s="12"/>
      <c r="D453" s="12"/>
    </row>
    <row r="454" spans="3:4" ht="12.95" customHeight="1">
      <c r="C454" s="12"/>
      <c r="D454" s="12"/>
    </row>
    <row r="455" spans="3:4" ht="12.95" customHeight="1">
      <c r="C455" s="12"/>
      <c r="D455" s="12"/>
    </row>
    <row r="456" spans="3:4" ht="12.95" customHeight="1">
      <c r="C456" s="12"/>
      <c r="D456" s="12"/>
    </row>
    <row r="457" spans="3:4" ht="12.95" customHeight="1">
      <c r="C457" s="12"/>
      <c r="D457" s="12"/>
    </row>
    <row r="458" spans="3:4" ht="12.95" customHeight="1">
      <c r="C458" s="12"/>
      <c r="D458" s="12"/>
    </row>
    <row r="459" spans="3:4" ht="12.95" customHeight="1">
      <c r="C459" s="12"/>
      <c r="D459" s="12"/>
    </row>
    <row r="460" spans="3:4" ht="12.95" customHeight="1">
      <c r="C460" s="12"/>
      <c r="D460" s="12"/>
    </row>
    <row r="461" spans="3:4" ht="12.95" customHeight="1">
      <c r="C461" s="12"/>
      <c r="D461" s="12"/>
    </row>
    <row r="462" spans="3:4" ht="12.95" customHeight="1">
      <c r="C462" s="12"/>
      <c r="D462" s="12"/>
    </row>
    <row r="463" spans="3:4" ht="12.95" customHeight="1">
      <c r="C463" s="12"/>
      <c r="D463" s="12"/>
    </row>
    <row r="464" spans="3:4" ht="12.95" customHeight="1">
      <c r="C464" s="12"/>
      <c r="D464" s="12"/>
    </row>
    <row r="465" spans="3:4" ht="12.95" customHeight="1">
      <c r="C465" s="12"/>
      <c r="D465" s="12"/>
    </row>
    <row r="466" spans="3:4" ht="12.95" customHeight="1">
      <c r="C466" s="12"/>
      <c r="D466" s="12"/>
    </row>
    <row r="467" spans="3:4" ht="12.95" customHeight="1">
      <c r="C467" s="12"/>
      <c r="D467" s="12"/>
    </row>
    <row r="468" spans="3:4" ht="12.95" customHeight="1">
      <c r="C468" s="12"/>
      <c r="D468" s="12"/>
    </row>
    <row r="469" spans="3:4" ht="12.95" customHeight="1">
      <c r="C469" s="12"/>
      <c r="D469" s="12"/>
    </row>
    <row r="470" spans="3:4" ht="12.95" customHeight="1">
      <c r="C470" s="12"/>
      <c r="D470" s="12"/>
    </row>
    <row r="471" spans="3:4" ht="12.95" customHeight="1">
      <c r="C471" s="12"/>
      <c r="D471" s="12"/>
    </row>
    <row r="472" spans="3:4" ht="12.95" customHeight="1">
      <c r="C472" s="12"/>
      <c r="D472" s="12"/>
    </row>
    <row r="473" spans="3:4" ht="12.95" customHeight="1">
      <c r="C473" s="12"/>
      <c r="D473" s="12"/>
    </row>
    <row r="474" spans="3:4" ht="12.95" customHeight="1">
      <c r="C474" s="12"/>
      <c r="D474" s="12"/>
    </row>
    <row r="475" spans="3:4" ht="12.95" customHeight="1">
      <c r="C475" s="12"/>
      <c r="D475" s="12"/>
    </row>
    <row r="476" spans="3:4" ht="12.95" customHeight="1">
      <c r="C476" s="12"/>
      <c r="D476" s="12"/>
    </row>
    <row r="477" spans="3:4" ht="12.95" customHeight="1">
      <c r="C477" s="12"/>
      <c r="D477" s="12"/>
    </row>
    <row r="478" spans="3:4" ht="12.95" customHeight="1">
      <c r="C478" s="12"/>
      <c r="D478" s="12"/>
    </row>
    <row r="479" spans="3:4" ht="12.95" customHeight="1">
      <c r="C479" s="12"/>
      <c r="D479" s="12"/>
    </row>
    <row r="480" spans="3:4" ht="12.95" customHeight="1">
      <c r="C480" s="12"/>
      <c r="D480" s="12"/>
    </row>
    <row r="481" spans="3:4" ht="12.95" customHeight="1">
      <c r="C481" s="12"/>
      <c r="D481" s="12"/>
    </row>
    <row r="482" spans="3:4" ht="12.95" customHeight="1">
      <c r="C482" s="12"/>
      <c r="D482" s="12"/>
    </row>
    <row r="483" spans="3:4" ht="12.95" customHeight="1">
      <c r="C483" s="12"/>
      <c r="D483" s="12"/>
    </row>
    <row r="484" spans="3:4" ht="12.95" customHeight="1">
      <c r="C484" s="12"/>
      <c r="D484" s="12"/>
    </row>
    <row r="485" spans="3:4" ht="12.95" customHeight="1">
      <c r="C485" s="12"/>
      <c r="D485" s="12"/>
    </row>
    <row r="486" spans="3:4" ht="12.95" customHeight="1">
      <c r="C486" s="12"/>
      <c r="D486" s="12"/>
    </row>
    <row r="487" spans="3:4" ht="12.95" customHeight="1">
      <c r="C487" s="12"/>
      <c r="D487" s="12"/>
    </row>
    <row r="488" spans="3:4" ht="12.95" customHeight="1">
      <c r="C488" s="12"/>
      <c r="D488" s="12"/>
    </row>
    <row r="489" spans="3:4" ht="12.95" customHeight="1">
      <c r="C489" s="12"/>
      <c r="D489" s="12"/>
    </row>
    <row r="490" spans="3:4" ht="12.95" customHeight="1">
      <c r="C490" s="12"/>
      <c r="D490" s="12"/>
    </row>
    <row r="491" spans="3:4" ht="12.95" customHeight="1">
      <c r="C491" s="12"/>
      <c r="D491" s="12"/>
    </row>
    <row r="492" spans="3:4" ht="12.95" customHeight="1">
      <c r="C492" s="12"/>
      <c r="D492" s="12"/>
    </row>
    <row r="493" spans="3:4" ht="12.95" customHeight="1">
      <c r="C493" s="12"/>
      <c r="D493" s="12"/>
    </row>
    <row r="494" spans="3:4" ht="12.95" customHeight="1">
      <c r="C494" s="12"/>
      <c r="D494" s="12"/>
    </row>
    <row r="495" spans="3:4" ht="12.95" customHeight="1">
      <c r="C495" s="12"/>
      <c r="D495" s="12"/>
    </row>
    <row r="496" spans="3:4" ht="12.95" customHeight="1">
      <c r="C496" s="12"/>
      <c r="D496" s="12"/>
    </row>
    <row r="497" spans="3:4" ht="12.95" customHeight="1">
      <c r="C497" s="12"/>
      <c r="D497" s="12"/>
    </row>
    <row r="498" spans="3:4" ht="12.95" customHeight="1">
      <c r="C498" s="12"/>
      <c r="D498" s="12"/>
    </row>
    <row r="499" spans="3:4" ht="12.95" customHeight="1">
      <c r="C499" s="12"/>
      <c r="D499" s="12"/>
    </row>
    <row r="500" spans="3:4" ht="12.95" customHeight="1">
      <c r="C500" s="12"/>
      <c r="D500" s="12"/>
    </row>
    <row r="501" spans="3:4" ht="12.95" customHeight="1">
      <c r="C501" s="12"/>
      <c r="D501" s="12"/>
    </row>
    <row r="502" spans="3:4" ht="12.95" customHeight="1">
      <c r="C502" s="12"/>
      <c r="D502" s="12"/>
    </row>
    <row r="503" spans="3:4" ht="12.95" customHeight="1">
      <c r="C503" s="12"/>
      <c r="D503" s="12"/>
    </row>
    <row r="504" spans="3:4" ht="12.95" customHeight="1">
      <c r="C504" s="12"/>
      <c r="D504" s="12"/>
    </row>
    <row r="505" spans="3:4" ht="12.95" customHeight="1">
      <c r="C505" s="12"/>
      <c r="D505" s="12"/>
    </row>
    <row r="506" spans="3:4" ht="12.95" customHeight="1">
      <c r="C506" s="12"/>
      <c r="D506" s="12"/>
    </row>
    <row r="507" spans="3:4" ht="12.95" customHeight="1">
      <c r="C507" s="12"/>
      <c r="D507" s="12"/>
    </row>
    <row r="508" spans="3:4" ht="12.95" customHeight="1">
      <c r="C508" s="12"/>
      <c r="D508" s="12"/>
    </row>
    <row r="509" spans="3:4" ht="12.95" customHeight="1">
      <c r="C509" s="12"/>
      <c r="D509" s="12"/>
    </row>
    <row r="510" spans="3:4" ht="12.95" customHeight="1">
      <c r="C510" s="12"/>
      <c r="D510" s="12"/>
    </row>
    <row r="511" spans="3:4" ht="12.95" customHeight="1">
      <c r="C511" s="12"/>
      <c r="D511" s="12"/>
    </row>
    <row r="512" spans="3:4" ht="12.95" customHeight="1">
      <c r="C512" s="12"/>
      <c r="D512" s="12"/>
    </row>
    <row r="513" spans="3:4" ht="12.95" customHeight="1">
      <c r="C513" s="12"/>
      <c r="D513" s="12"/>
    </row>
    <row r="514" spans="3:4" ht="12.95" customHeight="1">
      <c r="C514" s="12"/>
      <c r="D514" s="12"/>
    </row>
    <row r="515" spans="3:4" ht="12.95" customHeight="1">
      <c r="C515" s="12"/>
      <c r="D515" s="12"/>
    </row>
    <row r="516" spans="3:4" ht="12.95" customHeight="1">
      <c r="C516" s="12"/>
      <c r="D516" s="12"/>
    </row>
    <row r="517" spans="3:4" ht="12.95" customHeight="1">
      <c r="C517" s="12"/>
      <c r="D517" s="12"/>
    </row>
    <row r="518" spans="3:4" ht="12.95" customHeight="1">
      <c r="C518" s="12"/>
      <c r="D518" s="12"/>
    </row>
    <row r="519" spans="3:4" ht="12.95" customHeight="1">
      <c r="C519" s="12"/>
      <c r="D519" s="12"/>
    </row>
    <row r="520" spans="3:4" ht="12.95" customHeight="1">
      <c r="C520" s="12"/>
      <c r="D520" s="12"/>
    </row>
    <row r="521" spans="3:4" ht="12.95" customHeight="1">
      <c r="C521" s="12"/>
      <c r="D521" s="12"/>
    </row>
    <row r="522" spans="3:4" ht="12.95" customHeight="1">
      <c r="C522" s="12"/>
      <c r="D522" s="12"/>
    </row>
    <row r="523" spans="3:4" ht="12.95" customHeight="1">
      <c r="C523" s="12"/>
      <c r="D523" s="12"/>
    </row>
    <row r="524" spans="3:4" ht="12.95" customHeight="1">
      <c r="C524" s="12"/>
      <c r="D524" s="12"/>
    </row>
    <row r="525" spans="3:4" ht="12.95" customHeight="1">
      <c r="C525" s="12"/>
      <c r="D525" s="12"/>
    </row>
    <row r="526" spans="3:4" ht="12.95" customHeight="1">
      <c r="C526" s="12"/>
      <c r="D526" s="12"/>
    </row>
    <row r="527" spans="3:4" ht="12.95" customHeight="1">
      <c r="C527" s="12"/>
      <c r="D527" s="12"/>
    </row>
    <row r="528" spans="3:4" ht="12.95" customHeight="1">
      <c r="C528" s="12"/>
      <c r="D528" s="12"/>
    </row>
    <row r="529" spans="3:4" ht="12.95" customHeight="1">
      <c r="C529" s="12"/>
      <c r="D529" s="12"/>
    </row>
    <row r="530" spans="3:4" ht="12.95" customHeight="1">
      <c r="C530" s="12"/>
      <c r="D530" s="12"/>
    </row>
    <row r="531" spans="3:4" ht="12.95" customHeight="1">
      <c r="C531" s="12"/>
      <c r="D531" s="12"/>
    </row>
    <row r="532" spans="3:4" ht="12.95" customHeight="1">
      <c r="C532" s="12"/>
      <c r="D532" s="12"/>
    </row>
    <row r="533" spans="3:4" ht="12.95" customHeight="1">
      <c r="C533" s="12"/>
      <c r="D533" s="12"/>
    </row>
    <row r="534" spans="3:4" ht="12.95" customHeight="1">
      <c r="C534" s="12"/>
      <c r="D534" s="12"/>
    </row>
    <row r="535" spans="3:4" ht="12.95" customHeight="1">
      <c r="C535" s="12"/>
      <c r="D535" s="12"/>
    </row>
    <row r="536" spans="3:4" ht="12.95" customHeight="1">
      <c r="C536" s="12"/>
      <c r="D536" s="12"/>
    </row>
    <row r="537" spans="3:4" ht="12.95" customHeight="1">
      <c r="C537" s="12"/>
      <c r="D537" s="12"/>
    </row>
    <row r="538" spans="3:4" ht="12.95" customHeight="1">
      <c r="C538" s="12"/>
      <c r="D538" s="12"/>
    </row>
    <row r="539" spans="3:4" ht="12.95" customHeight="1">
      <c r="C539" s="12"/>
      <c r="D539" s="12"/>
    </row>
    <row r="540" spans="3:4" ht="12.95" customHeight="1">
      <c r="C540" s="12"/>
      <c r="D540" s="12"/>
    </row>
    <row r="541" spans="3:4" ht="12.95" customHeight="1">
      <c r="C541" s="12"/>
      <c r="D541" s="12"/>
    </row>
    <row r="542" spans="3:4" ht="12.95" customHeight="1">
      <c r="C542" s="12"/>
      <c r="D542" s="12"/>
    </row>
    <row r="543" spans="3:4" ht="12.95" customHeight="1">
      <c r="C543" s="12"/>
      <c r="D543" s="12"/>
    </row>
    <row r="544" spans="3:4" ht="12.95" customHeight="1">
      <c r="C544" s="12"/>
      <c r="D544" s="12"/>
    </row>
    <row r="545" spans="3:4" ht="12.95" customHeight="1">
      <c r="C545" s="12"/>
      <c r="D545" s="12"/>
    </row>
    <row r="546" spans="3:4" ht="12.95" customHeight="1">
      <c r="C546" s="12"/>
      <c r="D546" s="12"/>
    </row>
    <row r="547" spans="3:4" ht="12.95" customHeight="1">
      <c r="C547" s="12"/>
      <c r="D547" s="12"/>
    </row>
    <row r="548" spans="3:4" ht="12.95" customHeight="1">
      <c r="C548" s="12"/>
      <c r="D548" s="12"/>
    </row>
    <row r="549" spans="3:4" ht="12.95" customHeight="1">
      <c r="C549" s="12"/>
      <c r="D549" s="12"/>
    </row>
    <row r="550" spans="3:4" ht="12.95" customHeight="1">
      <c r="C550" s="12"/>
      <c r="D550" s="12"/>
    </row>
    <row r="551" spans="3:4" ht="12.95" customHeight="1">
      <c r="C551" s="12"/>
      <c r="D551" s="12"/>
    </row>
    <row r="552" spans="3:4" ht="12.95" customHeight="1">
      <c r="C552" s="12"/>
      <c r="D552" s="12"/>
    </row>
    <row r="553" spans="3:4" ht="12.95" customHeight="1">
      <c r="C553" s="12"/>
      <c r="D553" s="12"/>
    </row>
    <row r="554" spans="3:4" ht="12.95" customHeight="1">
      <c r="C554" s="12"/>
      <c r="D554" s="12"/>
    </row>
    <row r="555" spans="3:4" ht="12.95" customHeight="1">
      <c r="C555" s="12"/>
      <c r="D555" s="12"/>
    </row>
    <row r="556" spans="3:4" ht="12.95" customHeight="1">
      <c r="C556" s="12"/>
      <c r="D556" s="12"/>
    </row>
    <row r="557" spans="3:4" ht="12.95" customHeight="1">
      <c r="C557" s="12"/>
      <c r="D557" s="12"/>
    </row>
    <row r="558" spans="3:4" ht="12.95" customHeight="1">
      <c r="C558" s="12"/>
      <c r="D558" s="12"/>
    </row>
    <row r="559" spans="3:4" ht="12.95" customHeight="1">
      <c r="C559" s="12"/>
      <c r="D559" s="12"/>
    </row>
    <row r="560" spans="3:4" ht="12.95" customHeight="1">
      <c r="C560" s="12"/>
      <c r="D560" s="12"/>
    </row>
    <row r="561" spans="3:4" ht="12.95" customHeight="1">
      <c r="C561" s="12"/>
      <c r="D561" s="12"/>
    </row>
    <row r="562" spans="3:4" ht="12.95" customHeight="1">
      <c r="C562" s="12"/>
      <c r="D562" s="12"/>
    </row>
    <row r="563" spans="3:4" ht="12.95" customHeight="1">
      <c r="C563" s="12"/>
      <c r="D563" s="12"/>
    </row>
    <row r="564" spans="3:4" ht="12.95" customHeight="1">
      <c r="C564" s="12"/>
      <c r="D564" s="12"/>
    </row>
    <row r="565" spans="3:4" ht="12.95" customHeight="1">
      <c r="C565" s="12"/>
      <c r="D565" s="12"/>
    </row>
    <row r="566" spans="3:4" ht="12.95" customHeight="1">
      <c r="C566" s="12"/>
      <c r="D566" s="12"/>
    </row>
    <row r="567" spans="3:4" ht="12.95" customHeight="1">
      <c r="C567" s="12"/>
      <c r="D567" s="12"/>
    </row>
    <row r="568" spans="3:4" ht="12.95" customHeight="1">
      <c r="C568" s="12"/>
      <c r="D568" s="12"/>
    </row>
    <row r="569" spans="3:4" ht="12.95" customHeight="1">
      <c r="C569" s="12"/>
      <c r="D569" s="12"/>
    </row>
    <row r="570" spans="3:4" ht="12.95" customHeight="1">
      <c r="C570" s="12"/>
      <c r="D570" s="12"/>
    </row>
    <row r="571" spans="3:4" ht="12.95" customHeight="1">
      <c r="C571" s="12"/>
      <c r="D571" s="12"/>
    </row>
    <row r="572" spans="3:4" ht="12.95" customHeight="1">
      <c r="C572" s="12"/>
      <c r="D572" s="12"/>
    </row>
    <row r="573" spans="3:4" ht="12.95" customHeight="1">
      <c r="C573" s="12"/>
      <c r="D573" s="12"/>
    </row>
    <row r="574" spans="3:4" ht="12.95" customHeight="1">
      <c r="C574" s="12"/>
      <c r="D574" s="12"/>
    </row>
    <row r="575" spans="3:4" ht="12.95" customHeight="1">
      <c r="C575" s="12"/>
      <c r="D575" s="12"/>
    </row>
    <row r="576" spans="3:4" ht="12.95" customHeight="1">
      <c r="C576" s="12"/>
      <c r="D576" s="12"/>
    </row>
    <row r="577" spans="3:4" ht="12.95" customHeight="1">
      <c r="C577" s="12"/>
      <c r="D577" s="12"/>
    </row>
    <row r="578" spans="3:4" ht="12.95" customHeight="1">
      <c r="C578" s="12"/>
      <c r="D578" s="12"/>
    </row>
    <row r="579" spans="3:4" ht="12.95" customHeight="1">
      <c r="C579" s="12"/>
      <c r="D579" s="12"/>
    </row>
    <row r="580" spans="3:4" ht="12.95" customHeight="1">
      <c r="C580" s="12"/>
      <c r="D580" s="12"/>
    </row>
    <row r="581" spans="3:4" ht="12.95" customHeight="1">
      <c r="C581" s="12"/>
      <c r="D581" s="12"/>
    </row>
    <row r="582" spans="3:4" ht="12.95" customHeight="1">
      <c r="C582" s="12"/>
      <c r="D582" s="12"/>
    </row>
    <row r="583" spans="3:4" ht="12.95" customHeight="1">
      <c r="C583" s="12"/>
      <c r="D583" s="12"/>
    </row>
    <row r="584" spans="3:4" ht="12.95" customHeight="1">
      <c r="C584" s="12"/>
      <c r="D584" s="12"/>
    </row>
    <row r="585" spans="3:4" ht="12.95" customHeight="1">
      <c r="C585" s="12"/>
      <c r="D585" s="12"/>
    </row>
    <row r="586" spans="3:4" ht="12.95" customHeight="1">
      <c r="C586" s="12"/>
      <c r="D586" s="12"/>
    </row>
    <row r="587" spans="3:4" ht="12.95" customHeight="1">
      <c r="C587" s="12"/>
      <c r="D587" s="12"/>
    </row>
    <row r="588" spans="3:4" ht="12.95" customHeight="1">
      <c r="C588" s="12"/>
      <c r="D588" s="12"/>
    </row>
    <row r="589" spans="3:4" ht="12.95" customHeight="1">
      <c r="C589" s="12"/>
      <c r="D589" s="12"/>
    </row>
    <row r="590" spans="3:4" ht="12.95" customHeight="1">
      <c r="C590" s="12"/>
      <c r="D590" s="12"/>
    </row>
    <row r="591" spans="3:4" ht="12.95" customHeight="1">
      <c r="C591" s="12"/>
      <c r="D591" s="12"/>
    </row>
    <row r="592" spans="3:4" ht="12.95" customHeight="1">
      <c r="C592" s="12"/>
      <c r="D592" s="12"/>
    </row>
    <row r="593" spans="3:4" ht="12.95" customHeight="1">
      <c r="C593" s="12"/>
      <c r="D593" s="12"/>
    </row>
    <row r="594" spans="3:4" ht="12.95" customHeight="1">
      <c r="C594" s="12"/>
      <c r="D594" s="12"/>
    </row>
    <row r="595" spans="3:4" ht="12.95" customHeight="1">
      <c r="C595" s="12"/>
      <c r="D595" s="12"/>
    </row>
    <row r="596" spans="3:4" ht="12.95" customHeight="1">
      <c r="C596" s="12"/>
      <c r="D596" s="12"/>
    </row>
    <row r="597" spans="3:4" ht="12.95" customHeight="1">
      <c r="C597" s="12"/>
      <c r="D597" s="12"/>
    </row>
    <row r="598" spans="3:4" ht="12.95" customHeight="1">
      <c r="C598" s="12"/>
      <c r="D598" s="12"/>
    </row>
    <row r="599" spans="3:4" ht="12.95" customHeight="1">
      <c r="C599" s="12"/>
      <c r="D599" s="12"/>
    </row>
    <row r="600" spans="3:4" ht="12.95" customHeight="1">
      <c r="C600" s="12"/>
      <c r="D600" s="12"/>
    </row>
    <row r="601" spans="3:4" ht="12.95" customHeight="1">
      <c r="C601" s="12"/>
      <c r="D601" s="12"/>
    </row>
    <row r="602" spans="3:4" ht="12.95" customHeight="1">
      <c r="C602" s="12"/>
      <c r="D602" s="12"/>
    </row>
    <row r="603" spans="3:4" ht="12.95" customHeight="1">
      <c r="C603" s="12"/>
      <c r="D603" s="12"/>
    </row>
    <row r="604" spans="3:4" ht="12.95" customHeight="1">
      <c r="C604" s="12"/>
      <c r="D604" s="12"/>
    </row>
    <row r="605" spans="3:4" ht="12.95" customHeight="1">
      <c r="C605" s="12"/>
      <c r="D605" s="12"/>
    </row>
    <row r="606" spans="3:4" ht="12.95" customHeight="1">
      <c r="C606" s="12"/>
      <c r="D606" s="12"/>
    </row>
    <row r="607" spans="3:4" ht="12.95" customHeight="1">
      <c r="C607" s="12"/>
      <c r="D607" s="12"/>
    </row>
    <row r="608" spans="3:4" ht="12.95" customHeight="1">
      <c r="C608" s="12"/>
      <c r="D608" s="12"/>
    </row>
    <row r="609" spans="3:4" ht="12.95" customHeight="1">
      <c r="C609" s="12"/>
      <c r="D609" s="12"/>
    </row>
    <row r="610" spans="3:4" ht="12.95" customHeight="1">
      <c r="C610" s="12"/>
      <c r="D610" s="12"/>
    </row>
    <row r="611" spans="3:4" ht="12.95" customHeight="1">
      <c r="C611" s="12"/>
      <c r="D611" s="12"/>
    </row>
    <row r="612" spans="3:4" ht="12.95" customHeight="1">
      <c r="C612" s="12"/>
      <c r="D612" s="12"/>
    </row>
    <row r="613" spans="3:4" ht="12.95" customHeight="1">
      <c r="C613" s="12"/>
      <c r="D613" s="12"/>
    </row>
    <row r="614" spans="3:4" ht="12.95" customHeight="1">
      <c r="C614" s="12"/>
      <c r="D614" s="12"/>
    </row>
    <row r="615" spans="3:4" ht="12.95" customHeight="1">
      <c r="C615" s="12"/>
      <c r="D615" s="12"/>
    </row>
    <row r="616" spans="3:4" ht="12.95" customHeight="1">
      <c r="C616" s="12"/>
      <c r="D616" s="12"/>
    </row>
    <row r="617" spans="3:4" ht="12.95" customHeight="1">
      <c r="C617" s="12"/>
      <c r="D617" s="12"/>
    </row>
    <row r="618" spans="3:4" ht="12.95" customHeight="1">
      <c r="C618" s="12"/>
      <c r="D618" s="12"/>
    </row>
    <row r="619" spans="3:4" ht="12.95" customHeight="1">
      <c r="C619" s="12"/>
      <c r="D619" s="12"/>
    </row>
    <row r="620" spans="3:4" ht="12.95" customHeight="1">
      <c r="C620" s="12"/>
      <c r="D620" s="12"/>
    </row>
    <row r="621" spans="3:4" ht="12.95" customHeight="1">
      <c r="C621" s="12"/>
      <c r="D621" s="12"/>
    </row>
    <row r="622" spans="3:4" ht="12.95" customHeight="1">
      <c r="C622" s="12"/>
      <c r="D622" s="12"/>
    </row>
    <row r="623" spans="3:4" ht="12.95" customHeight="1">
      <c r="C623" s="12"/>
      <c r="D623" s="12"/>
    </row>
    <row r="624" spans="3:4" ht="12.95" customHeight="1">
      <c r="C624" s="12"/>
      <c r="D624" s="12"/>
    </row>
    <row r="625" spans="3:4" ht="12.95" customHeight="1">
      <c r="C625" s="12"/>
      <c r="D625" s="12"/>
    </row>
    <row r="626" spans="3:4" ht="12.95" customHeight="1">
      <c r="C626" s="12"/>
      <c r="D626" s="12"/>
    </row>
    <row r="627" spans="3:4" ht="12.95" customHeight="1">
      <c r="C627" s="12"/>
      <c r="D627" s="12"/>
    </row>
    <row r="628" spans="3:4" ht="12.95" customHeight="1">
      <c r="C628" s="12"/>
      <c r="D628" s="12"/>
    </row>
    <row r="629" spans="3:4" ht="12.95" customHeight="1">
      <c r="C629" s="12"/>
      <c r="D629" s="12"/>
    </row>
    <row r="630" spans="3:4" ht="12.95" customHeight="1">
      <c r="C630" s="12"/>
      <c r="D630" s="12"/>
    </row>
    <row r="631" spans="3:4" ht="12.95" customHeight="1">
      <c r="C631" s="12"/>
      <c r="D631" s="12"/>
    </row>
    <row r="632" spans="3:4" ht="12.95" customHeight="1">
      <c r="C632" s="12"/>
      <c r="D632" s="12"/>
    </row>
    <row r="633" spans="3:4" ht="12.95" customHeight="1">
      <c r="C633" s="12"/>
      <c r="D633" s="12"/>
    </row>
    <row r="634" spans="3:4" ht="12.95" customHeight="1">
      <c r="C634" s="12"/>
      <c r="D634" s="12"/>
    </row>
    <row r="635" spans="3:4" ht="12.95" customHeight="1">
      <c r="C635" s="12"/>
      <c r="D635" s="12"/>
    </row>
    <row r="636" spans="3:4" ht="12.95" customHeight="1">
      <c r="C636" s="12"/>
      <c r="D636" s="12"/>
    </row>
    <row r="637" spans="3:4" ht="12.95" customHeight="1">
      <c r="C637" s="12"/>
      <c r="D637" s="12"/>
    </row>
    <row r="638" spans="3:4" ht="12.95" customHeight="1">
      <c r="C638" s="12"/>
      <c r="D638" s="12"/>
    </row>
    <row r="639" spans="3:4" ht="12.95" customHeight="1">
      <c r="C639" s="12"/>
      <c r="D639" s="12"/>
    </row>
    <row r="640" spans="3:4" ht="12.95" customHeight="1">
      <c r="C640" s="12"/>
      <c r="D640" s="12"/>
    </row>
    <row r="641" spans="3:4" ht="12.95" customHeight="1">
      <c r="C641" s="12"/>
      <c r="D641" s="12"/>
    </row>
    <row r="642" spans="3:4" ht="12.95" customHeight="1">
      <c r="C642" s="12"/>
      <c r="D642" s="12"/>
    </row>
    <row r="643" spans="3:4" ht="12.95" customHeight="1">
      <c r="C643" s="12"/>
      <c r="D643" s="12"/>
    </row>
    <row r="644" spans="3:4" ht="12.95" customHeight="1">
      <c r="C644" s="12"/>
      <c r="D644" s="12"/>
    </row>
    <row r="645" spans="3:4" ht="12.95" customHeight="1">
      <c r="C645" s="12"/>
      <c r="D645" s="12"/>
    </row>
    <row r="646" spans="3:4" ht="12.95" customHeight="1">
      <c r="C646" s="12"/>
      <c r="D646" s="12"/>
    </row>
    <row r="647" spans="3:4" ht="12.95" customHeight="1">
      <c r="C647" s="12"/>
      <c r="D647" s="12"/>
    </row>
    <row r="648" spans="3:4" ht="12.95" customHeight="1">
      <c r="C648" s="12"/>
      <c r="D648" s="12"/>
    </row>
    <row r="649" spans="3:4" ht="12.95" customHeight="1">
      <c r="C649" s="12"/>
      <c r="D649" s="12"/>
    </row>
    <row r="650" spans="3:4" ht="12.95" customHeight="1">
      <c r="C650" s="12"/>
      <c r="D650" s="12"/>
    </row>
    <row r="651" spans="3:4" ht="12.95" customHeight="1">
      <c r="C651" s="12"/>
      <c r="D651" s="12"/>
    </row>
    <row r="652" spans="3:4" ht="12.95" customHeight="1">
      <c r="C652" s="12"/>
      <c r="D652" s="12"/>
    </row>
    <row r="653" spans="3:4" ht="12.95" customHeight="1">
      <c r="C653" s="12"/>
      <c r="D653" s="12"/>
    </row>
    <row r="654" spans="3:4" ht="12.95" customHeight="1">
      <c r="C654" s="12"/>
      <c r="D654" s="12"/>
    </row>
    <row r="655" spans="3:4" ht="12.95" customHeight="1">
      <c r="C655" s="12"/>
      <c r="D655" s="12"/>
    </row>
    <row r="656" spans="3:4" ht="12.95" customHeight="1">
      <c r="C656" s="12"/>
      <c r="D656" s="12"/>
    </row>
    <row r="657" spans="3:4" ht="12.95" customHeight="1">
      <c r="C657" s="12"/>
      <c r="D657" s="12"/>
    </row>
    <row r="658" spans="3:4" ht="12.95" customHeight="1">
      <c r="C658" s="12"/>
      <c r="D658" s="12"/>
    </row>
    <row r="659" spans="3:4" ht="12.95" customHeight="1">
      <c r="C659" s="12"/>
      <c r="D659" s="12"/>
    </row>
    <row r="660" spans="3:4" ht="12.95" customHeight="1">
      <c r="C660" s="12"/>
      <c r="D660" s="12"/>
    </row>
    <row r="661" spans="3:4" ht="12.95" customHeight="1">
      <c r="C661" s="12"/>
      <c r="D661" s="12"/>
    </row>
    <row r="662" spans="3:4" ht="12.95" customHeight="1">
      <c r="C662" s="12"/>
      <c r="D662" s="12"/>
    </row>
    <row r="663" spans="3:4" ht="12.95" customHeight="1">
      <c r="C663" s="12"/>
      <c r="D663" s="12"/>
    </row>
    <row r="664" spans="3:4" ht="12.95" customHeight="1">
      <c r="C664" s="12"/>
      <c r="D664" s="12"/>
    </row>
    <row r="665" spans="3:4" ht="12.95" customHeight="1">
      <c r="C665" s="12"/>
      <c r="D665" s="12"/>
    </row>
    <row r="666" spans="3:4" ht="12.95" customHeight="1">
      <c r="C666" s="12"/>
      <c r="D666" s="12"/>
    </row>
    <row r="667" spans="3:4" ht="12.95" customHeight="1">
      <c r="C667" s="12"/>
      <c r="D667" s="12"/>
    </row>
    <row r="668" spans="3:4" ht="12.95" customHeight="1">
      <c r="C668" s="12"/>
      <c r="D668" s="12"/>
    </row>
    <row r="669" spans="3:4" ht="12.95" customHeight="1">
      <c r="C669" s="12"/>
      <c r="D669" s="12"/>
    </row>
    <row r="670" spans="3:4" ht="12.95" customHeight="1">
      <c r="C670" s="12"/>
      <c r="D670" s="12"/>
    </row>
    <row r="671" spans="3:4" ht="12.95" customHeight="1">
      <c r="C671" s="12"/>
      <c r="D671" s="12"/>
    </row>
    <row r="672" spans="3:4" ht="12.95" customHeight="1">
      <c r="C672" s="12"/>
      <c r="D672" s="12"/>
    </row>
    <row r="673" spans="3:4" ht="12.95" customHeight="1">
      <c r="C673" s="12"/>
      <c r="D673" s="12"/>
    </row>
    <row r="674" spans="3:4" ht="12.95" customHeight="1">
      <c r="C674" s="12"/>
      <c r="D674" s="12"/>
    </row>
    <row r="675" spans="3:4" ht="12.95" customHeight="1">
      <c r="C675" s="12"/>
      <c r="D675" s="12"/>
    </row>
    <row r="676" spans="3:4" ht="12.95" customHeight="1">
      <c r="C676" s="12"/>
      <c r="D676" s="12"/>
    </row>
    <row r="677" spans="3:4" ht="12.95" customHeight="1">
      <c r="C677" s="12"/>
      <c r="D677" s="12"/>
    </row>
    <row r="678" spans="3:4" ht="12.95" customHeight="1">
      <c r="C678" s="12"/>
      <c r="D678" s="12"/>
    </row>
    <row r="679" spans="3:4" ht="12.95" customHeight="1">
      <c r="C679" s="12"/>
      <c r="D679" s="12"/>
    </row>
    <row r="680" spans="3:4" ht="12.95" customHeight="1">
      <c r="C680" s="12"/>
      <c r="D680" s="12"/>
    </row>
    <row r="681" spans="3:4" ht="12.95" customHeight="1">
      <c r="C681" s="12"/>
      <c r="D681" s="12"/>
    </row>
    <row r="682" spans="3:4" ht="12.95" customHeight="1">
      <c r="C682" s="12"/>
      <c r="D682" s="12"/>
    </row>
    <row r="683" spans="3:4" ht="12.95" customHeight="1">
      <c r="C683" s="12"/>
      <c r="D683" s="12"/>
    </row>
    <row r="684" spans="3:4" ht="12.95" customHeight="1">
      <c r="C684" s="12"/>
      <c r="D684" s="12"/>
    </row>
    <row r="685" spans="3:4" ht="12.95" customHeight="1">
      <c r="C685" s="12"/>
      <c r="D685" s="12"/>
    </row>
    <row r="686" spans="3:4" ht="12.95" customHeight="1">
      <c r="C686" s="12"/>
      <c r="D686" s="12"/>
    </row>
    <row r="687" spans="3:4" ht="12.95" customHeight="1">
      <c r="C687" s="12"/>
      <c r="D687" s="12"/>
    </row>
    <row r="688" spans="3:4" ht="12.95" customHeight="1">
      <c r="C688" s="12"/>
      <c r="D688" s="12"/>
    </row>
    <row r="689" spans="3:4" ht="12.95" customHeight="1">
      <c r="C689" s="12"/>
      <c r="D689" s="12"/>
    </row>
    <row r="690" spans="3:4" ht="12.95" customHeight="1">
      <c r="C690" s="12"/>
      <c r="D690" s="12"/>
    </row>
    <row r="691" spans="3:4" ht="12.95" customHeight="1">
      <c r="C691" s="12"/>
      <c r="D691" s="12"/>
    </row>
    <row r="692" spans="3:4" ht="12.95" customHeight="1">
      <c r="C692" s="12"/>
      <c r="D692" s="12"/>
    </row>
    <row r="693" spans="3:4" ht="12.95" customHeight="1">
      <c r="C693" s="12"/>
      <c r="D693" s="12"/>
    </row>
    <row r="694" spans="3:4" ht="12.95" customHeight="1">
      <c r="C694" s="12"/>
      <c r="D694" s="12"/>
    </row>
    <row r="695" spans="3:4" ht="12.95" customHeight="1">
      <c r="C695" s="12"/>
      <c r="D695" s="12"/>
    </row>
    <row r="696" spans="3:4" ht="12.95" customHeight="1">
      <c r="C696" s="12"/>
      <c r="D696" s="12"/>
    </row>
    <row r="697" spans="3:4" ht="12.95" customHeight="1">
      <c r="C697" s="12"/>
      <c r="D697" s="12"/>
    </row>
    <row r="698" spans="3:4" ht="12.95" customHeight="1">
      <c r="C698" s="12"/>
      <c r="D698" s="12"/>
    </row>
    <row r="699" spans="3:4" ht="12.95" customHeight="1">
      <c r="C699" s="12"/>
      <c r="D699" s="12"/>
    </row>
    <row r="700" spans="3:4" ht="12.95" customHeight="1">
      <c r="C700" s="12"/>
      <c r="D700" s="12"/>
    </row>
    <row r="701" spans="3:4" ht="12.95" customHeight="1">
      <c r="C701" s="12"/>
      <c r="D701" s="12"/>
    </row>
    <row r="702" spans="3:4" ht="12.95" customHeight="1">
      <c r="C702" s="12"/>
      <c r="D702" s="12"/>
    </row>
    <row r="703" spans="3:4" ht="12.95" customHeight="1">
      <c r="C703" s="12"/>
      <c r="D703" s="12"/>
    </row>
    <row r="704" spans="3:4" ht="12.95" customHeight="1">
      <c r="C704" s="12"/>
      <c r="D704" s="12"/>
    </row>
    <row r="705" spans="3:4" ht="12.95" customHeight="1">
      <c r="C705" s="12"/>
      <c r="D705" s="12"/>
    </row>
    <row r="706" spans="3:4" ht="12.95" customHeight="1">
      <c r="C706" s="12"/>
      <c r="D706" s="12"/>
    </row>
    <row r="707" spans="3:4" ht="12.95" customHeight="1">
      <c r="C707" s="12"/>
      <c r="D707" s="12"/>
    </row>
    <row r="708" spans="3:4" ht="12.95" customHeight="1">
      <c r="C708" s="12"/>
      <c r="D708" s="12"/>
    </row>
    <row r="709" spans="3:4" ht="12.95" customHeight="1">
      <c r="C709" s="12"/>
      <c r="D709" s="12"/>
    </row>
    <row r="710" spans="3:4" ht="12.95" customHeight="1">
      <c r="C710" s="12"/>
      <c r="D710" s="12"/>
    </row>
    <row r="711" spans="3:4" ht="12.95" customHeight="1">
      <c r="C711" s="12"/>
      <c r="D711" s="12"/>
    </row>
    <row r="712" spans="3:4" ht="12.95" customHeight="1">
      <c r="C712" s="12"/>
      <c r="D712" s="12"/>
    </row>
    <row r="713" spans="3:4" ht="12.95" customHeight="1">
      <c r="C713" s="12"/>
      <c r="D713" s="12"/>
    </row>
    <row r="714" spans="3:4" ht="12.95" customHeight="1">
      <c r="C714" s="12"/>
      <c r="D714" s="12"/>
    </row>
    <row r="715" spans="3:4" ht="12.95" customHeight="1">
      <c r="C715" s="12"/>
      <c r="D715" s="12"/>
    </row>
    <row r="716" spans="3:4" ht="12.95" customHeight="1">
      <c r="C716" s="12"/>
      <c r="D716" s="12"/>
    </row>
    <row r="717" spans="3:4" ht="12.95" customHeight="1">
      <c r="C717" s="12"/>
      <c r="D717" s="12"/>
    </row>
    <row r="718" spans="3:4" ht="12.95" customHeight="1">
      <c r="C718" s="12"/>
      <c r="D718" s="12"/>
    </row>
    <row r="719" spans="3:4" ht="12.95" customHeight="1">
      <c r="C719" s="12"/>
      <c r="D719" s="12"/>
    </row>
    <row r="720" spans="3:4" ht="12.95" customHeight="1">
      <c r="C720" s="12"/>
      <c r="D720" s="12"/>
    </row>
    <row r="721" spans="3:4" ht="12.95" customHeight="1">
      <c r="C721" s="12"/>
      <c r="D721" s="12"/>
    </row>
    <row r="722" spans="3:4" ht="12.95" customHeight="1">
      <c r="C722" s="12"/>
      <c r="D722" s="12"/>
    </row>
    <row r="723" spans="3:4" ht="12.95" customHeight="1">
      <c r="C723" s="12"/>
      <c r="D723" s="12"/>
    </row>
    <row r="724" spans="3:4" ht="12.95" customHeight="1">
      <c r="C724" s="12"/>
      <c r="D724" s="12"/>
    </row>
    <row r="725" spans="3:4" ht="12.95" customHeight="1">
      <c r="C725" s="12"/>
      <c r="D725" s="12"/>
    </row>
    <row r="726" spans="3:4" ht="12.95" customHeight="1">
      <c r="C726" s="12"/>
      <c r="D726" s="12"/>
    </row>
    <row r="727" spans="3:4" ht="12.95" customHeight="1">
      <c r="C727" s="12"/>
      <c r="D727" s="12"/>
    </row>
    <row r="728" spans="3:4" ht="12.95" customHeight="1">
      <c r="C728" s="12"/>
      <c r="D728" s="12"/>
    </row>
    <row r="729" spans="3:4" ht="12.95" customHeight="1">
      <c r="C729" s="12"/>
      <c r="D729" s="12"/>
    </row>
    <row r="730" spans="3:4" ht="12.95" customHeight="1">
      <c r="C730" s="12"/>
      <c r="D730" s="12"/>
    </row>
    <row r="731" spans="3:4" ht="12.95" customHeight="1">
      <c r="C731" s="12"/>
      <c r="D731" s="12"/>
    </row>
    <row r="732" spans="3:4" ht="12.95" customHeight="1">
      <c r="C732" s="12"/>
      <c r="D732" s="12"/>
    </row>
    <row r="733" spans="3:4" ht="12.95" customHeight="1">
      <c r="C733" s="12"/>
      <c r="D733" s="12"/>
    </row>
    <row r="734" spans="3:4" ht="12.95" customHeight="1">
      <c r="C734" s="12"/>
      <c r="D734" s="12"/>
    </row>
    <row r="735" spans="3:4" ht="12.95" customHeight="1">
      <c r="C735" s="12"/>
      <c r="D735" s="12"/>
    </row>
    <row r="736" spans="3:4" ht="12.95" customHeight="1">
      <c r="C736" s="12"/>
      <c r="D736" s="12"/>
    </row>
    <row r="737" spans="3:4" ht="12.95" customHeight="1">
      <c r="C737" s="12"/>
      <c r="D737" s="12"/>
    </row>
    <row r="738" spans="3:4" ht="12.95" customHeight="1">
      <c r="C738" s="12"/>
      <c r="D738" s="12"/>
    </row>
    <row r="739" spans="3:4" ht="12.95" customHeight="1">
      <c r="C739" s="12"/>
      <c r="D739" s="12"/>
    </row>
    <row r="740" spans="3:4" ht="12.95" customHeight="1">
      <c r="C740" s="12"/>
      <c r="D740" s="12"/>
    </row>
    <row r="741" spans="3:4" ht="12.95" customHeight="1">
      <c r="C741" s="12"/>
      <c r="D741" s="12"/>
    </row>
    <row r="742" spans="3:4" ht="12.95" customHeight="1">
      <c r="C742" s="12"/>
      <c r="D742" s="12"/>
    </row>
    <row r="743" spans="3:4" ht="12.95" customHeight="1">
      <c r="C743" s="12"/>
      <c r="D743" s="12"/>
    </row>
    <row r="744" spans="3:4" ht="12.95" customHeight="1">
      <c r="C744" s="12"/>
      <c r="D744" s="12"/>
    </row>
    <row r="745" spans="3:4" ht="12.95" customHeight="1">
      <c r="C745" s="12"/>
      <c r="D745" s="12"/>
    </row>
    <row r="746" spans="3:4" ht="12.95" customHeight="1">
      <c r="C746" s="12"/>
      <c r="D746" s="12"/>
    </row>
    <row r="747" spans="3:4" ht="12.95" customHeight="1">
      <c r="C747" s="12"/>
      <c r="D747" s="12"/>
    </row>
    <row r="748" spans="3:4" ht="12.95" customHeight="1">
      <c r="C748" s="12"/>
      <c r="D748" s="12"/>
    </row>
    <row r="749" spans="3:4" ht="12.95" customHeight="1">
      <c r="C749" s="12"/>
      <c r="D749" s="12"/>
    </row>
    <row r="750" spans="3:4" ht="12.95" customHeight="1">
      <c r="C750" s="12"/>
      <c r="D750" s="12"/>
    </row>
    <row r="751" spans="3:4" ht="12.95" customHeight="1">
      <c r="C751" s="12"/>
      <c r="D751" s="12"/>
    </row>
    <row r="752" spans="3:4" ht="12.95" customHeight="1">
      <c r="C752" s="12"/>
      <c r="D752" s="12"/>
    </row>
    <row r="753" spans="3:4" ht="12.95" customHeight="1">
      <c r="C753" s="12"/>
      <c r="D753" s="12"/>
    </row>
    <row r="754" spans="3:4" ht="12.95" customHeight="1">
      <c r="C754" s="12"/>
      <c r="D754" s="12"/>
    </row>
    <row r="755" spans="3:4" ht="12.95" customHeight="1">
      <c r="C755" s="12"/>
      <c r="D755" s="12"/>
    </row>
    <row r="756" spans="3:4" ht="12.95" customHeight="1">
      <c r="C756" s="12"/>
      <c r="D756" s="12"/>
    </row>
    <row r="757" spans="3:4" ht="12.95" customHeight="1">
      <c r="C757" s="12"/>
      <c r="D757" s="12"/>
    </row>
    <row r="758" spans="3:4" ht="12.95" customHeight="1">
      <c r="C758" s="12"/>
      <c r="D758" s="12"/>
    </row>
    <row r="759" spans="3:4" ht="12.95" customHeight="1">
      <c r="C759" s="12"/>
      <c r="D759" s="12"/>
    </row>
    <row r="760" spans="3:4" ht="12.95" customHeight="1">
      <c r="C760" s="12"/>
      <c r="D760" s="12"/>
    </row>
    <row r="761" spans="3:4" ht="12.95" customHeight="1">
      <c r="C761" s="12"/>
      <c r="D761" s="12"/>
    </row>
    <row r="762" spans="3:4" ht="12.95" customHeight="1">
      <c r="C762" s="12"/>
      <c r="D762" s="12"/>
    </row>
    <row r="763" spans="3:4" ht="12.95" customHeight="1">
      <c r="C763" s="12"/>
      <c r="D763" s="12"/>
    </row>
    <row r="764" spans="3:4" ht="12.95" customHeight="1">
      <c r="C764" s="12"/>
      <c r="D764" s="12"/>
    </row>
    <row r="765" spans="3:4" ht="12.95" customHeight="1">
      <c r="C765" s="12"/>
      <c r="D765" s="12"/>
    </row>
    <row r="766" spans="3:4" ht="12.95" customHeight="1">
      <c r="C766" s="12"/>
      <c r="D766" s="12"/>
    </row>
    <row r="767" spans="3:4" ht="12.95" customHeight="1">
      <c r="C767" s="12"/>
      <c r="D767" s="12"/>
    </row>
    <row r="768" spans="3:4" ht="12.95" customHeight="1">
      <c r="C768" s="12"/>
      <c r="D768" s="12"/>
    </row>
    <row r="769" spans="3:4" ht="12.95" customHeight="1">
      <c r="C769" s="12"/>
      <c r="D769" s="12"/>
    </row>
    <row r="770" spans="3:4" ht="12.95" customHeight="1">
      <c r="C770" s="12"/>
      <c r="D770" s="12"/>
    </row>
    <row r="771" spans="3:4" ht="12.95" customHeight="1">
      <c r="C771" s="12"/>
      <c r="D771" s="12"/>
    </row>
    <row r="772" spans="3:4" ht="12.95" customHeight="1">
      <c r="C772" s="12"/>
      <c r="D772" s="12"/>
    </row>
    <row r="773" spans="3:4" ht="12.95" customHeight="1">
      <c r="C773" s="12"/>
      <c r="D773" s="12"/>
    </row>
    <row r="774" spans="3:4" ht="12.95" customHeight="1">
      <c r="C774" s="12"/>
      <c r="D774" s="12"/>
    </row>
    <row r="775" spans="3:4" ht="12.95" customHeight="1">
      <c r="C775" s="12"/>
      <c r="D775" s="12"/>
    </row>
    <row r="776" spans="3:4" ht="12.95" customHeight="1">
      <c r="C776" s="12"/>
      <c r="D776" s="12"/>
    </row>
    <row r="777" spans="3:4" ht="12.95" customHeight="1">
      <c r="C777" s="12"/>
      <c r="D777" s="12"/>
    </row>
    <row r="778" spans="3:4" ht="12.95" customHeight="1">
      <c r="C778" s="12"/>
      <c r="D778" s="12"/>
    </row>
    <row r="779" spans="3:4" ht="12.95" customHeight="1">
      <c r="C779" s="12"/>
      <c r="D779" s="12"/>
    </row>
    <row r="780" spans="3:4" ht="12.95" customHeight="1">
      <c r="C780" s="12"/>
      <c r="D780" s="12"/>
    </row>
    <row r="781" spans="3:4" ht="12.95" customHeight="1">
      <c r="C781" s="12"/>
      <c r="D781" s="12"/>
    </row>
    <row r="782" spans="3:4" ht="12.95" customHeight="1">
      <c r="C782" s="12"/>
      <c r="D782" s="12"/>
    </row>
    <row r="783" spans="3:4" ht="12.95" customHeight="1">
      <c r="C783" s="12"/>
      <c r="D783" s="12"/>
    </row>
    <row r="784" spans="3:4" ht="12.95" customHeight="1">
      <c r="C784" s="12"/>
      <c r="D784" s="12"/>
    </row>
    <row r="785" spans="3:4" ht="12.95" customHeight="1">
      <c r="C785" s="12"/>
      <c r="D785" s="12"/>
    </row>
    <row r="786" spans="3:4" ht="12.95" customHeight="1">
      <c r="C786" s="12"/>
      <c r="D786" s="12"/>
    </row>
    <row r="787" spans="3:4" ht="12.95" customHeight="1">
      <c r="C787" s="12"/>
      <c r="D787" s="12"/>
    </row>
    <row r="788" spans="3:4" ht="12.95" customHeight="1">
      <c r="C788" s="12"/>
      <c r="D788" s="12"/>
    </row>
    <row r="789" spans="3:4" ht="12.95" customHeight="1">
      <c r="C789" s="12"/>
      <c r="D789" s="12"/>
    </row>
    <row r="790" spans="3:4" ht="12.95" customHeight="1">
      <c r="C790" s="12"/>
      <c r="D790" s="12"/>
    </row>
    <row r="791" spans="3:4" ht="12.95" customHeight="1">
      <c r="C791" s="12"/>
      <c r="D791" s="12"/>
    </row>
    <row r="792" spans="3:4" ht="12.95" customHeight="1">
      <c r="C792" s="12"/>
      <c r="D792" s="12"/>
    </row>
    <row r="793" spans="3:4" ht="12.95" customHeight="1">
      <c r="C793" s="12"/>
      <c r="D793" s="12"/>
    </row>
    <row r="794" spans="3:4" ht="12.95" customHeight="1">
      <c r="C794" s="12"/>
      <c r="D794" s="12"/>
    </row>
    <row r="795" spans="3:4" ht="12.95" customHeight="1">
      <c r="C795" s="12"/>
      <c r="D795" s="12"/>
    </row>
    <row r="796" spans="3:4" ht="12.95" customHeight="1">
      <c r="C796" s="12"/>
      <c r="D796" s="12"/>
    </row>
    <row r="797" spans="3:4" ht="12.95" customHeight="1">
      <c r="C797" s="12"/>
      <c r="D797" s="12"/>
    </row>
    <row r="798" spans="3:4" ht="12.95" customHeight="1">
      <c r="C798" s="12"/>
      <c r="D798" s="12"/>
    </row>
    <row r="799" spans="3:4" ht="12.95" customHeight="1">
      <c r="C799" s="12"/>
      <c r="D799" s="12"/>
    </row>
    <row r="800" spans="3:4" ht="12.95" customHeight="1">
      <c r="C800" s="12"/>
      <c r="D800" s="12"/>
    </row>
    <row r="801" spans="3:4" ht="12.95" customHeight="1">
      <c r="C801" s="12"/>
      <c r="D801" s="12"/>
    </row>
    <row r="802" spans="3:4" ht="12.95" customHeight="1">
      <c r="C802" s="12"/>
      <c r="D802" s="12"/>
    </row>
    <row r="803" spans="3:4" ht="12.95" customHeight="1">
      <c r="C803" s="12"/>
      <c r="D803" s="12"/>
    </row>
    <row r="804" spans="3:4" ht="12.95" customHeight="1">
      <c r="C804" s="12"/>
      <c r="D804" s="12"/>
    </row>
    <row r="805" spans="3:4" ht="12.95" customHeight="1">
      <c r="C805" s="12"/>
      <c r="D805" s="12"/>
    </row>
    <row r="806" spans="3:4" ht="12.95" customHeight="1">
      <c r="C806" s="12"/>
      <c r="D806" s="12"/>
    </row>
    <row r="807" spans="3:4" ht="12.95" customHeight="1">
      <c r="C807" s="12"/>
      <c r="D807" s="12"/>
    </row>
    <row r="808" spans="3:4" ht="12.95" customHeight="1">
      <c r="C808" s="12"/>
      <c r="D808" s="12"/>
    </row>
    <row r="809" spans="3:4" ht="12.95" customHeight="1">
      <c r="C809" s="12"/>
      <c r="D809" s="12"/>
    </row>
    <row r="810" spans="3:4" ht="12.95" customHeight="1">
      <c r="C810" s="12"/>
      <c r="D810" s="12"/>
    </row>
    <row r="811" spans="3:4" ht="12.95" customHeight="1">
      <c r="C811" s="12"/>
      <c r="D811" s="12"/>
    </row>
    <row r="812" spans="3:4" ht="12.95" customHeight="1">
      <c r="C812" s="12"/>
      <c r="D812" s="12"/>
    </row>
    <row r="813" spans="3:4" ht="12.95" customHeight="1">
      <c r="C813" s="12"/>
      <c r="D813" s="12"/>
    </row>
    <row r="814" spans="3:4" ht="12.95" customHeight="1">
      <c r="C814" s="12"/>
      <c r="D814" s="12"/>
    </row>
    <row r="815" spans="3:4" ht="12.95" customHeight="1">
      <c r="C815" s="12"/>
      <c r="D815" s="12"/>
    </row>
    <row r="816" spans="3:4" ht="12.95" customHeight="1">
      <c r="C816" s="12"/>
      <c r="D816" s="12"/>
    </row>
    <row r="817" spans="3:4" ht="12.95" customHeight="1">
      <c r="C817" s="12"/>
      <c r="D817" s="12"/>
    </row>
    <row r="818" spans="3:4" ht="12.95" customHeight="1">
      <c r="C818" s="12"/>
      <c r="D818" s="12"/>
    </row>
    <row r="819" spans="3:4" ht="12.95" customHeight="1">
      <c r="C819" s="12"/>
      <c r="D819" s="12"/>
    </row>
    <row r="820" spans="3:4" ht="12.95" customHeight="1">
      <c r="C820" s="12"/>
      <c r="D820" s="12"/>
    </row>
    <row r="821" spans="3:4" ht="12.95" customHeight="1">
      <c r="C821" s="12"/>
      <c r="D821" s="12"/>
    </row>
    <row r="822" spans="3:4" ht="12.95" customHeight="1">
      <c r="C822" s="12"/>
      <c r="D822" s="12"/>
    </row>
    <row r="823" spans="3:4" ht="12.95" customHeight="1">
      <c r="C823" s="12"/>
      <c r="D823" s="12"/>
    </row>
    <row r="824" spans="3:4" ht="12.95" customHeight="1">
      <c r="C824" s="12"/>
      <c r="D824" s="12"/>
    </row>
    <row r="825" spans="3:4" ht="12.95" customHeight="1">
      <c r="C825" s="12"/>
      <c r="D825" s="12"/>
    </row>
    <row r="826" spans="3:4" ht="12.95" customHeight="1">
      <c r="C826" s="12"/>
      <c r="D826" s="12"/>
    </row>
    <row r="827" spans="3:4" ht="12.95" customHeight="1">
      <c r="C827" s="12"/>
      <c r="D827" s="12"/>
    </row>
    <row r="828" spans="3:4" ht="12.95" customHeight="1">
      <c r="C828" s="12"/>
      <c r="D828" s="12"/>
    </row>
    <row r="829" spans="3:4" ht="12.95" customHeight="1">
      <c r="C829" s="12"/>
      <c r="D829" s="12"/>
    </row>
    <row r="830" spans="3:4" ht="12.95" customHeight="1">
      <c r="C830" s="12"/>
      <c r="D830" s="12"/>
    </row>
    <row r="831" spans="3:4" ht="12.95" customHeight="1">
      <c r="C831" s="12"/>
      <c r="D831" s="12"/>
    </row>
    <row r="832" spans="3:4" ht="12.95" customHeight="1">
      <c r="C832" s="12"/>
      <c r="D832" s="12"/>
    </row>
    <row r="833" spans="3:4" ht="12.95" customHeight="1">
      <c r="C833" s="12"/>
      <c r="D833" s="12"/>
    </row>
    <row r="834" spans="3:4" ht="12.95" customHeight="1">
      <c r="C834" s="12"/>
      <c r="D834" s="12"/>
    </row>
    <row r="835" spans="3:4" ht="12.95" customHeight="1">
      <c r="C835" s="12"/>
      <c r="D835" s="12"/>
    </row>
    <row r="836" spans="3:4" ht="12.95" customHeight="1">
      <c r="C836" s="12"/>
      <c r="D836" s="12"/>
    </row>
    <row r="837" spans="3:4" ht="12.95" customHeight="1">
      <c r="C837" s="12"/>
      <c r="D837" s="12"/>
    </row>
    <row r="838" spans="3:4" ht="12.95" customHeight="1">
      <c r="C838" s="12"/>
      <c r="D838" s="12"/>
    </row>
    <row r="839" spans="3:4" ht="12.95" customHeight="1">
      <c r="C839" s="12"/>
      <c r="D839" s="12"/>
    </row>
    <row r="840" spans="3:4" ht="12.95" customHeight="1">
      <c r="C840" s="12"/>
      <c r="D840" s="12"/>
    </row>
    <row r="841" spans="3:4" ht="12.95" customHeight="1">
      <c r="C841" s="12"/>
      <c r="D841" s="12"/>
    </row>
    <row r="842" spans="3:4" ht="12.95" customHeight="1">
      <c r="C842" s="12"/>
      <c r="D842" s="12"/>
    </row>
    <row r="843" spans="3:4" ht="12.95" customHeight="1">
      <c r="C843" s="12"/>
      <c r="D843" s="12"/>
    </row>
    <row r="844" spans="3:4" ht="12.95" customHeight="1">
      <c r="C844" s="12"/>
      <c r="D844" s="12"/>
    </row>
    <row r="845" spans="3:4" ht="12.95" customHeight="1">
      <c r="C845" s="12"/>
      <c r="D845" s="12"/>
    </row>
    <row r="846" spans="3:4" ht="12.95" customHeight="1">
      <c r="C846" s="12"/>
      <c r="D846" s="12"/>
    </row>
    <row r="847" spans="3:4" ht="12.95" customHeight="1">
      <c r="C847" s="12"/>
      <c r="D847" s="12"/>
    </row>
    <row r="848" spans="3:4" ht="12.95" customHeight="1">
      <c r="C848" s="12"/>
      <c r="D848" s="12"/>
    </row>
    <row r="849" spans="3:4" ht="12.95" customHeight="1">
      <c r="C849" s="12"/>
      <c r="D849" s="12"/>
    </row>
    <row r="850" spans="3:4" ht="12.95" customHeight="1">
      <c r="C850" s="12"/>
      <c r="D850" s="12"/>
    </row>
    <row r="851" spans="3:4" ht="12.95" customHeight="1">
      <c r="C851" s="12"/>
      <c r="D851" s="12"/>
    </row>
    <row r="852" spans="3:4" ht="12.95" customHeight="1">
      <c r="C852" s="12"/>
      <c r="D852" s="12"/>
    </row>
    <row r="853" spans="3:4" ht="12.95" customHeight="1">
      <c r="C853" s="12"/>
      <c r="D853" s="12"/>
    </row>
    <row r="854" spans="3:4" ht="12.95" customHeight="1">
      <c r="C854" s="12"/>
      <c r="D854" s="12"/>
    </row>
    <row r="855" spans="3:4" ht="12.95" customHeight="1">
      <c r="C855" s="12"/>
      <c r="D855" s="12"/>
    </row>
    <row r="856" spans="3:4" ht="12.95" customHeight="1">
      <c r="C856" s="12"/>
      <c r="D856" s="12"/>
    </row>
    <row r="857" spans="3:4" ht="12.95" customHeight="1">
      <c r="C857" s="12"/>
      <c r="D857" s="12"/>
    </row>
    <row r="858" spans="3:4" ht="12.95" customHeight="1">
      <c r="C858" s="12"/>
      <c r="D858" s="12"/>
    </row>
    <row r="859" spans="3:4" ht="12.95" customHeight="1">
      <c r="C859" s="12"/>
      <c r="D859" s="12"/>
    </row>
    <row r="860" spans="3:4" ht="12.95" customHeight="1">
      <c r="C860" s="12"/>
      <c r="D860" s="12"/>
    </row>
    <row r="861" spans="3:4" ht="12.95" customHeight="1">
      <c r="C861" s="12"/>
      <c r="D861" s="12"/>
    </row>
    <row r="862" spans="3:4" ht="12.95" customHeight="1">
      <c r="C862" s="12"/>
      <c r="D862" s="12"/>
    </row>
    <row r="863" spans="3:4" ht="12.95" customHeight="1">
      <c r="C863" s="12"/>
      <c r="D863" s="12"/>
    </row>
    <row r="864" spans="3:4" ht="12.95" customHeight="1">
      <c r="C864" s="12"/>
      <c r="D864" s="12"/>
    </row>
    <row r="865" spans="3:4" ht="12.95" customHeight="1">
      <c r="C865" s="12"/>
      <c r="D865" s="12"/>
    </row>
    <row r="866" spans="3:4" ht="12.95" customHeight="1">
      <c r="C866" s="12"/>
      <c r="D866" s="12"/>
    </row>
    <row r="867" spans="3:4" ht="12.95" customHeight="1">
      <c r="C867" s="12"/>
      <c r="D867" s="12"/>
    </row>
    <row r="868" spans="3:4" ht="12.95" customHeight="1">
      <c r="C868" s="12"/>
      <c r="D868" s="12"/>
    </row>
    <row r="869" spans="3:4" ht="12.95" customHeight="1">
      <c r="C869" s="12"/>
      <c r="D869" s="12"/>
    </row>
    <row r="870" spans="3:4" ht="12.95" customHeight="1">
      <c r="C870" s="12"/>
      <c r="D870" s="12"/>
    </row>
    <row r="871" spans="3:4" ht="12.95" customHeight="1">
      <c r="C871" s="12"/>
      <c r="D871" s="12"/>
    </row>
    <row r="872" spans="3:4" ht="12.95" customHeight="1">
      <c r="C872" s="12"/>
      <c r="D872" s="12"/>
    </row>
    <row r="873" spans="3:4" ht="12.95" customHeight="1">
      <c r="C873" s="12"/>
      <c r="D873" s="12"/>
    </row>
    <row r="874" spans="3:4" ht="12.95" customHeight="1">
      <c r="C874" s="12"/>
      <c r="D874" s="12"/>
    </row>
    <row r="875" spans="3:4" ht="12.95" customHeight="1">
      <c r="C875" s="12"/>
      <c r="D875" s="12"/>
    </row>
    <row r="876" spans="3:4" ht="12.95" customHeight="1">
      <c r="C876" s="12"/>
      <c r="D876" s="12"/>
    </row>
    <row r="877" spans="3:4" ht="12.95" customHeight="1">
      <c r="C877" s="12"/>
      <c r="D877" s="12"/>
    </row>
    <row r="878" spans="3:4" ht="12.95" customHeight="1">
      <c r="C878" s="12"/>
      <c r="D878" s="12"/>
    </row>
    <row r="879" spans="3:4" ht="12.95" customHeight="1">
      <c r="C879" s="12"/>
      <c r="D879" s="12"/>
    </row>
    <row r="880" spans="3:4" ht="12.95" customHeight="1">
      <c r="C880" s="12"/>
      <c r="D880" s="12"/>
    </row>
    <row r="881" spans="3:4" ht="12.95" customHeight="1">
      <c r="C881" s="12"/>
      <c r="D881" s="12"/>
    </row>
    <row r="882" spans="3:4" ht="12.95" customHeight="1">
      <c r="C882" s="12"/>
      <c r="D882" s="12"/>
    </row>
    <row r="883" spans="3:4" ht="12.95" customHeight="1">
      <c r="C883" s="12"/>
      <c r="D883" s="12"/>
    </row>
    <row r="884" spans="3:4" ht="12.95" customHeight="1">
      <c r="C884" s="12"/>
      <c r="D884" s="12"/>
    </row>
    <row r="885" spans="3:4" ht="12.95" customHeight="1">
      <c r="C885" s="12"/>
      <c r="D885" s="12"/>
    </row>
    <row r="886" spans="3:4" ht="12.95" customHeight="1">
      <c r="C886" s="12"/>
      <c r="D886" s="12"/>
    </row>
    <row r="887" spans="3:4" ht="12.95" customHeight="1">
      <c r="C887" s="12"/>
      <c r="D887" s="12"/>
    </row>
    <row r="888" spans="3:4" ht="12.95" customHeight="1">
      <c r="C888" s="12"/>
      <c r="D888" s="12"/>
    </row>
    <row r="889" spans="3:4" ht="12.95" customHeight="1">
      <c r="C889" s="12"/>
      <c r="D889" s="12"/>
    </row>
    <row r="890" spans="3:4" ht="12.95" customHeight="1">
      <c r="C890" s="12"/>
      <c r="D890" s="12"/>
    </row>
    <row r="891" spans="3:4" ht="12.95" customHeight="1">
      <c r="C891" s="12"/>
      <c r="D891" s="12"/>
    </row>
    <row r="892" spans="3:4" ht="12.95" customHeight="1">
      <c r="C892" s="12"/>
      <c r="D892" s="12"/>
    </row>
    <row r="893" spans="3:4" ht="12.95" customHeight="1">
      <c r="C893" s="12"/>
      <c r="D893" s="12"/>
    </row>
    <row r="894" spans="3:4" ht="12.95" customHeight="1">
      <c r="C894" s="12"/>
      <c r="D894" s="12"/>
    </row>
    <row r="895" spans="3:4" ht="12.95" customHeight="1">
      <c r="C895" s="12"/>
      <c r="D895" s="12"/>
    </row>
    <row r="896" spans="3:4" ht="12.95" customHeight="1">
      <c r="C896" s="12"/>
      <c r="D896" s="12"/>
    </row>
    <row r="897" spans="3:4" ht="12.95" customHeight="1">
      <c r="C897" s="12"/>
      <c r="D897" s="12"/>
    </row>
    <row r="898" spans="3:4" ht="12.95" customHeight="1">
      <c r="C898" s="12"/>
      <c r="D898" s="12"/>
    </row>
    <row r="899" spans="3:4" ht="12.95" customHeight="1">
      <c r="C899" s="12"/>
      <c r="D899" s="12"/>
    </row>
    <row r="900" spans="3:4" ht="12.95" customHeight="1">
      <c r="C900" s="12"/>
      <c r="D900" s="12"/>
    </row>
    <row r="901" spans="3:4" ht="12.95" customHeight="1">
      <c r="C901" s="12"/>
      <c r="D901" s="12"/>
    </row>
    <row r="902" spans="3:4" ht="12.95" customHeight="1">
      <c r="C902" s="12"/>
      <c r="D902" s="12"/>
    </row>
    <row r="903" spans="3:4" ht="12.95" customHeight="1">
      <c r="C903" s="12"/>
      <c r="D903" s="12"/>
    </row>
    <row r="904" spans="3:4" ht="12.95" customHeight="1">
      <c r="C904" s="12"/>
      <c r="D904" s="12"/>
    </row>
    <row r="905" spans="3:4" ht="12.95" customHeight="1">
      <c r="C905" s="12"/>
      <c r="D905" s="12"/>
    </row>
    <row r="906" spans="3:4" ht="12.95" customHeight="1">
      <c r="C906" s="12"/>
      <c r="D906" s="12"/>
    </row>
    <row r="907" spans="3:4" ht="12.95" customHeight="1">
      <c r="C907" s="12"/>
      <c r="D907" s="12"/>
    </row>
    <row r="908" spans="3:4" ht="12.95" customHeight="1">
      <c r="C908" s="12"/>
      <c r="D908" s="12"/>
    </row>
    <row r="909" spans="3:4" ht="12.95" customHeight="1">
      <c r="C909" s="12"/>
      <c r="D909" s="12"/>
    </row>
    <row r="910" spans="3:4" ht="12.95" customHeight="1">
      <c r="C910" s="12"/>
      <c r="D910" s="12"/>
    </row>
    <row r="911" spans="3:4" ht="12.95" customHeight="1">
      <c r="C911" s="12"/>
      <c r="D911" s="12"/>
    </row>
    <row r="912" spans="3:4" ht="12.95" customHeight="1">
      <c r="C912" s="12"/>
      <c r="D912" s="12"/>
    </row>
    <row r="913" spans="3:4" ht="12.95" customHeight="1">
      <c r="C913" s="12"/>
      <c r="D913" s="12"/>
    </row>
    <row r="914" spans="3:4" ht="12.95" customHeight="1">
      <c r="C914" s="12"/>
      <c r="D914" s="12"/>
    </row>
    <row r="915" spans="3:4" ht="12.95" customHeight="1">
      <c r="C915" s="12"/>
      <c r="D915" s="12"/>
    </row>
    <row r="916" spans="3:4" ht="12.95" customHeight="1">
      <c r="C916" s="12"/>
      <c r="D916" s="12"/>
    </row>
    <row r="917" spans="3:4" ht="12.95" customHeight="1">
      <c r="C917" s="12"/>
      <c r="D917" s="12"/>
    </row>
    <row r="918" spans="3:4" ht="12.95" customHeight="1">
      <c r="C918" s="12"/>
      <c r="D918" s="12"/>
    </row>
    <row r="919" spans="3:4" ht="12.95" customHeight="1">
      <c r="C919" s="12"/>
      <c r="D919" s="12"/>
    </row>
    <row r="920" spans="3:4" ht="12.95" customHeight="1">
      <c r="C920" s="12"/>
      <c r="D920" s="12"/>
    </row>
    <row r="921" spans="3:4" ht="12.95" customHeight="1">
      <c r="C921" s="12"/>
      <c r="D921" s="12"/>
    </row>
    <row r="922" spans="3:4" ht="12.95" customHeight="1">
      <c r="C922" s="12"/>
      <c r="D922" s="12"/>
    </row>
    <row r="923" spans="3:4" ht="12.95" customHeight="1">
      <c r="C923" s="12"/>
      <c r="D923" s="12"/>
    </row>
    <row r="924" spans="3:4" ht="12.95" customHeight="1">
      <c r="C924" s="12"/>
      <c r="D924" s="12"/>
    </row>
    <row r="925" spans="3:4" ht="12.95" customHeight="1">
      <c r="C925" s="12"/>
      <c r="D925" s="12"/>
    </row>
    <row r="926" spans="3:4" ht="12.95" customHeight="1">
      <c r="C926" s="12"/>
      <c r="D926" s="12"/>
    </row>
    <row r="927" spans="3:4" ht="12.95" customHeight="1">
      <c r="C927" s="12"/>
      <c r="D927" s="12"/>
    </row>
    <row r="928" spans="3:4" ht="12.95" customHeight="1">
      <c r="C928" s="12"/>
      <c r="D928" s="12"/>
    </row>
    <row r="929" spans="3:4" ht="12.95" customHeight="1">
      <c r="C929" s="12"/>
      <c r="D929" s="12"/>
    </row>
    <row r="930" spans="3:4" ht="12.95" customHeight="1">
      <c r="C930" s="12"/>
      <c r="D930" s="12"/>
    </row>
    <row r="931" spans="3:4" ht="12.95" customHeight="1">
      <c r="C931" s="12"/>
      <c r="D931" s="12"/>
    </row>
    <row r="932" spans="3:4" ht="12.95" customHeight="1">
      <c r="C932" s="12"/>
      <c r="D932" s="12"/>
    </row>
    <row r="933" spans="3:4" ht="12.95" customHeight="1">
      <c r="C933" s="12"/>
      <c r="D933" s="12"/>
    </row>
    <row r="934" spans="3:4" ht="12.95" customHeight="1">
      <c r="C934" s="12"/>
      <c r="D934" s="12"/>
    </row>
    <row r="935" spans="3:4" ht="12.95" customHeight="1">
      <c r="C935" s="12"/>
      <c r="D935" s="12"/>
    </row>
    <row r="936" spans="3:4" ht="12.95" customHeight="1">
      <c r="C936" s="12"/>
      <c r="D936" s="12"/>
    </row>
    <row r="937" spans="3:4" ht="12.95" customHeight="1">
      <c r="C937" s="12"/>
      <c r="D937" s="12"/>
    </row>
    <row r="938" spans="3:4" ht="12.95" customHeight="1">
      <c r="C938" s="12"/>
      <c r="D938" s="12"/>
    </row>
    <row r="939" spans="3:4" ht="12.95" customHeight="1">
      <c r="C939" s="12"/>
      <c r="D939" s="12"/>
    </row>
    <row r="940" spans="3:4" ht="12.95" customHeight="1">
      <c r="C940" s="12"/>
      <c r="D940" s="12"/>
    </row>
    <row r="941" spans="3:4" ht="12.95" customHeight="1">
      <c r="C941" s="12"/>
      <c r="D941" s="12"/>
    </row>
    <row r="942" spans="3:4" ht="12.95" customHeight="1">
      <c r="C942" s="12"/>
      <c r="D942" s="12"/>
    </row>
    <row r="943" spans="3:4" ht="12.95" customHeight="1">
      <c r="C943" s="12"/>
      <c r="D943" s="12"/>
    </row>
    <row r="944" spans="3:4" ht="12.95" customHeight="1">
      <c r="C944" s="12"/>
      <c r="D944" s="12"/>
    </row>
    <row r="945" spans="3:4" ht="12.95" customHeight="1">
      <c r="C945" s="12"/>
      <c r="D945" s="12"/>
    </row>
    <row r="946" spans="3:4" ht="12.95" customHeight="1">
      <c r="C946" s="12"/>
      <c r="D946" s="12"/>
    </row>
    <row r="947" spans="3:4" ht="12.95" customHeight="1">
      <c r="C947" s="12"/>
      <c r="D947" s="12"/>
    </row>
    <row r="948" spans="3:4" ht="12.95" customHeight="1">
      <c r="C948" s="12"/>
      <c r="D948" s="12"/>
    </row>
    <row r="949" spans="3:4" ht="12.95" customHeight="1">
      <c r="C949" s="12"/>
      <c r="D949" s="12"/>
    </row>
    <row r="950" spans="3:4" ht="12.95" customHeight="1">
      <c r="C950" s="12"/>
      <c r="D950" s="12"/>
    </row>
    <row r="951" spans="3:4" ht="12.95" customHeight="1">
      <c r="C951" s="12"/>
      <c r="D951" s="12"/>
    </row>
    <row r="952" spans="3:4" ht="12.95" customHeight="1">
      <c r="C952" s="12"/>
      <c r="D952" s="12"/>
    </row>
    <row r="953" spans="3:4" ht="12.95" customHeight="1">
      <c r="C953" s="12"/>
      <c r="D953" s="12"/>
    </row>
    <row r="954" spans="3:4" ht="12.95" customHeight="1">
      <c r="C954" s="12"/>
      <c r="D954" s="12"/>
    </row>
    <row r="955" spans="3:4" ht="12.95" customHeight="1">
      <c r="C955" s="12"/>
      <c r="D955" s="12"/>
    </row>
    <row r="956" spans="3:4" ht="12.95" customHeight="1">
      <c r="C956" s="12"/>
      <c r="D956" s="12"/>
    </row>
    <row r="957" spans="3:4" ht="12.95" customHeight="1">
      <c r="C957" s="12"/>
      <c r="D957" s="12"/>
    </row>
    <row r="958" spans="3:4" ht="12.95" customHeight="1">
      <c r="C958" s="12"/>
      <c r="D958" s="12"/>
    </row>
    <row r="959" spans="3:4" ht="12.95" customHeight="1">
      <c r="C959" s="12"/>
      <c r="D959" s="12"/>
    </row>
    <row r="960" spans="3:4" ht="12.95" customHeight="1">
      <c r="C960" s="12"/>
      <c r="D960" s="12"/>
    </row>
    <row r="961" spans="3:4" ht="12.95" customHeight="1">
      <c r="C961" s="12"/>
      <c r="D961" s="12"/>
    </row>
    <row r="962" spans="3:4" ht="12.95" customHeight="1">
      <c r="C962" s="12"/>
      <c r="D962" s="12"/>
    </row>
    <row r="963" spans="3:4" ht="12.95" customHeight="1">
      <c r="C963" s="12"/>
      <c r="D963" s="12"/>
    </row>
    <row r="964" spans="3:4" ht="12.95" customHeight="1">
      <c r="C964" s="12"/>
      <c r="D964" s="12"/>
    </row>
    <row r="965" spans="3:4" ht="12.95" customHeight="1">
      <c r="C965" s="12"/>
      <c r="D965" s="12"/>
    </row>
    <row r="966" spans="3:4" ht="12.95" customHeight="1">
      <c r="C966" s="12"/>
      <c r="D966" s="12"/>
    </row>
    <row r="967" spans="3:4" ht="12.95" customHeight="1">
      <c r="C967" s="12"/>
      <c r="D967" s="12"/>
    </row>
    <row r="968" spans="3:4" ht="12.95" customHeight="1">
      <c r="C968" s="12"/>
      <c r="D968" s="12"/>
    </row>
    <row r="969" spans="3:4" ht="12.95" customHeight="1">
      <c r="C969" s="12"/>
      <c r="D969" s="12"/>
    </row>
    <row r="970" spans="3:4" ht="12.95" customHeight="1">
      <c r="C970" s="12"/>
      <c r="D970" s="12"/>
    </row>
    <row r="971" spans="3:4" ht="12.95" customHeight="1">
      <c r="C971" s="12"/>
      <c r="D971" s="12"/>
    </row>
    <row r="972" spans="3:4" ht="12.95" customHeight="1">
      <c r="C972" s="12"/>
      <c r="D972" s="12"/>
    </row>
    <row r="973" spans="3:4" ht="12.95" customHeight="1">
      <c r="C973" s="12"/>
      <c r="D973" s="12"/>
    </row>
    <row r="974" spans="3:4" ht="12.95" customHeight="1">
      <c r="C974" s="12"/>
      <c r="D974" s="12"/>
    </row>
    <row r="975" spans="3:4" ht="12.95" customHeight="1">
      <c r="C975" s="12"/>
      <c r="D975" s="12"/>
    </row>
    <row r="976" spans="3:4" ht="12.95" customHeight="1">
      <c r="C976" s="12"/>
      <c r="D976" s="12"/>
    </row>
    <row r="977" spans="3:4" ht="12.95" customHeight="1">
      <c r="C977" s="12"/>
      <c r="D977" s="12"/>
    </row>
    <row r="978" spans="3:4" ht="12.95" customHeight="1">
      <c r="C978" s="12"/>
      <c r="D978" s="12"/>
    </row>
    <row r="979" spans="3:4" ht="12.95" customHeight="1">
      <c r="C979" s="12"/>
      <c r="D979" s="12"/>
    </row>
    <row r="980" spans="3:4" ht="12.95" customHeight="1">
      <c r="C980" s="12"/>
      <c r="D980" s="12"/>
    </row>
    <row r="981" spans="3:4" ht="12.95" customHeight="1">
      <c r="C981" s="12"/>
      <c r="D981" s="12"/>
    </row>
    <row r="982" spans="3:4" ht="12.95" customHeight="1">
      <c r="C982" s="12"/>
      <c r="D982" s="12"/>
    </row>
    <row r="983" spans="3:4" ht="12.95" customHeight="1">
      <c r="C983" s="12"/>
      <c r="D983" s="12"/>
    </row>
    <row r="984" spans="3:4" ht="12.95" customHeight="1">
      <c r="C984" s="12"/>
      <c r="D984" s="12"/>
    </row>
    <row r="985" spans="3:4" ht="12.95" customHeight="1">
      <c r="C985" s="12"/>
      <c r="D985" s="12"/>
    </row>
    <row r="986" spans="3:4" ht="12.95" customHeight="1">
      <c r="C986" s="12"/>
      <c r="D986" s="12"/>
    </row>
    <row r="987" spans="3:4" ht="12.95" customHeight="1">
      <c r="C987" s="12"/>
      <c r="D987" s="12"/>
    </row>
    <row r="988" spans="3:4" ht="12.95" customHeight="1">
      <c r="C988" s="12"/>
      <c r="D988" s="12"/>
    </row>
    <row r="989" spans="3:4" ht="12.95" customHeight="1">
      <c r="C989" s="12"/>
      <c r="D989" s="12"/>
    </row>
    <row r="990" spans="3:4" ht="12.95" customHeight="1">
      <c r="C990" s="12"/>
      <c r="D990" s="12"/>
    </row>
    <row r="991" spans="3:4" ht="12.95" customHeight="1">
      <c r="C991" s="12"/>
      <c r="D991" s="12"/>
    </row>
    <row r="992" spans="3:4" ht="12.95" customHeight="1">
      <c r="C992" s="12"/>
      <c r="D992" s="12"/>
    </row>
    <row r="993" spans="3:4" ht="12.95" customHeight="1">
      <c r="C993" s="12"/>
      <c r="D993" s="12"/>
    </row>
    <row r="994" spans="3:4" ht="12.95" customHeight="1">
      <c r="C994" s="12"/>
      <c r="D994" s="12"/>
    </row>
    <row r="995" spans="3:4" ht="12.95" customHeight="1">
      <c r="C995" s="12"/>
      <c r="D995" s="12"/>
    </row>
    <row r="996" spans="3:4" ht="12.95" customHeight="1">
      <c r="C996" s="12"/>
      <c r="D996" s="12"/>
    </row>
    <row r="997" spans="3:4" ht="12.95" customHeight="1">
      <c r="C997" s="12"/>
      <c r="D997" s="12"/>
    </row>
    <row r="998" spans="3:4" ht="12.95" customHeight="1">
      <c r="C998" s="12"/>
      <c r="D998" s="12"/>
    </row>
    <row r="999" spans="3:4" ht="12.95" customHeight="1">
      <c r="C999" s="12"/>
      <c r="D999" s="12"/>
    </row>
    <row r="1000" spans="3:4" ht="12.95" customHeight="1">
      <c r="C1000" s="12"/>
      <c r="D1000" s="12"/>
    </row>
    <row r="1001" spans="3:4" ht="12.95" customHeight="1">
      <c r="C1001" s="12"/>
      <c r="D1001" s="12"/>
    </row>
    <row r="1002" spans="3:4" ht="12.95" customHeight="1">
      <c r="C1002" s="12"/>
      <c r="D1002" s="12"/>
    </row>
    <row r="1003" spans="3:4" ht="12.95" customHeight="1">
      <c r="C1003" s="12"/>
      <c r="D1003" s="12"/>
    </row>
    <row r="1004" spans="3:4" ht="12.95" customHeight="1">
      <c r="C1004" s="12"/>
      <c r="D1004" s="12"/>
    </row>
    <row r="1005" spans="3:4" ht="12.95" customHeight="1">
      <c r="C1005" s="12"/>
      <c r="D1005" s="12"/>
    </row>
    <row r="1006" spans="3:4" ht="12.95" customHeight="1">
      <c r="C1006" s="12"/>
      <c r="D1006" s="12"/>
    </row>
    <row r="1007" spans="3:4" ht="12.95" customHeight="1">
      <c r="C1007" s="12"/>
      <c r="D1007" s="12"/>
    </row>
    <row r="1008" spans="3:4" ht="12.95" customHeight="1">
      <c r="C1008" s="12"/>
      <c r="D1008" s="12"/>
    </row>
    <row r="1009" spans="3:4" ht="12.95" customHeight="1">
      <c r="C1009" s="12"/>
      <c r="D1009" s="12"/>
    </row>
    <row r="1010" spans="3:4" ht="12.95" customHeight="1">
      <c r="C1010" s="12"/>
      <c r="D1010" s="12"/>
    </row>
    <row r="1011" spans="3:4" ht="12.95" customHeight="1">
      <c r="C1011" s="12"/>
      <c r="D1011" s="12"/>
    </row>
    <row r="1012" spans="3:4" ht="12.95" customHeight="1">
      <c r="C1012" s="12"/>
      <c r="D1012" s="12"/>
    </row>
    <row r="1013" spans="3:4" ht="12.95" customHeight="1">
      <c r="C1013" s="12"/>
      <c r="D1013" s="12"/>
    </row>
    <row r="1014" spans="3:4" ht="12.95" customHeight="1">
      <c r="C1014" s="12"/>
      <c r="D1014" s="12"/>
    </row>
    <row r="1015" spans="3:4" ht="12.95" customHeight="1">
      <c r="C1015" s="12"/>
      <c r="D1015" s="12"/>
    </row>
    <row r="1016" spans="3:4" ht="12.95" customHeight="1">
      <c r="C1016" s="12"/>
      <c r="D1016" s="12"/>
    </row>
    <row r="1017" spans="3:4" ht="12.95" customHeight="1">
      <c r="C1017" s="12"/>
      <c r="D1017" s="12"/>
    </row>
    <row r="1018" spans="3:4" ht="12.95" customHeight="1">
      <c r="C1018" s="12"/>
      <c r="D1018" s="12"/>
    </row>
    <row r="1019" spans="3:4" ht="12.95" customHeight="1">
      <c r="C1019" s="12"/>
      <c r="D1019" s="12"/>
    </row>
    <row r="1020" spans="3:4" ht="12.95" customHeight="1">
      <c r="C1020" s="12"/>
      <c r="D1020" s="12"/>
    </row>
    <row r="1021" spans="3:4" ht="12.95" customHeight="1">
      <c r="C1021" s="12"/>
      <c r="D1021" s="12"/>
    </row>
    <row r="1022" spans="3:4" ht="12.95" customHeight="1">
      <c r="C1022" s="12"/>
      <c r="D1022" s="12"/>
    </row>
    <row r="1023" spans="3:4" ht="12.95" customHeight="1">
      <c r="C1023" s="12"/>
      <c r="D1023" s="12"/>
    </row>
    <row r="1024" spans="3:4" ht="12.95" customHeight="1">
      <c r="C1024" s="12"/>
      <c r="D1024" s="12"/>
    </row>
    <row r="1025" spans="3:4" ht="12.95" customHeight="1">
      <c r="C1025" s="12"/>
      <c r="D1025" s="12"/>
    </row>
    <row r="1026" spans="3:4" ht="12.95" customHeight="1">
      <c r="C1026" s="12"/>
      <c r="D1026" s="12"/>
    </row>
    <row r="1027" spans="3:4" ht="12.95" customHeight="1">
      <c r="C1027" s="12"/>
      <c r="D1027" s="12"/>
    </row>
    <row r="1028" spans="3:4" ht="12.95" customHeight="1">
      <c r="C1028" s="12"/>
      <c r="D1028" s="12"/>
    </row>
    <row r="1029" spans="3:4" ht="12.95" customHeight="1">
      <c r="C1029" s="12"/>
      <c r="D1029" s="12"/>
    </row>
    <row r="1030" spans="3:4" ht="12.95" customHeight="1">
      <c r="C1030" s="12"/>
      <c r="D1030" s="12"/>
    </row>
    <row r="1031" spans="3:4" ht="12.95" customHeight="1">
      <c r="C1031" s="12"/>
      <c r="D1031" s="12"/>
    </row>
    <row r="1032" spans="3:4" ht="12.95" customHeight="1">
      <c r="C1032" s="12"/>
      <c r="D1032" s="12"/>
    </row>
    <row r="1033" spans="3:4" ht="12.95" customHeight="1">
      <c r="C1033" s="12"/>
      <c r="D1033" s="12"/>
    </row>
    <row r="1034" spans="3:4" ht="12.95" customHeight="1">
      <c r="C1034" s="12"/>
      <c r="D1034" s="12"/>
    </row>
    <row r="1035" spans="3:4" ht="12.95" customHeight="1">
      <c r="C1035" s="12"/>
      <c r="D1035" s="12"/>
    </row>
    <row r="1036" spans="3:4" ht="12.95" customHeight="1">
      <c r="C1036" s="12"/>
      <c r="D1036" s="12"/>
    </row>
    <row r="1037" spans="3:4" ht="12.95" customHeight="1">
      <c r="C1037" s="12"/>
      <c r="D1037" s="12"/>
    </row>
    <row r="1038" spans="3:4" ht="12.95" customHeight="1">
      <c r="C1038" s="12"/>
      <c r="D1038" s="12"/>
    </row>
    <row r="1039" spans="3:4" ht="12.95" customHeight="1">
      <c r="C1039" s="12"/>
      <c r="D1039" s="12"/>
    </row>
    <row r="1040" spans="3:4" ht="12.95" customHeight="1">
      <c r="C1040" s="12"/>
      <c r="D1040" s="12"/>
    </row>
    <row r="1041" spans="3:4" ht="12.95" customHeight="1">
      <c r="C1041" s="12"/>
      <c r="D1041" s="12"/>
    </row>
    <row r="1042" spans="3:4" ht="12.95" customHeight="1">
      <c r="C1042" s="12"/>
      <c r="D1042" s="12"/>
    </row>
    <row r="1043" spans="3:4" ht="12.95" customHeight="1">
      <c r="C1043" s="12"/>
      <c r="D1043" s="12"/>
    </row>
    <row r="1044" spans="3:4" ht="12.95" customHeight="1">
      <c r="C1044" s="12"/>
      <c r="D1044" s="12"/>
    </row>
    <row r="1045" spans="3:4" ht="12.95" customHeight="1">
      <c r="C1045" s="12"/>
      <c r="D1045" s="12"/>
    </row>
    <row r="1046" spans="3:4" ht="12.95" customHeight="1">
      <c r="C1046" s="12"/>
      <c r="D1046" s="12"/>
    </row>
    <row r="1047" spans="3:4" ht="12.95" customHeight="1">
      <c r="C1047" s="12"/>
      <c r="D1047" s="12"/>
    </row>
    <row r="1048" spans="3:4" ht="12.95" customHeight="1">
      <c r="C1048" s="12"/>
      <c r="D1048" s="12"/>
    </row>
    <row r="1049" spans="3:4" ht="12.95" customHeight="1">
      <c r="C1049" s="12"/>
      <c r="D1049" s="12"/>
    </row>
    <row r="1050" spans="3:4" ht="12.95" customHeight="1">
      <c r="C1050" s="12"/>
      <c r="D1050" s="12"/>
    </row>
    <row r="1051" spans="3:4" ht="12.95" customHeight="1">
      <c r="C1051" s="12"/>
      <c r="D1051" s="12"/>
    </row>
    <row r="1052" spans="3:4" ht="12.95" customHeight="1">
      <c r="C1052" s="12"/>
      <c r="D1052" s="12"/>
    </row>
    <row r="1053" spans="3:4" ht="12.95" customHeight="1">
      <c r="C1053" s="12"/>
      <c r="D1053" s="12"/>
    </row>
    <row r="1054" spans="3:4" ht="12.95" customHeight="1">
      <c r="C1054" s="12"/>
      <c r="D1054" s="12"/>
    </row>
    <row r="1055" spans="3:4" ht="12.95" customHeight="1">
      <c r="C1055" s="12"/>
      <c r="D1055" s="12"/>
    </row>
    <row r="1056" spans="3:4" ht="12.95" customHeight="1">
      <c r="C1056" s="12"/>
      <c r="D1056" s="12"/>
    </row>
    <row r="1057" spans="3:4" ht="12.95" customHeight="1">
      <c r="C1057" s="12"/>
      <c r="D1057" s="12"/>
    </row>
    <row r="1058" spans="3:4" ht="12.95" customHeight="1">
      <c r="C1058" s="12"/>
      <c r="D1058" s="12"/>
    </row>
    <row r="1059" spans="3:4" ht="12.95" customHeight="1">
      <c r="C1059" s="12"/>
      <c r="D1059" s="12"/>
    </row>
    <row r="1060" spans="3:4" ht="12.95" customHeight="1">
      <c r="C1060" s="12"/>
      <c r="D1060" s="12"/>
    </row>
    <row r="1061" spans="3:4" ht="12.95" customHeight="1">
      <c r="C1061" s="12"/>
      <c r="D1061" s="12"/>
    </row>
    <row r="1062" spans="3:4" ht="12.95" customHeight="1">
      <c r="C1062" s="12"/>
      <c r="D1062" s="12"/>
    </row>
    <row r="1063" spans="3:4" ht="12.95" customHeight="1">
      <c r="C1063" s="12"/>
      <c r="D1063" s="12"/>
    </row>
    <row r="1064" spans="3:4" ht="12.95" customHeight="1">
      <c r="C1064" s="12"/>
      <c r="D1064" s="12"/>
    </row>
    <row r="1065" spans="3:4" ht="12.95" customHeight="1">
      <c r="C1065" s="12"/>
      <c r="D1065" s="12"/>
    </row>
    <row r="1066" spans="3:4" ht="12.95" customHeight="1">
      <c r="C1066" s="12"/>
      <c r="D1066" s="12"/>
    </row>
    <row r="1067" spans="3:4" ht="12.95" customHeight="1">
      <c r="C1067" s="12"/>
      <c r="D1067" s="12"/>
    </row>
    <row r="1068" spans="3:4" ht="12.95" customHeight="1">
      <c r="C1068" s="12"/>
      <c r="D1068" s="12"/>
    </row>
    <row r="1069" spans="3:4" ht="12.95" customHeight="1">
      <c r="C1069" s="12"/>
      <c r="D1069" s="12"/>
    </row>
    <row r="1070" spans="3:4" ht="12.95" customHeight="1">
      <c r="C1070" s="12"/>
      <c r="D1070" s="12"/>
    </row>
    <row r="1071" spans="3:4" ht="12.95" customHeight="1">
      <c r="C1071" s="12"/>
      <c r="D1071" s="12"/>
    </row>
    <row r="1072" spans="3:4" ht="12.95" customHeight="1">
      <c r="C1072" s="12"/>
      <c r="D1072" s="12"/>
    </row>
    <row r="1073" spans="3:4" ht="12.95" customHeight="1">
      <c r="C1073" s="12"/>
      <c r="D1073" s="12"/>
    </row>
    <row r="1074" spans="3:4" ht="12.95" customHeight="1">
      <c r="C1074" s="12"/>
      <c r="D1074" s="12"/>
    </row>
    <row r="1075" spans="3:4" ht="12.95" customHeight="1">
      <c r="C1075" s="12"/>
      <c r="D1075" s="12"/>
    </row>
    <row r="1076" spans="3:4" ht="12.95" customHeight="1">
      <c r="C1076" s="12"/>
      <c r="D1076" s="12"/>
    </row>
    <row r="1077" spans="3:4" ht="12.95" customHeight="1">
      <c r="C1077" s="12"/>
      <c r="D1077" s="12"/>
    </row>
    <row r="1078" spans="3:4" ht="12.95" customHeight="1">
      <c r="C1078" s="12"/>
      <c r="D1078" s="12"/>
    </row>
    <row r="1079" spans="3:4" ht="12.95" customHeight="1">
      <c r="C1079" s="12"/>
      <c r="D1079" s="12"/>
    </row>
    <row r="1080" spans="3:4" ht="12.95" customHeight="1">
      <c r="C1080" s="12"/>
      <c r="D1080" s="12"/>
    </row>
    <row r="1081" spans="3:4" ht="12.95" customHeight="1">
      <c r="C1081" s="12"/>
      <c r="D1081" s="12"/>
    </row>
    <row r="1082" spans="3:4" ht="12.95" customHeight="1">
      <c r="C1082" s="12"/>
      <c r="D1082" s="12"/>
    </row>
    <row r="1083" spans="3:4" ht="12.95" customHeight="1">
      <c r="C1083" s="12"/>
      <c r="D1083" s="12"/>
    </row>
    <row r="1084" spans="3:4" ht="12.95" customHeight="1">
      <c r="C1084" s="12"/>
      <c r="D1084" s="12"/>
    </row>
    <row r="1085" spans="3:4" ht="12.95" customHeight="1">
      <c r="C1085" s="12"/>
      <c r="D1085" s="12"/>
    </row>
    <row r="1086" spans="3:4" ht="12.95" customHeight="1">
      <c r="C1086" s="12"/>
      <c r="D1086" s="12"/>
    </row>
    <row r="1087" spans="3:4" ht="12.95" customHeight="1">
      <c r="C1087" s="12"/>
      <c r="D1087" s="12"/>
    </row>
    <row r="1088" spans="3:4" ht="12.95" customHeight="1">
      <c r="C1088" s="12"/>
      <c r="D1088" s="12"/>
    </row>
    <row r="1089" spans="3:4" ht="12.95" customHeight="1">
      <c r="C1089" s="12"/>
      <c r="D1089" s="12"/>
    </row>
    <row r="1090" spans="3:4" ht="12.95" customHeight="1">
      <c r="C1090" s="12"/>
      <c r="D1090" s="12"/>
    </row>
    <row r="1091" spans="3:4" ht="12.95" customHeight="1">
      <c r="C1091" s="12"/>
      <c r="D1091" s="12"/>
    </row>
    <row r="1092" spans="3:4" ht="12.95" customHeight="1">
      <c r="C1092" s="12"/>
      <c r="D1092" s="12"/>
    </row>
    <row r="1093" spans="3:4" ht="12.95" customHeight="1">
      <c r="C1093" s="12"/>
      <c r="D1093" s="12"/>
    </row>
    <row r="1094" spans="3:4" ht="12.95" customHeight="1">
      <c r="C1094" s="12"/>
      <c r="D1094" s="12"/>
    </row>
    <row r="1095" spans="3:4" ht="12.95" customHeight="1">
      <c r="C1095" s="12"/>
      <c r="D1095" s="12"/>
    </row>
    <row r="1096" spans="3:4" ht="12.95" customHeight="1">
      <c r="C1096" s="12"/>
      <c r="D1096" s="12"/>
    </row>
    <row r="1097" spans="3:4" ht="12.95" customHeight="1">
      <c r="C1097" s="12"/>
      <c r="D1097" s="12"/>
    </row>
    <row r="1098" spans="3:4" ht="12.95" customHeight="1">
      <c r="C1098" s="12"/>
      <c r="D1098" s="12"/>
    </row>
    <row r="1099" spans="3:4" ht="12.95" customHeight="1">
      <c r="C1099" s="12"/>
      <c r="D1099" s="12"/>
    </row>
    <row r="1100" spans="3:4" ht="12.95" customHeight="1">
      <c r="C1100" s="12"/>
      <c r="D1100" s="12"/>
    </row>
    <row r="1101" spans="3:4" ht="12.95" customHeight="1">
      <c r="C1101" s="12"/>
      <c r="D1101" s="12"/>
    </row>
    <row r="1102" spans="3:4" ht="12.95" customHeight="1">
      <c r="C1102" s="12"/>
      <c r="D1102" s="12"/>
    </row>
    <row r="1103" spans="3:4" ht="12.95" customHeight="1">
      <c r="C1103" s="12"/>
      <c r="D1103" s="12"/>
    </row>
    <row r="1104" spans="3:4" ht="12.95" customHeight="1">
      <c r="C1104" s="12"/>
      <c r="D1104" s="12"/>
    </row>
    <row r="1105" spans="3:4" ht="12.95" customHeight="1">
      <c r="C1105" s="12"/>
      <c r="D1105" s="12"/>
    </row>
    <row r="1106" spans="3:4" ht="12.95" customHeight="1">
      <c r="C1106" s="12"/>
      <c r="D1106" s="12"/>
    </row>
    <row r="1107" spans="3:4" ht="12.95" customHeight="1">
      <c r="C1107" s="12"/>
      <c r="D1107" s="12"/>
    </row>
    <row r="1108" spans="3:4" ht="12.95" customHeight="1">
      <c r="C1108" s="12"/>
      <c r="D1108" s="12"/>
    </row>
    <row r="1109" spans="3:4" ht="12.95" customHeight="1">
      <c r="C1109" s="12"/>
      <c r="D1109" s="12"/>
    </row>
    <row r="1110" spans="3:4" ht="12.95" customHeight="1">
      <c r="C1110" s="12"/>
      <c r="D1110" s="12"/>
    </row>
    <row r="1111" spans="3:4" ht="12.95" customHeight="1">
      <c r="C1111" s="12"/>
      <c r="D1111" s="12"/>
    </row>
    <row r="1112" spans="3:4" ht="12.95" customHeight="1">
      <c r="C1112" s="12"/>
      <c r="D1112" s="12"/>
    </row>
    <row r="1113" spans="3:4" ht="12.95" customHeight="1">
      <c r="C1113" s="12"/>
      <c r="D1113" s="12"/>
    </row>
    <row r="1114" spans="3:4" ht="12.95" customHeight="1">
      <c r="C1114" s="12"/>
      <c r="D1114" s="12"/>
    </row>
    <row r="1115" spans="3:4" ht="12.95" customHeight="1">
      <c r="C1115" s="12"/>
      <c r="D1115" s="12"/>
    </row>
    <row r="1116" spans="3:4" ht="12.95" customHeight="1">
      <c r="C1116" s="12"/>
      <c r="D1116" s="12"/>
    </row>
    <row r="1117" spans="3:4" ht="12.95" customHeight="1">
      <c r="C1117" s="12"/>
      <c r="D1117" s="12"/>
    </row>
    <row r="1118" spans="3:4" ht="12.95" customHeight="1">
      <c r="C1118" s="12"/>
      <c r="D1118" s="12"/>
    </row>
    <row r="1119" spans="3:4" ht="12.95" customHeight="1">
      <c r="C1119" s="12"/>
      <c r="D1119" s="12"/>
    </row>
    <row r="1120" spans="3:4" ht="12.95" customHeight="1">
      <c r="C1120" s="12"/>
      <c r="D1120" s="12"/>
    </row>
    <row r="1121" spans="3:4" ht="12.95" customHeight="1">
      <c r="C1121" s="12"/>
      <c r="D1121" s="12"/>
    </row>
    <row r="1122" spans="3:4" ht="12.95" customHeight="1">
      <c r="C1122" s="12"/>
      <c r="D1122" s="12"/>
    </row>
    <row r="1123" spans="3:4" ht="12.95" customHeight="1">
      <c r="C1123" s="12"/>
      <c r="D1123" s="12"/>
    </row>
    <row r="1124" spans="3:4" ht="12.95" customHeight="1">
      <c r="C1124" s="12"/>
      <c r="D1124" s="12"/>
    </row>
    <row r="1125" spans="3:4" ht="12.95" customHeight="1">
      <c r="C1125" s="12"/>
      <c r="D1125" s="12"/>
    </row>
    <row r="1126" spans="3:4" ht="12.95" customHeight="1">
      <c r="C1126" s="12"/>
      <c r="D1126" s="12"/>
    </row>
    <row r="1127" spans="3:4" ht="12.95" customHeight="1">
      <c r="C1127" s="12"/>
      <c r="D1127" s="12"/>
    </row>
    <row r="1128" spans="3:4" ht="12.95" customHeight="1">
      <c r="C1128" s="12"/>
      <c r="D1128" s="12"/>
    </row>
    <row r="1129" spans="3:4" ht="12.95" customHeight="1">
      <c r="C1129" s="12"/>
      <c r="D1129" s="12"/>
    </row>
    <row r="1130" spans="3:4" ht="12.95" customHeight="1">
      <c r="C1130" s="12"/>
      <c r="D1130" s="12"/>
    </row>
    <row r="1131" spans="3:4" ht="12.95" customHeight="1">
      <c r="C1131" s="12"/>
      <c r="D1131" s="12"/>
    </row>
    <row r="1132" spans="3:4" ht="12.95" customHeight="1">
      <c r="C1132" s="12"/>
      <c r="D1132" s="12"/>
    </row>
    <row r="1133" spans="3:4" ht="12.95" customHeight="1">
      <c r="C1133" s="12"/>
      <c r="D1133" s="12"/>
    </row>
    <row r="1134" spans="3:4" ht="12.95" customHeight="1">
      <c r="C1134" s="12"/>
      <c r="D1134" s="12"/>
    </row>
    <row r="1135" spans="3:4" ht="12.95" customHeight="1">
      <c r="C1135" s="12"/>
      <c r="D1135" s="12"/>
    </row>
    <row r="1136" spans="3:4" ht="12.95" customHeight="1">
      <c r="C1136" s="12"/>
      <c r="D1136" s="12"/>
    </row>
    <row r="1137" spans="3:4" ht="12.95" customHeight="1">
      <c r="C1137" s="12"/>
      <c r="D1137" s="12"/>
    </row>
    <row r="1138" spans="3:4" ht="12.95" customHeight="1">
      <c r="C1138" s="12"/>
      <c r="D1138" s="12"/>
    </row>
    <row r="1139" spans="3:4" ht="12.95" customHeight="1">
      <c r="C1139" s="12"/>
      <c r="D1139" s="12"/>
    </row>
    <row r="1140" spans="3:4" ht="12.95" customHeight="1">
      <c r="C1140" s="12"/>
      <c r="D1140" s="12"/>
    </row>
    <row r="1141" spans="3:4" ht="12.95" customHeight="1">
      <c r="C1141" s="12"/>
      <c r="D1141" s="12"/>
    </row>
    <row r="1142" spans="3:4" ht="12.95" customHeight="1">
      <c r="C1142" s="12"/>
      <c r="D1142" s="12"/>
    </row>
    <row r="1143" spans="3:4" ht="12.95" customHeight="1">
      <c r="C1143" s="12"/>
      <c r="D1143" s="12"/>
    </row>
    <row r="1144" spans="3:4" ht="12.95" customHeight="1">
      <c r="C1144" s="12"/>
      <c r="D1144" s="12"/>
    </row>
    <row r="1145" spans="3:4" ht="12.95" customHeight="1">
      <c r="C1145" s="12"/>
      <c r="D1145" s="12"/>
    </row>
    <row r="1146" spans="3:4" ht="12.95" customHeight="1">
      <c r="C1146" s="12"/>
      <c r="D1146" s="12"/>
    </row>
    <row r="1147" spans="3:4" ht="12.95" customHeight="1">
      <c r="C1147" s="12"/>
      <c r="D1147" s="12"/>
    </row>
    <row r="1148" spans="3:4" ht="12.95" customHeight="1">
      <c r="C1148" s="12"/>
      <c r="D1148" s="12"/>
    </row>
    <row r="1149" spans="3:4" ht="12.95" customHeight="1">
      <c r="C1149" s="12"/>
      <c r="D1149" s="12"/>
    </row>
    <row r="1150" spans="3:4" ht="12.95" customHeight="1">
      <c r="C1150" s="12"/>
      <c r="D1150" s="12"/>
    </row>
    <row r="1151" spans="3:4" ht="12.95" customHeight="1">
      <c r="C1151" s="12"/>
      <c r="D1151" s="12"/>
    </row>
    <row r="1152" spans="3:4" ht="12.95" customHeight="1">
      <c r="C1152" s="12"/>
      <c r="D1152" s="12"/>
    </row>
    <row r="1153" spans="3:4" ht="12.95" customHeight="1">
      <c r="C1153" s="12"/>
      <c r="D1153" s="12"/>
    </row>
    <row r="1154" spans="3:4" ht="12.95" customHeight="1">
      <c r="C1154" s="12"/>
      <c r="D1154" s="12"/>
    </row>
    <row r="1155" spans="3:4" ht="12.95" customHeight="1">
      <c r="C1155" s="12"/>
      <c r="D1155" s="12"/>
    </row>
    <row r="1156" spans="3:4" ht="12.95" customHeight="1">
      <c r="C1156" s="12"/>
      <c r="D1156" s="12"/>
    </row>
    <row r="1157" spans="3:4" ht="12.95" customHeight="1">
      <c r="C1157" s="12"/>
      <c r="D1157" s="12"/>
    </row>
    <row r="1158" spans="3:4" ht="12.95" customHeight="1">
      <c r="C1158" s="12"/>
      <c r="D1158" s="12"/>
    </row>
    <row r="1159" spans="3:4" ht="12.95" customHeight="1">
      <c r="C1159" s="12"/>
      <c r="D1159" s="12"/>
    </row>
    <row r="1160" spans="3:4" ht="12.95" customHeight="1">
      <c r="C1160" s="12"/>
      <c r="D1160" s="12"/>
    </row>
    <row r="1161" spans="3:4" ht="12.95" customHeight="1">
      <c r="C1161" s="12"/>
      <c r="D1161" s="12"/>
    </row>
    <row r="1162" spans="3:4" ht="12.95" customHeight="1">
      <c r="C1162" s="12"/>
      <c r="D1162" s="12"/>
    </row>
    <row r="1163" spans="3:4" ht="12.95" customHeight="1">
      <c r="C1163" s="12"/>
      <c r="D1163" s="12"/>
    </row>
    <row r="1164" spans="3:4" ht="12.95" customHeight="1">
      <c r="C1164" s="12"/>
      <c r="D1164" s="12"/>
    </row>
    <row r="1165" spans="3:4" ht="12.95" customHeight="1">
      <c r="C1165" s="12"/>
      <c r="D1165" s="12"/>
    </row>
    <row r="1166" spans="3:4" ht="12.95" customHeight="1">
      <c r="C1166" s="12"/>
      <c r="D1166" s="12"/>
    </row>
    <row r="1167" spans="3:4" ht="12.95" customHeight="1">
      <c r="C1167" s="12"/>
      <c r="D1167" s="12"/>
    </row>
    <row r="1168" spans="3:4" ht="12.95" customHeight="1">
      <c r="C1168" s="12"/>
      <c r="D1168" s="12"/>
    </row>
    <row r="1169" spans="3:4" ht="12.95" customHeight="1">
      <c r="C1169" s="12"/>
      <c r="D1169" s="12"/>
    </row>
    <row r="1170" spans="3:4" ht="12.95" customHeight="1">
      <c r="C1170" s="12"/>
      <c r="D1170" s="12"/>
    </row>
    <row r="1171" spans="3:4" ht="12.95" customHeight="1">
      <c r="C1171" s="12"/>
      <c r="D1171" s="12"/>
    </row>
    <row r="1172" spans="3:4" ht="12.95" customHeight="1">
      <c r="C1172" s="12"/>
      <c r="D1172" s="12"/>
    </row>
    <row r="1173" spans="3:4" ht="12.95" customHeight="1">
      <c r="C1173" s="12"/>
      <c r="D1173" s="12"/>
    </row>
    <row r="1174" spans="3:4" ht="12.95" customHeight="1">
      <c r="C1174" s="12"/>
      <c r="D1174" s="12"/>
    </row>
    <row r="1175" spans="3:4" ht="12.95" customHeight="1">
      <c r="C1175" s="12"/>
      <c r="D1175" s="12"/>
    </row>
    <row r="1176" spans="3:4" ht="12.95" customHeight="1">
      <c r="C1176" s="12"/>
      <c r="D1176" s="12"/>
    </row>
    <row r="1177" spans="3:4" ht="12.95" customHeight="1">
      <c r="C1177" s="12"/>
      <c r="D1177" s="12"/>
    </row>
    <row r="1178" spans="3:4" ht="12.95" customHeight="1">
      <c r="C1178" s="12"/>
      <c r="D1178" s="12"/>
    </row>
    <row r="1179" spans="3:4" ht="12.95" customHeight="1">
      <c r="C1179" s="12"/>
      <c r="D1179" s="12"/>
    </row>
    <row r="1180" spans="3:4" ht="12.95" customHeight="1">
      <c r="C1180" s="12"/>
      <c r="D1180" s="12"/>
    </row>
    <row r="1181" spans="3:4" ht="12.95" customHeight="1">
      <c r="C1181" s="12"/>
      <c r="D1181" s="12"/>
    </row>
    <row r="1182" spans="3:4" ht="12.95" customHeight="1">
      <c r="C1182" s="12"/>
      <c r="D1182" s="12"/>
    </row>
    <row r="1183" spans="3:4" ht="12.95" customHeight="1">
      <c r="C1183" s="12"/>
      <c r="D1183" s="12"/>
    </row>
    <row r="1184" spans="3:4" ht="12.95" customHeight="1">
      <c r="C1184" s="12"/>
      <c r="D1184" s="12"/>
    </row>
    <row r="1185" spans="3:4" ht="12.95" customHeight="1">
      <c r="C1185" s="12"/>
      <c r="D1185" s="12"/>
    </row>
    <row r="1186" spans="3:4" ht="12.95" customHeight="1">
      <c r="C1186" s="12"/>
      <c r="D1186" s="12"/>
    </row>
    <row r="1187" spans="3:4" ht="12.95" customHeight="1">
      <c r="C1187" s="12"/>
      <c r="D1187" s="12"/>
    </row>
    <row r="1188" spans="3:4" ht="12.95" customHeight="1">
      <c r="C1188" s="12"/>
      <c r="D1188" s="12"/>
    </row>
    <row r="1189" spans="3:4" ht="12.95" customHeight="1">
      <c r="C1189" s="12"/>
      <c r="D1189" s="12"/>
    </row>
    <row r="1190" spans="3:4" ht="12.95" customHeight="1">
      <c r="C1190" s="12"/>
      <c r="D1190" s="12"/>
    </row>
    <row r="1191" spans="3:4" ht="12.95" customHeight="1">
      <c r="C1191" s="12"/>
      <c r="D1191" s="12"/>
    </row>
    <row r="1192" spans="3:4" ht="12.95" customHeight="1">
      <c r="C1192" s="12"/>
      <c r="D1192" s="12"/>
    </row>
    <row r="1193" spans="3:4" ht="12.95" customHeight="1">
      <c r="C1193" s="12"/>
      <c r="D1193" s="12"/>
    </row>
    <row r="1194" spans="3:4" ht="12.95" customHeight="1">
      <c r="C1194" s="12"/>
      <c r="D1194" s="12"/>
    </row>
    <row r="1195" spans="3:4" ht="12.95" customHeight="1">
      <c r="C1195" s="12"/>
      <c r="D1195" s="12"/>
    </row>
    <row r="1196" spans="3:4" ht="12.95" customHeight="1">
      <c r="C1196" s="12"/>
      <c r="D1196" s="12"/>
    </row>
    <row r="1197" spans="3:4" ht="12.95" customHeight="1">
      <c r="C1197" s="12"/>
      <c r="D1197" s="12"/>
    </row>
    <row r="1198" spans="3:4" ht="12.95" customHeight="1">
      <c r="C1198" s="12"/>
      <c r="D1198" s="12"/>
    </row>
    <row r="1199" spans="3:4" ht="12.95" customHeight="1">
      <c r="C1199" s="12"/>
      <c r="D1199" s="12"/>
    </row>
    <row r="1200" spans="3:4" ht="12.95" customHeight="1">
      <c r="C1200" s="12"/>
      <c r="D1200" s="12"/>
    </row>
    <row r="1201" spans="3:4" ht="12.95" customHeight="1">
      <c r="C1201" s="12"/>
      <c r="D1201" s="12"/>
    </row>
    <row r="1202" spans="3:4" ht="12.95" customHeight="1">
      <c r="C1202" s="12"/>
      <c r="D1202" s="12"/>
    </row>
    <row r="1203" spans="3:4" ht="12.95" customHeight="1">
      <c r="C1203" s="12"/>
      <c r="D1203" s="12"/>
    </row>
    <row r="1204" spans="3:4" ht="12.95" customHeight="1">
      <c r="C1204" s="12"/>
      <c r="D1204" s="12"/>
    </row>
    <row r="1205" spans="3:4" ht="12.95" customHeight="1">
      <c r="C1205" s="12"/>
      <c r="D1205" s="12"/>
    </row>
    <row r="1206" spans="3:4" ht="12.95" customHeight="1">
      <c r="C1206" s="12"/>
      <c r="D1206" s="12"/>
    </row>
    <row r="1207" spans="3:4" ht="12.95" customHeight="1">
      <c r="C1207" s="12"/>
      <c r="D1207" s="12"/>
    </row>
    <row r="1208" spans="3:4" ht="12.95" customHeight="1">
      <c r="C1208" s="12"/>
      <c r="D1208" s="12"/>
    </row>
    <row r="1209" spans="3:4" ht="12.95" customHeight="1">
      <c r="C1209" s="12"/>
      <c r="D1209" s="12"/>
    </row>
    <row r="1210" spans="3:4" ht="12.95" customHeight="1">
      <c r="C1210" s="12"/>
      <c r="D1210" s="12"/>
    </row>
    <row r="1211" spans="3:4" ht="12.95" customHeight="1">
      <c r="C1211" s="12"/>
      <c r="D1211" s="12"/>
    </row>
    <row r="1212" spans="3:4" ht="12.95" customHeight="1">
      <c r="C1212" s="12"/>
      <c r="D1212" s="12"/>
    </row>
    <row r="1213" spans="3:4" ht="12.95" customHeight="1">
      <c r="C1213" s="12"/>
      <c r="D1213" s="12"/>
    </row>
    <row r="1214" spans="3:4" ht="12.95" customHeight="1">
      <c r="C1214" s="12"/>
      <c r="D1214" s="12"/>
    </row>
    <row r="1215" spans="3:4" ht="12.95" customHeight="1">
      <c r="C1215" s="12"/>
      <c r="D1215" s="12"/>
    </row>
    <row r="1216" spans="3:4" ht="12.95" customHeight="1">
      <c r="C1216" s="12"/>
      <c r="D1216" s="12"/>
    </row>
    <row r="1217" spans="3:4" ht="12.95" customHeight="1">
      <c r="C1217" s="12"/>
      <c r="D1217" s="12"/>
    </row>
    <row r="1218" spans="3:4" ht="12.95" customHeight="1">
      <c r="C1218" s="12"/>
      <c r="D1218" s="12"/>
    </row>
    <row r="1219" spans="3:4" ht="12.95" customHeight="1">
      <c r="C1219" s="12"/>
      <c r="D1219" s="12"/>
    </row>
    <row r="1220" spans="3:4" ht="12.95" customHeight="1">
      <c r="C1220" s="12"/>
      <c r="D1220" s="12"/>
    </row>
    <row r="1221" spans="3:4" ht="12.95" customHeight="1">
      <c r="C1221" s="12"/>
      <c r="D1221" s="12"/>
    </row>
    <row r="1222" spans="3:4" ht="12.95" customHeight="1">
      <c r="C1222" s="12"/>
      <c r="D1222" s="12"/>
    </row>
    <row r="1223" spans="3:4" ht="12.95" customHeight="1">
      <c r="C1223" s="12"/>
      <c r="D1223" s="12"/>
    </row>
    <row r="1224" spans="3:4" ht="12.95" customHeight="1">
      <c r="C1224" s="12"/>
      <c r="D1224" s="12"/>
    </row>
    <row r="1225" spans="3:4" ht="12.95" customHeight="1">
      <c r="C1225" s="12"/>
      <c r="D1225" s="12"/>
    </row>
    <row r="1226" spans="3:4" ht="12.95" customHeight="1">
      <c r="C1226" s="12"/>
      <c r="D1226" s="12"/>
    </row>
    <row r="1227" spans="3:4" ht="12.95" customHeight="1">
      <c r="C1227" s="12"/>
      <c r="D1227" s="12"/>
    </row>
    <row r="1228" spans="3:4" ht="12.95" customHeight="1">
      <c r="C1228" s="12"/>
      <c r="D1228" s="12"/>
    </row>
    <row r="1229" spans="3:4" ht="12.95" customHeight="1">
      <c r="C1229" s="12"/>
      <c r="D1229" s="12"/>
    </row>
    <row r="1230" spans="3:4" ht="12.95" customHeight="1">
      <c r="C1230" s="12"/>
      <c r="D1230" s="12"/>
    </row>
    <row r="1231" spans="3:4" ht="12.95" customHeight="1">
      <c r="C1231" s="12"/>
      <c r="D1231" s="12"/>
    </row>
    <row r="1232" spans="3:4" ht="12.95" customHeight="1">
      <c r="C1232" s="12"/>
      <c r="D1232" s="12"/>
    </row>
    <row r="1233" spans="3:4" ht="12.95" customHeight="1">
      <c r="C1233" s="12"/>
      <c r="D1233" s="12"/>
    </row>
    <row r="1234" spans="3:4" ht="12.95" customHeight="1">
      <c r="C1234" s="12"/>
      <c r="D1234" s="12"/>
    </row>
    <row r="1235" spans="3:4" ht="12.95" customHeight="1">
      <c r="C1235" s="12"/>
      <c r="D1235" s="12"/>
    </row>
    <row r="1236" spans="3:4" ht="12.95" customHeight="1">
      <c r="C1236" s="12"/>
      <c r="D1236" s="12"/>
    </row>
    <row r="1237" spans="3:4" ht="12.95" customHeight="1">
      <c r="C1237" s="12"/>
      <c r="D1237" s="12"/>
    </row>
    <row r="1238" spans="3:4" ht="12.95" customHeight="1">
      <c r="C1238" s="12"/>
      <c r="D1238" s="12"/>
    </row>
    <row r="1239" spans="3:4" ht="12.95" customHeight="1">
      <c r="C1239" s="12"/>
      <c r="D1239" s="12"/>
    </row>
    <row r="1240" spans="3:4" ht="12.95" customHeight="1">
      <c r="C1240" s="12"/>
      <c r="D1240" s="12"/>
    </row>
    <row r="1241" spans="3:4" ht="12.95" customHeight="1">
      <c r="C1241" s="12"/>
      <c r="D1241" s="12"/>
    </row>
    <row r="1242" spans="3:4" ht="12.95" customHeight="1">
      <c r="C1242" s="12"/>
      <c r="D1242" s="12"/>
    </row>
    <row r="1243" spans="3:4" ht="12.95" customHeight="1">
      <c r="C1243" s="12"/>
      <c r="D1243" s="12"/>
    </row>
    <row r="1244" spans="3:4" ht="12.95" customHeight="1">
      <c r="C1244" s="12"/>
      <c r="D1244" s="12"/>
    </row>
    <row r="1245" spans="3:4" ht="12.95" customHeight="1">
      <c r="C1245" s="12"/>
      <c r="D1245" s="12"/>
    </row>
    <row r="1246" spans="3:4" ht="12.95" customHeight="1">
      <c r="C1246" s="12"/>
      <c r="D1246" s="12"/>
    </row>
    <row r="1247" spans="3:4" ht="12.95" customHeight="1">
      <c r="C1247" s="12"/>
      <c r="D1247" s="12"/>
    </row>
    <row r="1248" spans="3:4" ht="12.95" customHeight="1">
      <c r="C1248" s="12"/>
      <c r="D1248" s="12"/>
    </row>
    <row r="1249" spans="3:4" ht="12.95" customHeight="1">
      <c r="C1249" s="12"/>
      <c r="D1249" s="12"/>
    </row>
    <row r="1250" spans="3:4" ht="12.95" customHeight="1">
      <c r="C1250" s="12"/>
      <c r="D1250" s="12"/>
    </row>
    <row r="1251" spans="3:4" ht="12.95" customHeight="1">
      <c r="C1251" s="12"/>
      <c r="D1251" s="12"/>
    </row>
    <row r="1252" spans="3:4" ht="12.95" customHeight="1">
      <c r="C1252" s="12"/>
      <c r="D1252" s="12"/>
    </row>
    <row r="1253" spans="3:4" ht="12.95" customHeight="1">
      <c r="C1253" s="12"/>
      <c r="D1253" s="12"/>
    </row>
    <row r="1254" spans="3:4" ht="12.95" customHeight="1">
      <c r="C1254" s="12"/>
      <c r="D1254" s="12"/>
    </row>
    <row r="1255" spans="3:4" ht="12.95" customHeight="1">
      <c r="C1255" s="12"/>
      <c r="D1255" s="12"/>
    </row>
    <row r="1256" spans="3:4" ht="12.95" customHeight="1">
      <c r="C1256" s="12"/>
      <c r="D1256" s="12"/>
    </row>
    <row r="1257" spans="3:4" ht="12.95" customHeight="1">
      <c r="C1257" s="12"/>
      <c r="D1257" s="12"/>
    </row>
    <row r="1258" spans="3:4" ht="12.95" customHeight="1">
      <c r="C1258" s="12"/>
      <c r="D1258" s="12"/>
    </row>
    <row r="1259" spans="3:4" ht="12.95" customHeight="1">
      <c r="C1259" s="12"/>
      <c r="D1259" s="12"/>
    </row>
    <row r="1260" spans="3:4" ht="12.95" customHeight="1">
      <c r="C1260" s="12"/>
      <c r="D1260" s="12"/>
    </row>
    <row r="1261" spans="3:4" ht="12.95" customHeight="1">
      <c r="C1261" s="12"/>
      <c r="D1261" s="12"/>
    </row>
    <row r="1262" spans="3:4" ht="12.95" customHeight="1">
      <c r="C1262" s="12"/>
      <c r="D1262" s="12"/>
    </row>
    <row r="1263" spans="3:4" ht="12.95" customHeight="1">
      <c r="C1263" s="12"/>
      <c r="D1263" s="12"/>
    </row>
    <row r="1264" spans="3:4" ht="12.95" customHeight="1">
      <c r="C1264" s="12"/>
      <c r="D1264" s="12"/>
    </row>
    <row r="1265" spans="3:4" ht="12.95" customHeight="1">
      <c r="C1265" s="12"/>
      <c r="D1265" s="12"/>
    </row>
    <row r="1266" spans="3:4" ht="12.95" customHeight="1">
      <c r="C1266" s="12"/>
      <c r="D1266" s="12"/>
    </row>
    <row r="1267" spans="3:4" ht="12.95" customHeight="1">
      <c r="C1267" s="12"/>
      <c r="D1267" s="12"/>
    </row>
    <row r="1268" spans="3:4" ht="12.95" customHeight="1">
      <c r="C1268" s="12"/>
      <c r="D1268" s="12"/>
    </row>
    <row r="1269" spans="3:4" ht="12.95" customHeight="1">
      <c r="C1269" s="12"/>
      <c r="D1269" s="12"/>
    </row>
    <row r="1270" spans="3:4" ht="12.95" customHeight="1">
      <c r="C1270" s="12"/>
      <c r="D1270" s="12"/>
    </row>
    <row r="1271" spans="3:4" ht="12.95" customHeight="1">
      <c r="C1271" s="12"/>
      <c r="D1271" s="12"/>
    </row>
    <row r="1272" spans="3:4" ht="12.95" customHeight="1">
      <c r="C1272" s="12"/>
      <c r="D1272" s="12"/>
    </row>
    <row r="1273" spans="3:4" ht="12.95" customHeight="1">
      <c r="C1273" s="12"/>
      <c r="D1273" s="12"/>
    </row>
    <row r="1274" spans="3:4" ht="12.95" customHeight="1">
      <c r="C1274" s="12"/>
      <c r="D1274" s="12"/>
    </row>
    <row r="1275" spans="3:4" ht="12.95" customHeight="1">
      <c r="C1275" s="12"/>
      <c r="D1275" s="12"/>
    </row>
    <row r="1276" spans="3:4" ht="12.95" customHeight="1">
      <c r="C1276" s="12"/>
      <c r="D1276" s="12"/>
    </row>
    <row r="1277" spans="3:4" ht="12.95" customHeight="1">
      <c r="C1277" s="12"/>
      <c r="D1277" s="12"/>
    </row>
    <row r="1278" spans="3:4" ht="12.95" customHeight="1">
      <c r="C1278" s="12"/>
      <c r="D1278" s="12"/>
    </row>
    <row r="1279" spans="3:4" ht="12.95" customHeight="1">
      <c r="C1279" s="12"/>
      <c r="D1279" s="12"/>
    </row>
    <row r="1280" spans="3:4" ht="12.95" customHeight="1">
      <c r="C1280" s="12"/>
      <c r="D1280" s="12"/>
    </row>
    <row r="1281" spans="3:4" ht="12.95" customHeight="1">
      <c r="C1281" s="12"/>
      <c r="D1281" s="12"/>
    </row>
    <row r="1282" spans="3:4" ht="12.95" customHeight="1">
      <c r="C1282" s="12"/>
      <c r="D1282" s="12"/>
    </row>
    <row r="1283" spans="3:4" ht="12.95" customHeight="1">
      <c r="C1283" s="12"/>
      <c r="D1283" s="12"/>
    </row>
    <row r="1284" spans="3:4" ht="12.95" customHeight="1">
      <c r="C1284" s="12"/>
      <c r="D1284" s="12"/>
    </row>
    <row r="1285" spans="3:4" ht="12.95" customHeight="1">
      <c r="C1285" s="12"/>
      <c r="D1285" s="12"/>
    </row>
    <row r="1286" spans="3:4" ht="12.95" customHeight="1">
      <c r="C1286" s="12"/>
      <c r="D1286" s="12"/>
    </row>
    <row r="1287" spans="3:4" ht="12.95" customHeight="1">
      <c r="C1287" s="12"/>
      <c r="D1287" s="12"/>
    </row>
    <row r="1288" spans="3:4" ht="12.95" customHeight="1">
      <c r="C1288" s="12"/>
      <c r="D1288" s="12"/>
    </row>
    <row r="1289" spans="3:4" ht="12.95" customHeight="1">
      <c r="C1289" s="12"/>
      <c r="D1289" s="12"/>
    </row>
    <row r="1290" spans="3:4" ht="12.95" customHeight="1">
      <c r="C1290" s="12"/>
      <c r="D1290" s="12"/>
    </row>
    <row r="1291" spans="3:4" ht="12.95" customHeight="1">
      <c r="C1291" s="12"/>
      <c r="D1291" s="12"/>
    </row>
    <row r="1292" spans="3:4" ht="12.95" customHeight="1">
      <c r="C1292" s="12"/>
      <c r="D1292" s="12"/>
    </row>
    <row r="1293" spans="3:4" ht="12.95" customHeight="1">
      <c r="C1293" s="12"/>
      <c r="D1293" s="12"/>
    </row>
    <row r="1294" spans="3:4" ht="12.95" customHeight="1">
      <c r="C1294" s="12"/>
      <c r="D1294" s="12"/>
    </row>
    <row r="1295" spans="3:4" ht="12.95" customHeight="1">
      <c r="C1295" s="12"/>
      <c r="D1295" s="12"/>
    </row>
    <row r="1296" spans="3:4" ht="12.95" customHeight="1">
      <c r="C1296" s="12"/>
      <c r="D1296" s="12"/>
    </row>
    <row r="1297" spans="3:4" ht="12.95" customHeight="1">
      <c r="C1297" s="12"/>
      <c r="D1297" s="12"/>
    </row>
    <row r="1298" spans="3:4" ht="12.95" customHeight="1">
      <c r="C1298" s="12"/>
      <c r="D1298" s="12"/>
    </row>
    <row r="1299" spans="3:4" ht="12.95" customHeight="1">
      <c r="C1299" s="12"/>
      <c r="D1299" s="12"/>
    </row>
    <row r="1300" spans="3:4" ht="12.95" customHeight="1">
      <c r="C1300" s="12"/>
      <c r="D1300" s="12"/>
    </row>
    <row r="1301" spans="3:4" ht="12.95" customHeight="1">
      <c r="C1301" s="12"/>
      <c r="D1301" s="12"/>
    </row>
    <row r="1302" spans="3:4" ht="12.95" customHeight="1">
      <c r="C1302" s="12"/>
      <c r="D1302" s="12"/>
    </row>
    <row r="1303" spans="3:4" ht="12.95" customHeight="1">
      <c r="C1303" s="12"/>
      <c r="D1303" s="12"/>
    </row>
    <row r="1304" spans="3:4" ht="12.95" customHeight="1">
      <c r="C1304" s="12"/>
      <c r="D1304" s="12"/>
    </row>
    <row r="1305" spans="3:4" ht="12.95" customHeight="1">
      <c r="C1305" s="12"/>
      <c r="D1305" s="12"/>
    </row>
    <row r="1306" spans="3:4" ht="12.95" customHeight="1">
      <c r="C1306" s="12"/>
      <c r="D1306" s="12"/>
    </row>
    <row r="1307" spans="3:4" ht="12.95" customHeight="1">
      <c r="C1307" s="12"/>
      <c r="D1307" s="12"/>
    </row>
    <row r="1308" spans="3:4" ht="12.95" customHeight="1">
      <c r="C1308" s="12"/>
      <c r="D1308" s="12"/>
    </row>
    <row r="1309" spans="3:4" ht="12.95" customHeight="1">
      <c r="C1309" s="12"/>
      <c r="D1309" s="12"/>
    </row>
    <row r="1310" spans="3:4" ht="12.95" customHeight="1">
      <c r="C1310" s="12"/>
      <c r="D1310" s="12"/>
    </row>
    <row r="1311" spans="3:4" ht="12.95" customHeight="1">
      <c r="C1311" s="12"/>
      <c r="D1311" s="12"/>
    </row>
    <row r="1312" spans="3:4" ht="12.95" customHeight="1">
      <c r="C1312" s="12"/>
      <c r="D1312" s="12"/>
    </row>
    <row r="1313" spans="3:4" ht="12.95" customHeight="1">
      <c r="C1313" s="12"/>
      <c r="D1313" s="12"/>
    </row>
    <row r="1314" spans="3:4" ht="12.95" customHeight="1">
      <c r="C1314" s="12"/>
      <c r="D1314" s="12"/>
    </row>
    <row r="1315" spans="3:4" ht="12.95" customHeight="1">
      <c r="C1315" s="12"/>
      <c r="D1315" s="12"/>
    </row>
    <row r="1316" spans="3:4" ht="12.95" customHeight="1">
      <c r="C1316" s="12"/>
      <c r="D1316" s="12"/>
    </row>
    <row r="1317" spans="3:4" ht="12.95" customHeight="1">
      <c r="C1317" s="12"/>
      <c r="D1317" s="12"/>
    </row>
    <row r="1318" spans="3:4" ht="12.95" customHeight="1">
      <c r="C1318" s="12"/>
      <c r="D1318" s="12"/>
    </row>
    <row r="1319" spans="3:4" ht="12.95" customHeight="1">
      <c r="C1319" s="12"/>
      <c r="D1319" s="12"/>
    </row>
    <row r="1320" spans="3:4" ht="12.95" customHeight="1">
      <c r="C1320" s="12"/>
      <c r="D1320" s="12"/>
    </row>
    <row r="1321" spans="3:4" ht="12.95" customHeight="1">
      <c r="C1321" s="12"/>
      <c r="D1321" s="12"/>
    </row>
    <row r="1322" spans="3:4" ht="12.95" customHeight="1">
      <c r="C1322" s="12"/>
      <c r="D1322" s="12"/>
    </row>
    <row r="1323" spans="3:4" ht="12.95" customHeight="1">
      <c r="C1323" s="12"/>
      <c r="D1323" s="12"/>
    </row>
    <row r="1324" spans="3:4" ht="12.95" customHeight="1">
      <c r="C1324" s="12"/>
      <c r="D1324" s="12"/>
    </row>
    <row r="1325" spans="3:4" ht="12.95" customHeight="1">
      <c r="C1325" s="12"/>
      <c r="D1325" s="12"/>
    </row>
    <row r="1326" spans="3:4" ht="12.95" customHeight="1">
      <c r="C1326" s="12"/>
      <c r="D1326" s="12"/>
    </row>
    <row r="1327" spans="3:4" ht="12.95" customHeight="1">
      <c r="C1327" s="12"/>
      <c r="D1327" s="12"/>
    </row>
    <row r="1328" spans="3:4" ht="12.95" customHeight="1">
      <c r="C1328" s="12"/>
      <c r="D1328" s="12"/>
    </row>
    <row r="1329" spans="3:4" ht="12.95" customHeight="1">
      <c r="C1329" s="12"/>
      <c r="D1329" s="12"/>
    </row>
    <row r="1330" spans="3:4" ht="12.95" customHeight="1">
      <c r="C1330" s="12"/>
      <c r="D1330" s="12"/>
    </row>
    <row r="1331" spans="3:4" ht="12.95" customHeight="1">
      <c r="C1331" s="12"/>
      <c r="D1331" s="12"/>
    </row>
    <row r="1332" spans="3:4" ht="12.95" customHeight="1">
      <c r="C1332" s="12"/>
      <c r="D1332" s="12"/>
    </row>
    <row r="1333" spans="3:4" ht="12.95" customHeight="1">
      <c r="C1333" s="12"/>
      <c r="D1333" s="12"/>
    </row>
    <row r="1334" spans="3:4" ht="12.95" customHeight="1">
      <c r="C1334" s="12"/>
      <c r="D1334" s="12"/>
    </row>
    <row r="1335" spans="3:4" ht="12.95" customHeight="1">
      <c r="C1335" s="12"/>
      <c r="D1335" s="12"/>
    </row>
    <row r="1336" spans="3:4" ht="12.95" customHeight="1">
      <c r="C1336" s="12"/>
      <c r="D1336" s="12"/>
    </row>
    <row r="1337" spans="3:4" ht="12.95" customHeight="1">
      <c r="C1337" s="12"/>
      <c r="D1337" s="12"/>
    </row>
    <row r="1338" spans="3:4" ht="12.95" customHeight="1">
      <c r="C1338" s="12"/>
      <c r="D1338" s="12"/>
    </row>
    <row r="1339" spans="3:4" ht="12.95" customHeight="1">
      <c r="C1339" s="12"/>
      <c r="D1339" s="12"/>
    </row>
    <row r="1340" spans="3:4" ht="12.95" customHeight="1">
      <c r="C1340" s="12"/>
      <c r="D1340" s="12"/>
    </row>
    <row r="1341" spans="3:4" ht="12.95" customHeight="1">
      <c r="C1341" s="12"/>
      <c r="D1341" s="12"/>
    </row>
    <row r="1342" spans="3:4" ht="12.95" customHeight="1">
      <c r="C1342" s="12"/>
      <c r="D1342" s="12"/>
    </row>
    <row r="1343" spans="3:4" ht="12.95" customHeight="1">
      <c r="C1343" s="12"/>
      <c r="D1343" s="12"/>
    </row>
    <row r="1344" spans="3:4" ht="12.95" customHeight="1">
      <c r="C1344" s="12"/>
      <c r="D1344" s="12"/>
    </row>
    <row r="1345" spans="3:4" ht="12.95" customHeight="1">
      <c r="C1345" s="12"/>
      <c r="D1345" s="12"/>
    </row>
    <row r="1346" spans="3:4" ht="12.95" customHeight="1">
      <c r="C1346" s="12"/>
      <c r="D1346" s="12"/>
    </row>
    <row r="1347" spans="3:4" ht="12.95" customHeight="1">
      <c r="C1347" s="12"/>
      <c r="D1347" s="12"/>
    </row>
    <row r="1348" spans="3:4" ht="12.95" customHeight="1">
      <c r="C1348" s="12"/>
      <c r="D1348" s="12"/>
    </row>
    <row r="1349" spans="3:4" ht="12.95" customHeight="1">
      <c r="C1349" s="12"/>
      <c r="D1349" s="12"/>
    </row>
    <row r="1350" spans="3:4" ht="12.95" customHeight="1">
      <c r="C1350" s="12"/>
      <c r="D1350" s="12"/>
    </row>
    <row r="1351" spans="3:4" ht="12.95" customHeight="1">
      <c r="C1351" s="12"/>
      <c r="D1351" s="12"/>
    </row>
    <row r="1352" spans="3:4" ht="12.95" customHeight="1">
      <c r="C1352" s="12"/>
      <c r="D1352" s="12"/>
    </row>
    <row r="1353" spans="3:4" ht="12.95" customHeight="1">
      <c r="C1353" s="12"/>
      <c r="D1353" s="12"/>
    </row>
    <row r="1354" spans="3:4" ht="12.95" customHeight="1">
      <c r="C1354" s="12"/>
      <c r="D1354" s="12"/>
    </row>
    <row r="1355" spans="3:4" ht="12.95" customHeight="1">
      <c r="C1355" s="12"/>
      <c r="D1355" s="12"/>
    </row>
    <row r="1356" spans="3:4" ht="12.95" customHeight="1">
      <c r="C1356" s="12"/>
      <c r="D1356" s="12"/>
    </row>
    <row r="1357" spans="3:4" ht="12.95" customHeight="1">
      <c r="C1357" s="12"/>
      <c r="D1357" s="12"/>
    </row>
    <row r="1358" spans="3:4" ht="12.95" customHeight="1">
      <c r="C1358" s="12"/>
      <c r="D1358" s="12"/>
    </row>
    <row r="1359" spans="3:4" ht="12.95" customHeight="1">
      <c r="C1359" s="12"/>
      <c r="D1359" s="12"/>
    </row>
    <row r="1360" spans="3:4" ht="12.95" customHeight="1">
      <c r="C1360" s="12"/>
      <c r="D1360" s="12"/>
    </row>
    <row r="1361" spans="3:4" ht="12.95" customHeight="1">
      <c r="C1361" s="12"/>
      <c r="D1361" s="12"/>
    </row>
    <row r="1362" spans="3:4" ht="12.95" customHeight="1">
      <c r="C1362" s="12"/>
      <c r="D1362" s="12"/>
    </row>
    <row r="1363" spans="3:4" ht="12.95" customHeight="1">
      <c r="C1363" s="12"/>
      <c r="D1363" s="12"/>
    </row>
    <row r="1364" spans="3:4" ht="12.95" customHeight="1">
      <c r="C1364" s="12"/>
      <c r="D1364" s="12"/>
    </row>
    <row r="1365" spans="3:4" ht="12.95" customHeight="1">
      <c r="C1365" s="12"/>
      <c r="D1365" s="12"/>
    </row>
    <row r="1366" spans="3:4" ht="12.95" customHeight="1">
      <c r="C1366" s="12"/>
      <c r="D1366" s="12"/>
    </row>
    <row r="1367" spans="3:4" ht="12.95" customHeight="1">
      <c r="C1367" s="12"/>
      <c r="D1367" s="12"/>
    </row>
    <row r="1368" spans="3:4" ht="12.95" customHeight="1">
      <c r="C1368" s="12"/>
      <c r="D1368" s="12"/>
    </row>
    <row r="1369" spans="3:4" ht="12.95" customHeight="1">
      <c r="C1369" s="12"/>
      <c r="D1369" s="12"/>
    </row>
    <row r="1370" spans="3:4" ht="12.95" customHeight="1">
      <c r="C1370" s="12"/>
      <c r="D1370" s="12"/>
    </row>
    <row r="1371" spans="3:4" ht="12.95" customHeight="1">
      <c r="C1371" s="12"/>
      <c r="D1371" s="12"/>
    </row>
    <row r="1372" spans="3:4" ht="12.95" customHeight="1">
      <c r="C1372" s="12"/>
      <c r="D1372" s="12"/>
    </row>
    <row r="1373" spans="3:4" ht="12.95" customHeight="1">
      <c r="C1373" s="12"/>
      <c r="D1373" s="12"/>
    </row>
    <row r="1374" spans="3:4" ht="12.95" customHeight="1">
      <c r="C1374" s="12"/>
      <c r="D1374" s="12"/>
    </row>
    <row r="1375" spans="3:4" ht="12.95" customHeight="1">
      <c r="C1375" s="12"/>
      <c r="D1375" s="12"/>
    </row>
    <row r="1376" spans="3:4" ht="12.95" customHeight="1">
      <c r="C1376" s="12"/>
      <c r="D1376" s="12"/>
    </row>
    <row r="1377" spans="3:4" ht="12.95" customHeight="1">
      <c r="C1377" s="12"/>
      <c r="D1377" s="12"/>
    </row>
    <row r="1378" spans="3:4" ht="12.95" customHeight="1">
      <c r="C1378" s="12"/>
      <c r="D1378" s="12"/>
    </row>
    <row r="1379" spans="3:4" ht="12.95" customHeight="1">
      <c r="C1379" s="12"/>
      <c r="D1379" s="12"/>
    </row>
    <row r="1380" spans="3:4" ht="12.95" customHeight="1">
      <c r="C1380" s="12"/>
      <c r="D1380" s="12"/>
    </row>
    <row r="1381" spans="3:4" ht="12.95" customHeight="1">
      <c r="C1381" s="12"/>
      <c r="D1381" s="12"/>
    </row>
    <row r="1382" spans="3:4" ht="12.95" customHeight="1">
      <c r="C1382" s="12"/>
      <c r="D1382" s="12"/>
    </row>
    <row r="1383" spans="3:4" ht="12.95" customHeight="1">
      <c r="C1383" s="12"/>
      <c r="D1383" s="12"/>
    </row>
    <row r="1384" spans="3:4" ht="12.95" customHeight="1">
      <c r="C1384" s="12"/>
      <c r="D1384" s="12"/>
    </row>
    <row r="1385" spans="3:4" ht="12.95" customHeight="1">
      <c r="C1385" s="12"/>
      <c r="D1385" s="12"/>
    </row>
    <row r="1386" spans="3:4" ht="12.95" customHeight="1">
      <c r="C1386" s="12"/>
      <c r="D1386" s="12"/>
    </row>
    <row r="1387" spans="3:4" ht="12.95" customHeight="1">
      <c r="C1387" s="12"/>
      <c r="D1387" s="12"/>
    </row>
    <row r="1388" spans="3:4" ht="12.95" customHeight="1">
      <c r="C1388" s="12"/>
      <c r="D1388" s="12"/>
    </row>
    <row r="1389" spans="3:4" ht="12.95" customHeight="1">
      <c r="C1389" s="12"/>
      <c r="D1389" s="12"/>
    </row>
    <row r="1390" spans="3:4" ht="12.95" customHeight="1">
      <c r="C1390" s="12"/>
      <c r="D1390" s="12"/>
    </row>
    <row r="1391" spans="3:4" ht="12.95" customHeight="1">
      <c r="C1391" s="12"/>
      <c r="D1391" s="12"/>
    </row>
    <row r="1392" spans="3:4" ht="12.95" customHeight="1">
      <c r="C1392" s="12"/>
      <c r="D1392" s="12"/>
    </row>
    <row r="1393" spans="3:4" ht="12.95" customHeight="1">
      <c r="C1393" s="12"/>
      <c r="D1393" s="12"/>
    </row>
    <row r="1394" spans="3:4" ht="12.95" customHeight="1">
      <c r="C1394" s="12"/>
      <c r="D1394" s="12"/>
    </row>
    <row r="1395" spans="3:4" ht="12.95" customHeight="1">
      <c r="C1395" s="12"/>
      <c r="D1395" s="12"/>
    </row>
    <row r="1396" spans="3:4" ht="12.95" customHeight="1">
      <c r="C1396" s="12"/>
      <c r="D1396" s="12"/>
    </row>
    <row r="1397" spans="3:4" ht="12.95" customHeight="1">
      <c r="C1397" s="12"/>
      <c r="D1397" s="12"/>
    </row>
    <row r="1398" spans="3:4" ht="12.95" customHeight="1">
      <c r="C1398" s="12"/>
      <c r="D1398" s="12"/>
    </row>
    <row r="1399" spans="3:4" ht="12.95" customHeight="1">
      <c r="C1399" s="12"/>
      <c r="D1399" s="12"/>
    </row>
    <row r="1400" spans="3:4" ht="12.95" customHeight="1">
      <c r="C1400" s="12"/>
      <c r="D1400" s="12"/>
    </row>
    <row r="1401" spans="3:4" ht="12.95" customHeight="1">
      <c r="C1401" s="12"/>
      <c r="D1401" s="12"/>
    </row>
    <row r="1402" spans="3:4" ht="12.95" customHeight="1">
      <c r="C1402" s="12"/>
      <c r="D1402" s="12"/>
    </row>
    <row r="1403" spans="3:4" ht="12.95" customHeight="1">
      <c r="C1403" s="12"/>
      <c r="D1403" s="12"/>
    </row>
    <row r="1404" spans="3:4" ht="12.95" customHeight="1">
      <c r="C1404" s="12"/>
      <c r="D1404" s="12"/>
    </row>
    <row r="1405" spans="3:4" ht="12.95" customHeight="1">
      <c r="C1405" s="12"/>
      <c r="D1405" s="12"/>
    </row>
    <row r="1406" spans="3:4" ht="12.95" customHeight="1">
      <c r="C1406" s="12"/>
      <c r="D1406" s="12"/>
    </row>
    <row r="1407" spans="3:4" ht="12.95" customHeight="1">
      <c r="C1407" s="12"/>
      <c r="D1407" s="12"/>
    </row>
    <row r="1408" spans="3:4" ht="12.95" customHeight="1">
      <c r="C1408" s="12"/>
      <c r="D1408" s="12"/>
    </row>
    <row r="1409" spans="3:4" ht="12.95" customHeight="1">
      <c r="C1409" s="12"/>
      <c r="D1409" s="12"/>
    </row>
    <row r="1410" spans="3:4" ht="12.95" customHeight="1">
      <c r="C1410" s="12"/>
      <c r="D1410" s="12"/>
    </row>
    <row r="1411" spans="3:4" ht="12.95" customHeight="1">
      <c r="C1411" s="12"/>
      <c r="D1411" s="12"/>
    </row>
    <row r="1412" spans="3:4" ht="12.95" customHeight="1">
      <c r="C1412" s="12"/>
      <c r="D1412" s="12"/>
    </row>
    <row r="1413" spans="3:4" ht="12.95" customHeight="1">
      <c r="C1413" s="12"/>
      <c r="D1413" s="12"/>
    </row>
    <row r="1414" spans="3:4" ht="12.95" customHeight="1">
      <c r="C1414" s="12"/>
      <c r="D1414" s="12"/>
    </row>
    <row r="1415" spans="3:4" ht="12.95" customHeight="1">
      <c r="C1415" s="12"/>
      <c r="D1415" s="12"/>
    </row>
    <row r="1416" spans="3:4" ht="12.95" customHeight="1">
      <c r="C1416" s="12"/>
      <c r="D1416" s="12"/>
    </row>
    <row r="1417" spans="3:4" ht="12.95" customHeight="1">
      <c r="C1417" s="12"/>
      <c r="D1417" s="12"/>
    </row>
    <row r="1418" spans="3:4" ht="12.95" customHeight="1">
      <c r="C1418" s="12"/>
      <c r="D1418" s="12"/>
    </row>
    <row r="1419" spans="3:4" ht="12.95" customHeight="1">
      <c r="C1419" s="12"/>
      <c r="D1419" s="12"/>
    </row>
    <row r="1420" spans="3:4" ht="12.95" customHeight="1">
      <c r="C1420" s="12"/>
      <c r="D1420" s="12"/>
    </row>
    <row r="1421" spans="3:4" ht="12.95" customHeight="1">
      <c r="C1421" s="12"/>
      <c r="D1421" s="12"/>
    </row>
    <row r="1422" spans="3:4" ht="12.95" customHeight="1">
      <c r="C1422" s="12"/>
      <c r="D1422" s="12"/>
    </row>
    <row r="1423" spans="3:4" ht="12.95" customHeight="1">
      <c r="C1423" s="12"/>
      <c r="D1423" s="12"/>
    </row>
    <row r="1424" spans="3:4" ht="12.95" customHeight="1">
      <c r="C1424" s="12"/>
      <c r="D1424" s="12"/>
    </row>
    <row r="1425" spans="3:4" ht="12.95" customHeight="1">
      <c r="C1425" s="12"/>
      <c r="D1425" s="12"/>
    </row>
    <row r="1426" spans="3:4" ht="12.95" customHeight="1">
      <c r="C1426" s="12"/>
      <c r="D1426" s="12"/>
    </row>
    <row r="1427" spans="3:4" ht="12.95" customHeight="1">
      <c r="C1427" s="12"/>
      <c r="D1427" s="12"/>
    </row>
    <row r="1428" spans="3:4" ht="12.95" customHeight="1">
      <c r="C1428" s="12"/>
      <c r="D1428" s="12"/>
    </row>
    <row r="1429" spans="3:4" ht="12.95" customHeight="1">
      <c r="C1429" s="12"/>
      <c r="D1429" s="12"/>
    </row>
    <row r="1430" spans="3:4" ht="12.95" customHeight="1">
      <c r="C1430" s="12"/>
      <c r="D1430" s="12"/>
    </row>
    <row r="1431" spans="3:4" ht="12.95" customHeight="1">
      <c r="C1431" s="12"/>
      <c r="D1431" s="12"/>
    </row>
    <row r="1432" spans="3:4" ht="12.95" customHeight="1">
      <c r="C1432" s="12"/>
      <c r="D1432" s="12"/>
    </row>
    <row r="1433" spans="3:4" ht="12.95" customHeight="1">
      <c r="C1433" s="12"/>
      <c r="D1433" s="12"/>
    </row>
    <row r="1434" spans="3:4" ht="12.95" customHeight="1">
      <c r="C1434" s="12"/>
      <c r="D1434" s="12"/>
    </row>
    <row r="1435" spans="3:4" ht="12.95" customHeight="1">
      <c r="C1435" s="12"/>
      <c r="D1435" s="12"/>
    </row>
    <row r="1436" spans="3:4" ht="12.95" customHeight="1">
      <c r="C1436" s="12"/>
      <c r="D1436" s="12"/>
    </row>
    <row r="1437" spans="3:4" ht="12.95" customHeight="1">
      <c r="C1437" s="12"/>
      <c r="D1437" s="12"/>
    </row>
    <row r="1438" spans="3:4" ht="12.95" customHeight="1">
      <c r="C1438" s="12"/>
      <c r="D1438" s="12"/>
    </row>
    <row r="1439" spans="3:4" ht="12.95" customHeight="1">
      <c r="C1439" s="12"/>
      <c r="D1439" s="12"/>
    </row>
    <row r="1440" spans="3:4" ht="12.95" customHeight="1">
      <c r="C1440" s="12"/>
      <c r="D1440" s="12"/>
    </row>
    <row r="1441" spans="3:4" ht="12.95" customHeight="1">
      <c r="C1441" s="12"/>
      <c r="D1441" s="12"/>
    </row>
    <row r="1442" spans="3:4" ht="12.95" customHeight="1">
      <c r="C1442" s="12"/>
      <c r="D1442" s="12"/>
    </row>
    <row r="1443" spans="3:4" ht="12.95" customHeight="1">
      <c r="C1443" s="12"/>
      <c r="D1443" s="12"/>
    </row>
    <row r="1444" spans="3:4" ht="12.95" customHeight="1">
      <c r="C1444" s="12"/>
      <c r="D1444" s="12"/>
    </row>
    <row r="1445" spans="3:4" ht="12.95" customHeight="1">
      <c r="C1445" s="12"/>
      <c r="D1445" s="12"/>
    </row>
    <row r="1446" spans="3:4" ht="12.95" customHeight="1">
      <c r="C1446" s="12"/>
      <c r="D1446" s="12"/>
    </row>
    <row r="1447" spans="3:4" ht="12.95" customHeight="1">
      <c r="C1447" s="12"/>
      <c r="D1447" s="12"/>
    </row>
    <row r="1448" spans="3:4" ht="12.95" customHeight="1">
      <c r="C1448" s="12"/>
      <c r="D1448" s="12"/>
    </row>
    <row r="1449" spans="3:4" ht="12.95" customHeight="1">
      <c r="C1449" s="12"/>
      <c r="D1449" s="12"/>
    </row>
    <row r="1450" spans="3:4" ht="12.95" customHeight="1">
      <c r="C1450" s="12"/>
      <c r="D1450" s="12"/>
    </row>
    <row r="1451" spans="3:4" ht="12.95" customHeight="1">
      <c r="C1451" s="12"/>
      <c r="D1451" s="12"/>
    </row>
    <row r="1452" spans="3:4" ht="12.95" customHeight="1">
      <c r="C1452" s="12"/>
      <c r="D1452" s="12"/>
    </row>
    <row r="1453" spans="3:4" ht="12.95" customHeight="1">
      <c r="C1453" s="12"/>
      <c r="D1453" s="12"/>
    </row>
    <row r="1454" spans="3:4" ht="12.95" customHeight="1">
      <c r="C1454" s="12"/>
      <c r="D1454" s="12"/>
    </row>
    <row r="1455" spans="3:4" ht="12.95" customHeight="1">
      <c r="C1455" s="12"/>
      <c r="D1455" s="12"/>
    </row>
    <row r="1456" spans="3:4" ht="12.95" customHeight="1">
      <c r="C1456" s="12"/>
      <c r="D1456" s="12"/>
    </row>
    <row r="1457" spans="3:4" ht="12.95" customHeight="1">
      <c r="C1457" s="12"/>
      <c r="D1457" s="12"/>
    </row>
    <row r="1458" spans="3:4" ht="12.95" customHeight="1">
      <c r="C1458" s="12"/>
      <c r="D1458" s="12"/>
    </row>
    <row r="1459" spans="3:4" ht="12.95" customHeight="1">
      <c r="C1459" s="12"/>
      <c r="D1459" s="12"/>
    </row>
    <row r="1460" spans="3:4" ht="12.95" customHeight="1">
      <c r="C1460" s="12"/>
      <c r="D1460" s="12"/>
    </row>
    <row r="1461" spans="3:4" ht="12.95" customHeight="1">
      <c r="C1461" s="12"/>
      <c r="D1461" s="12"/>
    </row>
    <row r="1462" spans="3:4" ht="12.95" customHeight="1">
      <c r="C1462" s="12"/>
      <c r="D1462" s="12"/>
    </row>
    <row r="1463" spans="3:4" ht="12.95" customHeight="1">
      <c r="C1463" s="12"/>
      <c r="D1463" s="12"/>
    </row>
    <row r="1464" spans="3:4" ht="12.95" customHeight="1">
      <c r="C1464" s="12"/>
      <c r="D1464" s="12"/>
    </row>
    <row r="1465" spans="3:4" ht="12.95" customHeight="1">
      <c r="C1465" s="12"/>
      <c r="D1465" s="12"/>
    </row>
    <row r="1466" spans="3:4" ht="12.95" customHeight="1">
      <c r="C1466" s="12"/>
      <c r="D1466" s="12"/>
    </row>
    <row r="1467" spans="3:4" ht="12.95" customHeight="1">
      <c r="C1467" s="12"/>
      <c r="D1467" s="12"/>
    </row>
    <row r="1468" spans="3:4" ht="12.95" customHeight="1">
      <c r="C1468" s="12"/>
      <c r="D1468" s="12"/>
    </row>
    <row r="1469" spans="3:4" ht="12.95" customHeight="1">
      <c r="C1469" s="12"/>
      <c r="D1469" s="12"/>
    </row>
    <row r="1470" spans="3:4" ht="12.95" customHeight="1">
      <c r="C1470" s="12"/>
      <c r="D1470" s="12"/>
    </row>
    <row r="1471" spans="3:4" ht="12.95" customHeight="1">
      <c r="C1471" s="12"/>
      <c r="D1471" s="12"/>
    </row>
    <row r="1472" spans="3:4" ht="12.95" customHeight="1">
      <c r="C1472" s="12"/>
      <c r="D1472" s="12"/>
    </row>
    <row r="1473" spans="3:4" ht="12.95" customHeight="1">
      <c r="C1473" s="12"/>
      <c r="D1473" s="12"/>
    </row>
    <row r="1474" spans="3:4" ht="12.95" customHeight="1">
      <c r="C1474" s="12"/>
      <c r="D1474" s="12"/>
    </row>
    <row r="1475" spans="3:4" ht="12.95" customHeight="1">
      <c r="C1475" s="12"/>
      <c r="D1475" s="12"/>
    </row>
    <row r="1476" spans="3:4" ht="12.95" customHeight="1">
      <c r="C1476" s="12"/>
      <c r="D1476" s="12"/>
    </row>
    <row r="1477" spans="3:4" ht="12.95" customHeight="1">
      <c r="C1477" s="12"/>
      <c r="D1477" s="12"/>
    </row>
    <row r="1478" spans="3:4" ht="12.95" customHeight="1">
      <c r="C1478" s="12"/>
      <c r="D1478" s="12"/>
    </row>
    <row r="1479" spans="3:4" ht="12.95" customHeight="1">
      <c r="C1479" s="12"/>
      <c r="D1479" s="12"/>
    </row>
    <row r="1480" spans="3:4" ht="12.95" customHeight="1">
      <c r="C1480" s="12"/>
      <c r="D1480" s="12"/>
    </row>
    <row r="1481" spans="3:4" ht="12.95" customHeight="1">
      <c r="C1481" s="12"/>
      <c r="D1481" s="12"/>
    </row>
    <row r="1482" spans="3:4" ht="12.95" customHeight="1">
      <c r="C1482" s="12"/>
      <c r="D1482" s="12"/>
    </row>
    <row r="1483" spans="3:4" ht="12.95" customHeight="1">
      <c r="C1483" s="12"/>
      <c r="D1483" s="12"/>
    </row>
    <row r="1484" spans="3:4" ht="12.95" customHeight="1">
      <c r="C1484" s="12"/>
      <c r="D1484" s="12"/>
    </row>
    <row r="1485" spans="3:4" ht="12.95" customHeight="1">
      <c r="C1485" s="12"/>
      <c r="D1485" s="12"/>
    </row>
    <row r="1486" spans="3:4" ht="12.95" customHeight="1">
      <c r="C1486" s="12"/>
      <c r="D1486" s="12"/>
    </row>
    <row r="1487" spans="3:4" ht="12.95" customHeight="1">
      <c r="C1487" s="12"/>
      <c r="D1487" s="12"/>
    </row>
    <row r="1488" spans="3:4" ht="12.95" customHeight="1">
      <c r="C1488" s="12"/>
      <c r="D1488" s="12"/>
    </row>
    <row r="1489" spans="3:4" ht="12.95" customHeight="1">
      <c r="C1489" s="12"/>
      <c r="D1489" s="12"/>
    </row>
    <row r="1490" spans="3:4" ht="12.95" customHeight="1">
      <c r="C1490" s="12"/>
      <c r="D1490" s="12"/>
    </row>
    <row r="1491" spans="3:4" ht="12.95" customHeight="1">
      <c r="C1491" s="12"/>
      <c r="D1491" s="12"/>
    </row>
    <row r="1492" spans="3:4" ht="12.95" customHeight="1">
      <c r="C1492" s="12"/>
      <c r="D1492" s="12"/>
    </row>
    <row r="1493" spans="3:4" ht="12.95" customHeight="1">
      <c r="C1493" s="12"/>
      <c r="D1493" s="12"/>
    </row>
    <row r="1494" spans="3:4" ht="12.95" customHeight="1">
      <c r="C1494" s="12"/>
      <c r="D1494" s="12"/>
    </row>
    <row r="1495" spans="3:4" ht="12.95" customHeight="1">
      <c r="C1495" s="12"/>
      <c r="D1495" s="12"/>
    </row>
    <row r="1496" spans="3:4" ht="12.95" customHeight="1">
      <c r="C1496" s="12"/>
      <c r="D1496" s="12"/>
    </row>
    <row r="1497" spans="3:4" ht="12.95" customHeight="1">
      <c r="C1497" s="12"/>
      <c r="D1497" s="12"/>
    </row>
    <row r="1498" spans="3:4" ht="12.95" customHeight="1">
      <c r="C1498" s="12"/>
      <c r="D1498" s="12"/>
    </row>
    <row r="1499" spans="3:4" ht="12.95" customHeight="1">
      <c r="C1499" s="12"/>
      <c r="D1499" s="12"/>
    </row>
    <row r="1500" spans="3:4" ht="12.95" customHeight="1">
      <c r="C1500" s="12"/>
      <c r="D1500" s="12"/>
    </row>
    <row r="1501" spans="3:4" ht="12.95" customHeight="1">
      <c r="C1501" s="12"/>
      <c r="D1501" s="12"/>
    </row>
    <row r="1502" spans="3:4" ht="12.95" customHeight="1">
      <c r="C1502" s="12"/>
      <c r="D1502" s="12"/>
    </row>
    <row r="1503" spans="3:4" ht="12.95" customHeight="1">
      <c r="C1503" s="12"/>
      <c r="D1503" s="12"/>
    </row>
    <row r="1504" spans="3:4" ht="12.95" customHeight="1">
      <c r="C1504" s="12"/>
      <c r="D1504" s="12"/>
    </row>
    <row r="1505" spans="3:4" ht="12.95" customHeight="1">
      <c r="C1505" s="12"/>
      <c r="D1505" s="12"/>
    </row>
    <row r="1506" spans="3:4" ht="12.95" customHeight="1">
      <c r="C1506" s="12"/>
      <c r="D1506" s="12"/>
    </row>
    <row r="1507" spans="3:4" ht="12.95" customHeight="1">
      <c r="C1507" s="12"/>
      <c r="D1507" s="12"/>
    </row>
    <row r="1508" spans="3:4" ht="12.95" customHeight="1">
      <c r="C1508" s="12"/>
      <c r="D1508" s="12"/>
    </row>
    <row r="1509" spans="3:4" ht="12.95" customHeight="1">
      <c r="C1509" s="12"/>
      <c r="D1509" s="12"/>
    </row>
    <row r="1510" spans="3:4" ht="12.95" customHeight="1">
      <c r="C1510" s="12"/>
      <c r="D1510" s="12"/>
    </row>
    <row r="1511" spans="3:4" ht="12.95" customHeight="1">
      <c r="C1511" s="12"/>
      <c r="D1511" s="12"/>
    </row>
    <row r="1512" spans="3:4" ht="12.95" customHeight="1">
      <c r="C1512" s="12"/>
      <c r="D1512" s="12"/>
    </row>
    <row r="1513" spans="3:4" ht="12.95" customHeight="1">
      <c r="C1513" s="12"/>
      <c r="D1513" s="12"/>
    </row>
    <row r="1514" spans="3:4" ht="12.95" customHeight="1">
      <c r="C1514" s="12"/>
      <c r="D1514" s="12"/>
    </row>
    <row r="1515" spans="3:4" ht="12.95" customHeight="1">
      <c r="C1515" s="12"/>
      <c r="D1515" s="12"/>
    </row>
    <row r="1516" spans="3:4" ht="12.95" customHeight="1">
      <c r="C1516" s="12"/>
      <c r="D1516" s="12"/>
    </row>
    <row r="1517" spans="3:4" ht="12.95" customHeight="1">
      <c r="C1517" s="12"/>
      <c r="D1517" s="12"/>
    </row>
    <row r="1518" spans="3:4" ht="12.95" customHeight="1">
      <c r="C1518" s="12"/>
      <c r="D1518" s="12"/>
    </row>
    <row r="1519" spans="3:4" ht="12.95" customHeight="1">
      <c r="C1519" s="12"/>
      <c r="D1519" s="12"/>
    </row>
    <row r="1520" spans="3:4" ht="12.95" customHeight="1">
      <c r="C1520" s="12"/>
      <c r="D1520" s="12"/>
    </row>
    <row r="1521" spans="3:4" ht="12.95" customHeight="1">
      <c r="C1521" s="12"/>
      <c r="D1521" s="12"/>
    </row>
    <row r="1522" spans="3:4" ht="12.95" customHeight="1">
      <c r="C1522" s="12"/>
      <c r="D1522" s="12"/>
    </row>
    <row r="1523" spans="3:4" ht="12.95" customHeight="1">
      <c r="C1523" s="12"/>
      <c r="D1523" s="12"/>
    </row>
    <row r="1524" spans="3:4" ht="12.95" customHeight="1">
      <c r="C1524" s="12"/>
      <c r="D1524" s="12"/>
    </row>
    <row r="1525" spans="3:4" ht="12.95" customHeight="1">
      <c r="C1525" s="12"/>
      <c r="D1525" s="12"/>
    </row>
    <row r="1526" spans="3:4" ht="12.95" customHeight="1">
      <c r="C1526" s="12"/>
      <c r="D1526" s="12"/>
    </row>
    <row r="1527" spans="3:4" ht="12.95" customHeight="1">
      <c r="C1527" s="12"/>
      <c r="D1527" s="12"/>
    </row>
    <row r="1528" spans="3:4" ht="12.95" customHeight="1">
      <c r="C1528" s="12"/>
      <c r="D1528" s="12"/>
    </row>
    <row r="1529" spans="3:4" ht="12.95" customHeight="1">
      <c r="C1529" s="12"/>
      <c r="D1529" s="12"/>
    </row>
    <row r="1530" spans="3:4" ht="12.95" customHeight="1">
      <c r="C1530" s="12"/>
      <c r="D1530" s="12"/>
    </row>
    <row r="1531" spans="3:4" ht="12.95" customHeight="1">
      <c r="C1531" s="12"/>
      <c r="D1531" s="12"/>
    </row>
    <row r="1532" spans="3:4" ht="12.95" customHeight="1">
      <c r="C1532" s="12"/>
      <c r="D1532" s="12"/>
    </row>
    <row r="1533" spans="3:4" ht="12.95" customHeight="1">
      <c r="C1533" s="12"/>
      <c r="D1533" s="12"/>
    </row>
    <row r="1534" spans="3:4" ht="12.95" customHeight="1">
      <c r="C1534" s="12"/>
      <c r="D1534" s="12"/>
    </row>
    <row r="1535" spans="3:4" ht="12.95" customHeight="1">
      <c r="C1535" s="12"/>
      <c r="D1535" s="12"/>
    </row>
    <row r="1536" spans="3:4" ht="12.95" customHeight="1">
      <c r="C1536" s="12"/>
      <c r="D1536" s="12"/>
    </row>
    <row r="1537" spans="3:4" ht="12.95" customHeight="1">
      <c r="C1537" s="12"/>
      <c r="D1537" s="12"/>
    </row>
    <row r="1538" spans="3:4" ht="12.95" customHeight="1">
      <c r="C1538" s="12"/>
      <c r="D1538" s="12"/>
    </row>
    <row r="1539" spans="3:4" ht="12.95" customHeight="1">
      <c r="C1539" s="12"/>
      <c r="D1539" s="12"/>
    </row>
    <row r="1540" spans="3:4" ht="12.95" customHeight="1">
      <c r="C1540" s="12"/>
      <c r="D1540" s="12"/>
    </row>
    <row r="1541" spans="3:4" ht="12.95" customHeight="1">
      <c r="C1541" s="12"/>
      <c r="D1541" s="12"/>
    </row>
    <row r="1542" spans="3:4" ht="12.95" customHeight="1">
      <c r="C1542" s="12"/>
      <c r="D1542" s="12"/>
    </row>
    <row r="1543" spans="3:4" ht="12.95" customHeight="1">
      <c r="C1543" s="12"/>
      <c r="D1543" s="12"/>
    </row>
    <row r="1544" spans="3:4" ht="12.95" customHeight="1">
      <c r="C1544" s="12"/>
      <c r="D1544" s="12"/>
    </row>
    <row r="1545" spans="3:4" ht="12.95" customHeight="1">
      <c r="C1545" s="12"/>
      <c r="D1545" s="12"/>
    </row>
    <row r="1546" spans="3:4" ht="12.95" customHeight="1">
      <c r="C1546" s="12"/>
      <c r="D1546" s="12"/>
    </row>
    <row r="1547" spans="3:4" ht="12.95" customHeight="1">
      <c r="C1547" s="12"/>
      <c r="D1547" s="12"/>
    </row>
    <row r="1548" spans="3:4" ht="12.95" customHeight="1">
      <c r="C1548" s="12"/>
      <c r="D1548" s="12"/>
    </row>
    <row r="1549" spans="3:4" ht="12.95" customHeight="1">
      <c r="C1549" s="12"/>
      <c r="D1549" s="12"/>
    </row>
    <row r="1550" spans="3:4" ht="12.95" customHeight="1">
      <c r="C1550" s="12"/>
      <c r="D1550" s="12"/>
    </row>
    <row r="1551" spans="3:4" ht="12.95" customHeight="1">
      <c r="C1551" s="12"/>
      <c r="D1551" s="12"/>
    </row>
    <row r="1552" spans="3:4" ht="12.95" customHeight="1">
      <c r="C1552" s="12"/>
      <c r="D1552" s="12"/>
    </row>
    <row r="1553" spans="3:4" ht="12.95" customHeight="1">
      <c r="C1553" s="12"/>
      <c r="D1553" s="12"/>
    </row>
    <row r="1554" spans="3:4" ht="12.95" customHeight="1">
      <c r="C1554" s="12"/>
      <c r="D1554" s="12"/>
    </row>
    <row r="1555" spans="3:4" ht="12.95" customHeight="1">
      <c r="C1555" s="12"/>
      <c r="D1555" s="12"/>
    </row>
    <row r="1556" spans="3:4" ht="12.95" customHeight="1">
      <c r="C1556" s="12"/>
      <c r="D1556" s="12"/>
    </row>
    <row r="1557" spans="3:4" ht="12.95" customHeight="1">
      <c r="C1557" s="12"/>
      <c r="D1557" s="12"/>
    </row>
    <row r="1558" spans="3:4" ht="12.95" customHeight="1">
      <c r="C1558" s="12"/>
      <c r="D1558" s="12"/>
    </row>
    <row r="1559" spans="3:4" ht="12.95" customHeight="1">
      <c r="C1559" s="12"/>
      <c r="D1559" s="12"/>
    </row>
    <row r="1560" spans="3:4" ht="12.95" customHeight="1">
      <c r="C1560" s="12"/>
      <c r="D1560" s="12"/>
    </row>
    <row r="1561" spans="3:4" ht="12.95" customHeight="1">
      <c r="C1561" s="12"/>
      <c r="D1561" s="12"/>
    </row>
    <row r="1562" spans="3:4" ht="12.95" customHeight="1">
      <c r="C1562" s="12"/>
      <c r="D1562" s="12"/>
    </row>
    <row r="1563" spans="3:4" ht="12.95" customHeight="1">
      <c r="C1563" s="12"/>
      <c r="D1563" s="12"/>
    </row>
    <row r="1564" spans="3:4" ht="12.95" customHeight="1">
      <c r="C1564" s="12"/>
      <c r="D1564" s="12"/>
    </row>
    <row r="1565" spans="3:4" ht="12.95" customHeight="1">
      <c r="C1565" s="12"/>
      <c r="D1565" s="12"/>
    </row>
    <row r="1566" spans="3:4" ht="12.95" customHeight="1">
      <c r="C1566" s="12"/>
      <c r="D1566" s="12"/>
    </row>
    <row r="1567" spans="3:4" ht="12.95" customHeight="1">
      <c r="C1567" s="12"/>
      <c r="D1567" s="12"/>
    </row>
    <row r="1568" spans="3:4" ht="12.95" customHeight="1">
      <c r="C1568" s="12"/>
      <c r="D1568" s="12"/>
    </row>
    <row r="1569" spans="3:4" ht="12.95" customHeight="1">
      <c r="C1569" s="12"/>
      <c r="D1569" s="12"/>
    </row>
    <row r="1570" spans="3:4" ht="12.95" customHeight="1">
      <c r="C1570" s="12"/>
      <c r="D1570" s="12"/>
    </row>
    <row r="1571" spans="3:4" ht="12.95" customHeight="1">
      <c r="C1571" s="12"/>
      <c r="D1571" s="12"/>
    </row>
    <row r="1572" spans="3:4" ht="12.95" customHeight="1">
      <c r="C1572" s="12"/>
      <c r="D1572" s="12"/>
    </row>
    <row r="1573" spans="3:4" ht="12.95" customHeight="1">
      <c r="C1573" s="12"/>
      <c r="D1573" s="12"/>
    </row>
    <row r="1574" spans="3:4" ht="12.95" customHeight="1">
      <c r="C1574" s="12"/>
      <c r="D1574" s="12"/>
    </row>
    <row r="1575" spans="3:4" ht="12.95" customHeight="1">
      <c r="C1575" s="12"/>
      <c r="D1575" s="12"/>
    </row>
    <row r="1576" spans="3:4" ht="12.95" customHeight="1">
      <c r="C1576" s="12"/>
      <c r="D1576" s="12"/>
    </row>
    <row r="1577" spans="3:4" ht="12.95" customHeight="1">
      <c r="C1577" s="12"/>
      <c r="D1577" s="12"/>
    </row>
    <row r="1578" spans="3:4" ht="12.95" customHeight="1">
      <c r="C1578" s="12"/>
      <c r="D1578" s="12"/>
    </row>
    <row r="1579" spans="3:4" ht="12.95" customHeight="1">
      <c r="C1579" s="12"/>
      <c r="D1579" s="12"/>
    </row>
    <row r="1580" spans="3:4" ht="12.95" customHeight="1">
      <c r="C1580" s="12"/>
      <c r="D1580" s="12"/>
    </row>
    <row r="1581" spans="3:4" ht="12.95" customHeight="1">
      <c r="C1581" s="12"/>
      <c r="D1581" s="12"/>
    </row>
    <row r="1582" spans="3:4" ht="12.95" customHeight="1">
      <c r="C1582" s="12"/>
      <c r="D1582" s="12"/>
    </row>
    <row r="1583" spans="3:4" ht="12.95" customHeight="1">
      <c r="C1583" s="12"/>
      <c r="D1583" s="12"/>
    </row>
    <row r="1584" spans="3:4" ht="12.95" customHeight="1">
      <c r="C1584" s="12"/>
      <c r="D1584" s="12"/>
    </row>
    <row r="1585" spans="3:4" ht="12.95" customHeight="1">
      <c r="C1585" s="12"/>
      <c r="D1585" s="12"/>
    </row>
    <row r="1586" spans="3:4" ht="12.95" customHeight="1">
      <c r="C1586" s="12"/>
      <c r="D1586" s="12"/>
    </row>
    <row r="1587" spans="3:4" ht="12.95" customHeight="1">
      <c r="C1587" s="12"/>
      <c r="D1587" s="12"/>
    </row>
    <row r="1588" spans="3:4" ht="12.95" customHeight="1">
      <c r="C1588" s="12"/>
      <c r="D1588" s="12"/>
    </row>
    <row r="1589" spans="3:4" ht="12.95" customHeight="1">
      <c r="C1589" s="12"/>
      <c r="D1589" s="12"/>
    </row>
    <row r="1590" spans="3:4" ht="12.95" customHeight="1">
      <c r="C1590" s="12"/>
      <c r="D1590" s="12"/>
    </row>
    <row r="1591" spans="3:4" ht="12.95" customHeight="1">
      <c r="C1591" s="12"/>
      <c r="D1591" s="12"/>
    </row>
    <row r="1592" spans="3:4" ht="12.95" customHeight="1">
      <c r="C1592" s="12"/>
      <c r="D1592" s="12"/>
    </row>
    <row r="1593" spans="3:4" ht="12.95" customHeight="1">
      <c r="C1593" s="12"/>
      <c r="D1593" s="12"/>
    </row>
    <row r="1594" spans="3:4" ht="12.95" customHeight="1">
      <c r="C1594" s="12"/>
      <c r="D1594" s="12"/>
    </row>
    <row r="1595" spans="3:4" ht="12.95" customHeight="1">
      <c r="C1595" s="12"/>
      <c r="D1595" s="12"/>
    </row>
    <row r="1596" spans="3:4" ht="12.95" customHeight="1">
      <c r="C1596" s="12"/>
      <c r="D1596" s="12"/>
    </row>
    <row r="1597" spans="3:4" ht="12.95" customHeight="1">
      <c r="C1597" s="12"/>
      <c r="D1597" s="12"/>
    </row>
    <row r="1598" spans="3:4" ht="12.95" customHeight="1">
      <c r="C1598" s="12"/>
      <c r="D1598" s="12"/>
    </row>
    <row r="1599" spans="3:4" ht="12.95" customHeight="1">
      <c r="C1599" s="12"/>
      <c r="D1599" s="12"/>
    </row>
    <row r="1600" spans="3:4" ht="12.95" customHeight="1">
      <c r="C1600" s="12"/>
      <c r="D1600" s="12"/>
    </row>
    <row r="1601" spans="3:4" ht="12.95" customHeight="1">
      <c r="C1601" s="12"/>
      <c r="D1601" s="12"/>
    </row>
    <row r="1602" spans="3:4" ht="12.95" customHeight="1">
      <c r="C1602" s="12"/>
      <c r="D1602" s="12"/>
    </row>
    <row r="1603" spans="3:4" ht="12.95" customHeight="1">
      <c r="C1603" s="12"/>
      <c r="D1603" s="12"/>
    </row>
    <row r="1604" spans="3:4" ht="12.95" customHeight="1">
      <c r="C1604" s="12"/>
      <c r="D1604" s="12"/>
    </row>
    <row r="1605" spans="3:4" ht="12.95" customHeight="1">
      <c r="C1605" s="12"/>
      <c r="D1605" s="12"/>
    </row>
    <row r="1606" spans="3:4" ht="12.95" customHeight="1">
      <c r="C1606" s="12"/>
      <c r="D1606" s="12"/>
    </row>
    <row r="1607" spans="3:4" ht="12.95" customHeight="1">
      <c r="C1607" s="12"/>
      <c r="D1607" s="12"/>
    </row>
    <row r="1608" spans="3:4" ht="12.95" customHeight="1">
      <c r="C1608" s="12"/>
      <c r="D1608" s="12"/>
    </row>
    <row r="1609" spans="3:4" ht="12.95" customHeight="1">
      <c r="C1609" s="12"/>
      <c r="D1609" s="12"/>
    </row>
    <row r="1610" spans="3:4" ht="12.95" customHeight="1">
      <c r="C1610" s="12"/>
      <c r="D1610" s="12"/>
    </row>
    <row r="1611" spans="3:4" ht="12.95" customHeight="1">
      <c r="C1611" s="12"/>
      <c r="D1611" s="12"/>
    </row>
    <row r="1612" spans="3:4" ht="12.95" customHeight="1">
      <c r="C1612" s="12"/>
      <c r="D1612" s="12"/>
    </row>
    <row r="1613" spans="3:4" ht="12.95" customHeight="1">
      <c r="C1613" s="12"/>
      <c r="D1613" s="12"/>
    </row>
    <row r="1614" spans="3:4" ht="12.95" customHeight="1">
      <c r="C1614" s="12"/>
      <c r="D1614" s="12"/>
    </row>
    <row r="1615" spans="3:4" ht="12.95" customHeight="1">
      <c r="C1615" s="12"/>
      <c r="D1615" s="12"/>
    </row>
    <row r="1616" spans="3:4" ht="12.95" customHeight="1">
      <c r="C1616" s="12"/>
      <c r="D1616" s="12"/>
    </row>
    <row r="1617" spans="3:4" ht="12.95" customHeight="1">
      <c r="C1617" s="12"/>
      <c r="D1617" s="12"/>
    </row>
    <row r="1618" spans="3:4" ht="12.95" customHeight="1">
      <c r="C1618" s="12"/>
      <c r="D1618" s="12"/>
    </row>
    <row r="1619" spans="3:4" ht="12.95" customHeight="1">
      <c r="C1619" s="12"/>
      <c r="D1619" s="12"/>
    </row>
    <row r="1620" spans="3:4" ht="12.95" customHeight="1">
      <c r="C1620" s="12"/>
      <c r="D1620" s="12"/>
    </row>
    <row r="1621" spans="3:4" ht="12.95" customHeight="1">
      <c r="C1621" s="12"/>
      <c r="D1621" s="12"/>
    </row>
    <row r="1622" spans="3:4" ht="12.95" customHeight="1">
      <c r="C1622" s="12"/>
      <c r="D1622" s="12"/>
    </row>
    <row r="1623" spans="3:4" ht="12.95" customHeight="1">
      <c r="C1623" s="12"/>
      <c r="D1623" s="12"/>
    </row>
    <row r="1624" spans="3:4" ht="12.95" customHeight="1">
      <c r="C1624" s="12"/>
      <c r="D1624" s="12"/>
    </row>
    <row r="1625" spans="3:4" ht="12.95" customHeight="1">
      <c r="C1625" s="12"/>
      <c r="D1625" s="12"/>
    </row>
    <row r="1626" spans="3:4" ht="12.95" customHeight="1">
      <c r="C1626" s="12"/>
      <c r="D1626" s="12"/>
    </row>
    <row r="1627" spans="3:4" ht="12.95" customHeight="1">
      <c r="C1627" s="12"/>
      <c r="D1627" s="12"/>
    </row>
    <row r="1628" spans="3:4" ht="12.95" customHeight="1">
      <c r="C1628" s="12"/>
      <c r="D1628" s="12"/>
    </row>
    <row r="1629" spans="3:4" ht="12.95" customHeight="1">
      <c r="C1629" s="12"/>
      <c r="D1629" s="12"/>
    </row>
    <row r="1630" spans="3:4" ht="12.95" customHeight="1">
      <c r="C1630" s="12"/>
      <c r="D1630" s="12"/>
    </row>
    <row r="1631" spans="3:4" ht="12.95" customHeight="1">
      <c r="C1631" s="12"/>
      <c r="D1631" s="12"/>
    </row>
    <row r="1632" spans="3:4" ht="12.95" customHeight="1">
      <c r="C1632" s="12"/>
      <c r="D1632" s="12"/>
    </row>
    <row r="1633" spans="3:4" ht="12.95" customHeight="1">
      <c r="C1633" s="12"/>
      <c r="D1633" s="12"/>
    </row>
    <row r="1634" spans="3:4" ht="12.95" customHeight="1">
      <c r="C1634" s="12"/>
      <c r="D1634" s="12"/>
    </row>
    <row r="1635" spans="3:4" ht="12.95" customHeight="1">
      <c r="C1635" s="12"/>
      <c r="D1635" s="12"/>
    </row>
    <row r="1636" spans="3:4" ht="12.95" customHeight="1">
      <c r="C1636" s="12"/>
      <c r="D1636" s="12"/>
    </row>
    <row r="1637" spans="3:4" ht="12.95" customHeight="1">
      <c r="C1637" s="12"/>
      <c r="D1637" s="12"/>
    </row>
    <row r="1638" spans="3:4" ht="12.95" customHeight="1">
      <c r="C1638" s="12"/>
      <c r="D1638" s="12"/>
    </row>
  </sheetData>
  <protectedRanges>
    <protectedRange sqref="A286:D290" name="Range1"/>
  </protectedRanges>
  <sortState xmlns:xlrd2="http://schemas.microsoft.com/office/spreadsheetml/2017/richdata2" ref="A21:V298">
    <sortCondition ref="C21:C298"/>
  </sortState>
  <phoneticPr fontId="7" type="noConversion"/>
  <hyperlinks>
    <hyperlink ref="A109" r:id="rId1" display="http://var.astro.cz/oejv/issues/oejv0074.pdf" xr:uid="{00000000-0004-0000-0000-000000000000}"/>
    <hyperlink ref="A113" r:id="rId2" display="http://www.konkoly.hu/cgi-bin/IBVS?5040" xr:uid="{00000000-0004-0000-0000-000001000000}"/>
    <hyperlink ref="A120" r:id="rId3" display="http://var.astro.cz/oejv/issues/oejv0074.pdf" xr:uid="{00000000-0004-0000-0000-000002000000}"/>
    <hyperlink ref="A122" r:id="rId4" display="http://var.astro.cz/oejv/issues/oejv0074.pdf" xr:uid="{00000000-0004-0000-0000-000003000000}"/>
    <hyperlink ref="A124" r:id="rId5" display="http://var.astro.cz/oejv/issues/oejv0074.pdf" xr:uid="{00000000-0004-0000-0000-000004000000}"/>
    <hyperlink ref="A127" r:id="rId6" display="http://vsolj.cetus-net.org/no40.pdf" xr:uid="{00000000-0004-0000-0000-000005000000}"/>
    <hyperlink ref="A128" r:id="rId7" display="http://vsolj.cetus-net.org/no40.pdf" xr:uid="{00000000-0004-0000-0000-000006000000}"/>
    <hyperlink ref="A157" r:id="rId8" display="http://vsolj.cetus-net.org/no44.pdf" xr:uid="{00000000-0004-0000-0000-000007000000}"/>
    <hyperlink ref="A158" r:id="rId9" display="http://vsolj.cetus-net.org/no44.pdf" xr:uid="{00000000-0004-0000-0000-000008000000}"/>
    <hyperlink ref="A209" r:id="rId10" display="http://var.astro.cz/oejv/issues/oejv0107.pdf" xr:uid="{00000000-0004-0000-0000-000009000000}"/>
    <hyperlink ref="A211" r:id="rId11" display="http://var.astro.cz/oejv/issues/oejv0107.pdf" xr:uid="{00000000-0004-0000-0000-00000A000000}"/>
    <hyperlink ref="A214" r:id="rId12" display="http://var.astro.cz/oejv/issues/oejv0107.pdf" xr:uid="{00000000-0004-0000-0000-00000B000000}"/>
    <hyperlink ref="A216" r:id="rId13" display="http://var.astro.cz/oejv/issues/oejv0107.pdf" xr:uid="{00000000-0004-0000-0000-00000C000000}"/>
    <hyperlink ref="A219" r:id="rId14" display="http://www.konkoly.hu/cgi-bin/IBVS?5980" xr:uid="{00000000-0004-0000-0000-00000D000000}"/>
    <hyperlink ref="A222" r:id="rId15" display="http://var.astro.cz/oejv/issues/oejv0137.pdf" xr:uid="{00000000-0004-0000-0000-00000E000000}"/>
    <hyperlink ref="A227" r:id="rId16" display="http://var.astro.cz/oejv/issues/oejv0137.pdf" xr:uid="{00000000-0004-0000-0000-00000F000000}"/>
    <hyperlink ref="A229" r:id="rId17" display="http://www.konkoly.hu/cgi-bin/IBVS?5980" xr:uid="{00000000-0004-0000-0000-000010000000}"/>
    <hyperlink ref="A230" r:id="rId18" display="http://var.astro.cz/oejv/issues/oejv0137.pdf" xr:uid="{00000000-0004-0000-0000-000011000000}"/>
    <hyperlink ref="A234" r:id="rId19" display="http://www.konkoly.hu/cgi-bin/IBVS?6044" xr:uid="{00000000-0004-0000-0000-000012000000}"/>
  </hyperlinks>
  <pageMargins left="0.75" right="0.75" top="1" bottom="1" header="0.5" footer="0.5"/>
  <pageSetup orientation="portrait" horizontalDpi="300" verticalDpi="300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1C48-DB6A-42A4-A6A1-9167D97EF596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540"/>
  <sheetViews>
    <sheetView workbookViewId="0">
      <pane xSplit="13" ySplit="22" topLeftCell="N26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/>
  <cols>
    <col min="1" max="1" width="17.28515625" customWidth="1"/>
    <col min="2" max="2" width="5.140625" customWidth="1"/>
    <col min="3" max="3" width="13.28515625" customWidth="1"/>
    <col min="4" max="4" width="14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6" t="s">
        <v>24</v>
      </c>
      <c r="B1" s="7"/>
      <c r="G1" t="s">
        <v>679</v>
      </c>
      <c r="P1" s="103"/>
      <c r="AA1" s="59" t="s">
        <v>608</v>
      </c>
      <c r="AB1" s="60"/>
      <c r="AC1" s="60" t="s">
        <v>609</v>
      </c>
      <c r="AD1" s="60" t="s">
        <v>610</v>
      </c>
      <c r="AE1" s="61"/>
      <c r="AJ1" t="s">
        <v>677</v>
      </c>
      <c r="AM1" s="62"/>
      <c r="AW1" s="63" t="s">
        <v>10</v>
      </c>
      <c r="AX1" s="64" t="s">
        <v>611</v>
      </c>
      <c r="AY1" s="5" t="s">
        <v>612</v>
      </c>
      <c r="AZ1" s="65" t="s">
        <v>613</v>
      </c>
      <c r="BA1" s="27" t="s">
        <v>614</v>
      </c>
      <c r="BB1" s="65" t="s">
        <v>615</v>
      </c>
      <c r="BC1" s="27" t="s">
        <v>616</v>
      </c>
      <c r="BD1" s="65" t="s">
        <v>617</v>
      </c>
      <c r="BE1" s="66" t="s">
        <v>618</v>
      </c>
      <c r="BF1" s="27" t="s">
        <v>619</v>
      </c>
      <c r="BG1" s="65" t="s">
        <v>620</v>
      </c>
      <c r="BH1" s="66" t="s">
        <v>621</v>
      </c>
      <c r="BI1" s="27" t="s">
        <v>622</v>
      </c>
      <c r="BJ1" s="65" t="s">
        <v>623</v>
      </c>
      <c r="BK1" s="66" t="s">
        <v>624</v>
      </c>
      <c r="BL1" s="27" t="s">
        <v>625</v>
      </c>
    </row>
    <row r="2" spans="1:64" ht="12.95" customHeight="1" thickBot="1">
      <c r="A2" t="s">
        <v>23</v>
      </c>
      <c r="B2" s="7" t="s">
        <v>25</v>
      </c>
      <c r="C2" t="s">
        <v>26</v>
      </c>
      <c r="AA2" s="67" t="s">
        <v>626</v>
      </c>
      <c r="AB2" s="68">
        <f>C7</f>
        <v>47679.668899999997</v>
      </c>
      <c r="AC2" s="69" t="s">
        <v>627</v>
      </c>
      <c r="AD2" s="68">
        <f>C8</f>
        <v>0.30342785</v>
      </c>
      <c r="AE2" s="70" t="s">
        <v>628</v>
      </c>
      <c r="AF2" s="7" t="s">
        <v>675</v>
      </c>
      <c r="AG2" s="7">
        <v>2</v>
      </c>
      <c r="AH2" s="7" t="s">
        <v>676</v>
      </c>
      <c r="AI2" s="7">
        <v>4</v>
      </c>
      <c r="AJ2" s="140" t="s">
        <v>678</v>
      </c>
      <c r="AK2" s="7"/>
      <c r="AL2" s="7"/>
      <c r="AW2">
        <v>-40000</v>
      </c>
      <c r="AX2">
        <f t="shared" ref="AX2:AX33" si="0">AB$3+AB$4*AW2+AB$5*AW2^2+AZ2</f>
        <v>0.16745955211628502</v>
      </c>
      <c r="AY2">
        <f t="shared" ref="AY2:AY33" si="1">AB$3+AB$4*AW2+AB$5*AW2^2</f>
        <v>0.15493329934815453</v>
      </c>
      <c r="AZ2" s="71">
        <f t="shared" ref="AZ2:AZ33" si="2">$AB$6*($AB$11/BA2*BB2+$AB$12)</f>
        <v>1.2526252768130484E-2</v>
      </c>
      <c r="BA2">
        <f t="shared" ref="BA2:BA33" si="3">1+$AB$7*COS(BC2)</f>
        <v>0.40425820704814464</v>
      </c>
      <c r="BB2">
        <f t="shared" ref="BB2:BB33" si="4">SIN(BC2+RADIANS($AB$9))</f>
        <v>0.83406776741905464</v>
      </c>
      <c r="BC2">
        <f t="shared" ref="BC2:BC33" si="5">2*ATAN(BD2)</f>
        <v>2.8669336372344008</v>
      </c>
      <c r="BD2">
        <f t="shared" ref="BD2:BD33" si="6">SQRT((1+$AB$7)/(1-$AB$7))*TAN(BE2/2)</f>
        <v>7.2359220565909679</v>
      </c>
      <c r="BE2">
        <f t="shared" ref="BE2:BK11" si="7">$BL2+$AB$7*SIN(BF2)</f>
        <v>2.586580442975233</v>
      </c>
      <c r="BF2">
        <f t="shared" si="7"/>
        <v>2.5771415615185522</v>
      </c>
      <c r="BG2">
        <f t="shared" si="7"/>
        <v>2.5950904431439401</v>
      </c>
      <c r="BH2">
        <f t="shared" si="7"/>
        <v>2.5607824965153729</v>
      </c>
      <c r="BI2">
        <f t="shared" si="7"/>
        <v>2.6257461749207676</v>
      </c>
      <c r="BJ2">
        <f t="shared" si="7"/>
        <v>2.5003012875582336</v>
      </c>
      <c r="BK2">
        <f t="shared" si="7"/>
        <v>2.7349215450633704</v>
      </c>
      <c r="BL2">
        <f t="shared" ref="BL2:BL33" si="8">RADIANS($AB$9)+$AB$18*(AW2-AB$15)</f>
        <v>2.2554765765768616</v>
      </c>
    </row>
    <row r="3" spans="1:64" ht="12.95" customHeight="1" thickBot="1">
      <c r="B3" s="7"/>
      <c r="X3" s="134"/>
      <c r="Z3">
        <v>0.03</v>
      </c>
      <c r="AA3" s="72" t="s">
        <v>629</v>
      </c>
      <c r="AB3" s="73">
        <f t="shared" ref="AB3:AB10" si="9">AC3*AD3</f>
        <v>3.5889696193543187E-3</v>
      </c>
      <c r="AC3" s="74">
        <v>0.35889696193543186</v>
      </c>
      <c r="AD3">
        <v>0.01</v>
      </c>
      <c r="AE3" s="75"/>
      <c r="AF3" s="76">
        <v>0.19492629503148201</v>
      </c>
      <c r="AG3" s="74">
        <v>6.2751305060859366</v>
      </c>
      <c r="AH3" s="74">
        <v>0.17179527429708874</v>
      </c>
      <c r="AI3" s="74">
        <v>1.1704001162331528</v>
      </c>
      <c r="AJ3" s="74">
        <v>0.35889696193543186</v>
      </c>
      <c r="AK3" s="74"/>
      <c r="AL3" s="74"/>
      <c r="AM3" s="74"/>
      <c r="AW3">
        <v>-39000</v>
      </c>
      <c r="AX3">
        <f t="shared" si="0"/>
        <v>0.16216829935970531</v>
      </c>
      <c r="AY3">
        <f t="shared" si="1"/>
        <v>0.14854756760886006</v>
      </c>
      <c r="AZ3" s="71">
        <f t="shared" si="2"/>
        <v>1.3620731750845234E-2</v>
      </c>
      <c r="BA3">
        <f t="shared" si="3"/>
        <v>0.39728501686805784</v>
      </c>
      <c r="BB3">
        <f t="shared" si="4"/>
        <v>0.85813005205433546</v>
      </c>
      <c r="BC3">
        <f t="shared" si="5"/>
        <v>2.9121093373753051</v>
      </c>
      <c r="BD3">
        <f t="shared" si="6"/>
        <v>8.6769496828415846</v>
      </c>
      <c r="BE3">
        <f t="shared" si="7"/>
        <v>2.6751411252711845</v>
      </c>
      <c r="BF3">
        <f t="shared" si="7"/>
        <v>2.6636996765923366</v>
      </c>
      <c r="BG3">
        <f t="shared" si="7"/>
        <v>2.6844079334327664</v>
      </c>
      <c r="BH3">
        <f t="shared" si="7"/>
        <v>2.6467635412384385</v>
      </c>
      <c r="BI3">
        <f t="shared" si="7"/>
        <v>2.7146820830062763</v>
      </c>
      <c r="BJ3">
        <f t="shared" si="7"/>
        <v>2.5902938146358783</v>
      </c>
      <c r="BK3">
        <f t="shared" si="7"/>
        <v>2.8128802846624312</v>
      </c>
      <c r="BL3">
        <f t="shared" si="8"/>
        <v>2.3904843950340382</v>
      </c>
    </row>
    <row r="4" spans="1:64" ht="12.95" customHeight="1" thickTop="1" thickBot="1">
      <c r="A4" s="103" t="s">
        <v>1</v>
      </c>
      <c r="B4" s="7"/>
      <c r="C4" s="8">
        <v>45047.432500000003</v>
      </c>
      <c r="D4" s="9">
        <v>0.303429</v>
      </c>
      <c r="X4" s="134"/>
      <c r="Z4">
        <v>-2.5000000000000002E-6</v>
      </c>
      <c r="AA4" s="77" t="s">
        <v>630</v>
      </c>
      <c r="AB4" s="78">
        <f t="shared" si="9"/>
        <v>-1.1147636318615763E-6</v>
      </c>
      <c r="AC4" s="79">
        <v>-1.1147636318615763</v>
      </c>
      <c r="AD4" s="80">
        <v>9.9999999999999995E-7</v>
      </c>
      <c r="AE4" s="75"/>
      <c r="AF4" s="81">
        <v>-2.3332719648589206</v>
      </c>
      <c r="AG4" s="79">
        <v>-1.6296431436109591</v>
      </c>
      <c r="AH4" s="79">
        <v>-0.99734817959763211</v>
      </c>
      <c r="AI4" s="79">
        <v>-1.1152908755841167</v>
      </c>
      <c r="AJ4" s="79">
        <v>-1.1147636318615763</v>
      </c>
      <c r="AK4" s="79"/>
      <c r="AL4" s="79"/>
      <c r="AM4" s="79"/>
      <c r="AW4">
        <v>-38000</v>
      </c>
      <c r="AX4">
        <f t="shared" si="0"/>
        <v>0.15688566220014613</v>
      </c>
      <c r="AY4">
        <f t="shared" si="1"/>
        <v>0.14229527810013351</v>
      </c>
      <c r="AZ4" s="71">
        <f t="shared" si="2"/>
        <v>1.4590384100012633E-2</v>
      </c>
      <c r="BA4">
        <f t="shared" si="3"/>
        <v>0.39172018045838475</v>
      </c>
      <c r="BB4">
        <f t="shared" si="4"/>
        <v>0.87969714885923922</v>
      </c>
      <c r="BC4">
        <f t="shared" si="5"/>
        <v>2.9557178388551941</v>
      </c>
      <c r="BD4">
        <f t="shared" si="6"/>
        <v>10.728933036237557</v>
      </c>
      <c r="BE4">
        <f t="shared" si="7"/>
        <v>2.7619863107291884</v>
      </c>
      <c r="BF4">
        <f t="shared" si="7"/>
        <v>2.7495307615102447</v>
      </c>
      <c r="BG4">
        <f t="shared" si="7"/>
        <v>2.7712115669190225</v>
      </c>
      <c r="BH4">
        <f t="shared" si="7"/>
        <v>2.7333472158367167</v>
      </c>
      <c r="BI4">
        <f t="shared" si="7"/>
        <v>2.79911322906037</v>
      </c>
      <c r="BJ4">
        <f t="shared" si="7"/>
        <v>2.6836772435245835</v>
      </c>
      <c r="BK4">
        <f t="shared" si="7"/>
        <v>2.8831516546705842</v>
      </c>
      <c r="BL4">
        <f t="shared" si="8"/>
        <v>2.5254922134912148</v>
      </c>
    </row>
    <row r="5" spans="1:64" ht="12.95" customHeight="1" thickTop="1">
      <c r="A5" s="17" t="s">
        <v>76</v>
      </c>
      <c r="B5" s="15"/>
      <c r="C5" s="18">
        <v>-9.5</v>
      </c>
      <c r="D5" s="15" t="s">
        <v>77</v>
      </c>
      <c r="Z5">
        <v>3E-11</v>
      </c>
      <c r="AA5" s="77" t="s">
        <v>631</v>
      </c>
      <c r="AB5" s="78">
        <f t="shared" si="9"/>
        <v>6.672111528396072E-11</v>
      </c>
      <c r="AC5" s="79">
        <v>6.6721115283960719</v>
      </c>
      <c r="AD5">
        <v>9.9999999999999994E-12</v>
      </c>
      <c r="AE5" s="75"/>
      <c r="AF5" s="81">
        <v>8.9394377645571854</v>
      </c>
      <c r="AG5" s="79">
        <v>1.4107250655468264</v>
      </c>
      <c r="AH5" s="79">
        <v>7.4658131725898276</v>
      </c>
      <c r="AI5" s="79">
        <v>5.1245122550907514</v>
      </c>
      <c r="AJ5" s="79">
        <v>6.6721115283960719</v>
      </c>
      <c r="AK5" s="79"/>
      <c r="AL5" s="79"/>
      <c r="AM5" s="79"/>
      <c r="AW5">
        <v>-37000</v>
      </c>
      <c r="AX5">
        <f t="shared" si="0"/>
        <v>0.15161163639663069</v>
      </c>
      <c r="AY5">
        <f t="shared" si="1"/>
        <v>0.13617643082197486</v>
      </c>
      <c r="AZ5" s="71">
        <f t="shared" si="2"/>
        <v>1.5435205574655822E-2</v>
      </c>
      <c r="BA5">
        <f t="shared" si="3"/>
        <v>0.38743009701917486</v>
      </c>
      <c r="BB5">
        <f t="shared" si="4"/>
        <v>0.89900544081909317</v>
      </c>
      <c r="BC5">
        <f t="shared" si="5"/>
        <v>2.9979860661341697</v>
      </c>
      <c r="BD5">
        <f t="shared" si="6"/>
        <v>13.902995060366763</v>
      </c>
      <c r="BE5">
        <f t="shared" si="7"/>
        <v>2.8472256579076123</v>
      </c>
      <c r="BF5">
        <f t="shared" si="7"/>
        <v>2.835132507479619</v>
      </c>
      <c r="BG5">
        <f t="shared" si="7"/>
        <v>2.8555611878825791</v>
      </c>
      <c r="BH5">
        <f t="shared" si="7"/>
        <v>2.8209747731222956</v>
      </c>
      <c r="BI5">
        <f t="shared" si="7"/>
        <v>2.8793232284266259</v>
      </c>
      <c r="BJ5">
        <f t="shared" si="7"/>
        <v>2.7802350824448538</v>
      </c>
      <c r="BK5">
        <f t="shared" si="7"/>
        <v>2.9469138223414655</v>
      </c>
      <c r="BL5">
        <f t="shared" si="8"/>
        <v>2.6605000319483914</v>
      </c>
    </row>
    <row r="6" spans="1:64" ht="12.95" customHeight="1">
      <c r="A6" s="103" t="s">
        <v>2</v>
      </c>
      <c r="B6" s="7"/>
      <c r="X6" s="134">
        <v>1.66</v>
      </c>
      <c r="Y6" s="134"/>
      <c r="AA6" s="77" t="s">
        <v>632</v>
      </c>
      <c r="AB6" s="78">
        <f t="shared" si="9"/>
        <v>1.8331448827723102E-2</v>
      </c>
      <c r="AC6" s="79">
        <v>1.83314488277231</v>
      </c>
      <c r="AD6">
        <v>0.01</v>
      </c>
      <c r="AE6" s="75" t="s">
        <v>628</v>
      </c>
      <c r="AF6" s="81">
        <v>3.5379187944673021</v>
      </c>
      <c r="AG6" s="79">
        <v>7.7115717986552301</v>
      </c>
      <c r="AH6" s="79">
        <v>1.6471410529678023</v>
      </c>
      <c r="AI6" s="79">
        <v>1.66</v>
      </c>
      <c r="AJ6" s="79">
        <v>1.83314488277231</v>
      </c>
      <c r="AK6" s="79"/>
      <c r="AL6" s="79"/>
      <c r="AM6" s="79"/>
      <c r="AW6">
        <v>-36000</v>
      </c>
      <c r="AX6">
        <f t="shared" si="0"/>
        <v>0.14634764272190637</v>
      </c>
      <c r="AY6">
        <f t="shared" si="1"/>
        <v>0.13019102577438416</v>
      </c>
      <c r="AZ6">
        <f t="shared" si="2"/>
        <v>1.6156616947522223E-2</v>
      </c>
      <c r="BA6">
        <f t="shared" si="3"/>
        <v>0.38430374857013661</v>
      </c>
      <c r="BB6">
        <f t="shared" si="4"/>
        <v>0.91626628530332122</v>
      </c>
      <c r="BC6">
        <f t="shared" si="5"/>
        <v>3.0391506682037375</v>
      </c>
      <c r="BD6">
        <f t="shared" si="6"/>
        <v>19.506168553941279</v>
      </c>
      <c r="BE6">
        <f t="shared" si="7"/>
        <v>2.9310360668263948</v>
      </c>
      <c r="BF6">
        <f t="shared" si="7"/>
        <v>2.9208361088341626</v>
      </c>
      <c r="BG6">
        <f t="shared" si="7"/>
        <v>2.9376945834540131</v>
      </c>
      <c r="BH6">
        <f t="shared" si="7"/>
        <v>2.9097967283988</v>
      </c>
      <c r="BI6">
        <f t="shared" si="7"/>
        <v>2.9558746214308886</v>
      </c>
      <c r="BJ6">
        <f t="shared" si="7"/>
        <v>2.8795038438427087</v>
      </c>
      <c r="BK6">
        <f t="shared" si="7"/>
        <v>3.0054634187806011</v>
      </c>
      <c r="BL6">
        <f t="shared" si="8"/>
        <v>2.7955078504055679</v>
      </c>
    </row>
    <row r="7" spans="1:64" ht="12.95" customHeight="1">
      <c r="A7" t="s">
        <v>3</v>
      </c>
      <c r="B7" s="7"/>
      <c r="C7">
        <v>47679.668899999997</v>
      </c>
      <c r="X7">
        <v>0.372</v>
      </c>
      <c r="Y7" s="135"/>
      <c r="AA7" s="82" t="s">
        <v>633</v>
      </c>
      <c r="AB7" s="83">
        <f t="shared" si="9"/>
        <v>0.61894110773207922</v>
      </c>
      <c r="AC7" s="79">
        <v>0.61894110773207922</v>
      </c>
      <c r="AD7">
        <v>1</v>
      </c>
      <c r="AE7" s="75"/>
      <c r="AF7" s="81">
        <v>0.37031395814907414</v>
      </c>
      <c r="AG7" s="79">
        <v>0.81846341892917662</v>
      </c>
      <c r="AH7" s="79">
        <v>0.67863410179528538</v>
      </c>
      <c r="AI7" s="79">
        <v>0.372</v>
      </c>
      <c r="AJ7" s="79">
        <v>0.61894110773207922</v>
      </c>
      <c r="AK7" s="79"/>
      <c r="AL7" s="79"/>
      <c r="AM7" s="79"/>
      <c r="AW7">
        <v>-35000</v>
      </c>
      <c r="AX7">
        <f t="shared" si="0"/>
        <v>0.14109612755920653</v>
      </c>
      <c r="AY7">
        <f t="shared" si="1"/>
        <v>0.12433906295736137</v>
      </c>
      <c r="AZ7">
        <f t="shared" si="2"/>
        <v>1.6757064601845163E-2</v>
      </c>
      <c r="BA7">
        <f t="shared" si="3"/>
        <v>0.38225246624964926</v>
      </c>
      <c r="BB7">
        <f t="shared" si="4"/>
        <v>0.93167133719858553</v>
      </c>
      <c r="BC7">
        <f t="shared" si="5"/>
        <v>3.0794793223512342</v>
      </c>
      <c r="BD7">
        <f t="shared" si="6"/>
        <v>32.188853951250572</v>
      </c>
      <c r="BE7">
        <f t="shared" si="7"/>
        <v>3.0136982878808105</v>
      </c>
      <c r="BF7">
        <f t="shared" si="7"/>
        <v>3.0067897083181649</v>
      </c>
      <c r="BG7">
        <f t="shared" si="7"/>
        <v>3.0180454783516546</v>
      </c>
      <c r="BH7">
        <f t="shared" si="7"/>
        <v>2.9996983431363939</v>
      </c>
      <c r="BI7">
        <f t="shared" si="7"/>
        <v>3.0295827240597673</v>
      </c>
      <c r="BJ7">
        <f t="shared" si="7"/>
        <v>2.9808422950914126</v>
      </c>
      <c r="BK7">
        <f t="shared" si="7"/>
        <v>3.0601919409825138</v>
      </c>
      <c r="BL7">
        <f t="shared" si="8"/>
        <v>2.9305156688627445</v>
      </c>
    </row>
    <row r="8" spans="1:64" ht="12.95" customHeight="1">
      <c r="A8" t="s">
        <v>4</v>
      </c>
      <c r="B8" s="7"/>
      <c r="C8">
        <v>0.30342785</v>
      </c>
      <c r="X8" s="134">
        <v>3.97</v>
      </c>
      <c r="Y8" s="134"/>
      <c r="AA8" s="77" t="s">
        <v>634</v>
      </c>
      <c r="AB8" s="83">
        <f t="shared" si="9"/>
        <v>38.66299011481528</v>
      </c>
      <c r="AC8" s="79">
        <v>3.8662990114815279</v>
      </c>
      <c r="AD8">
        <v>10</v>
      </c>
      <c r="AE8" s="75" t="s">
        <v>635</v>
      </c>
      <c r="AF8" s="81">
        <v>8.999082229435821</v>
      </c>
      <c r="AG8" s="79">
        <v>20.482054586421473</v>
      </c>
      <c r="AH8" s="79">
        <v>3.521934319191975</v>
      </c>
      <c r="AI8" s="79">
        <v>3.97</v>
      </c>
      <c r="AJ8" s="79">
        <v>3.8662990114815279</v>
      </c>
      <c r="AK8" s="79"/>
      <c r="AL8" s="79"/>
      <c r="AM8" s="79"/>
      <c r="AW8">
        <v>-34000</v>
      </c>
      <c r="AX8">
        <f t="shared" si="0"/>
        <v>0.13585969104921775</v>
      </c>
      <c r="AY8">
        <f t="shared" si="1"/>
        <v>0.11862054237090651</v>
      </c>
      <c r="AZ8">
        <f t="shared" si="2"/>
        <v>1.7239148678311233E-2</v>
      </c>
      <c r="BA8">
        <f t="shared" si="3"/>
        <v>0.38121299562732514</v>
      </c>
      <c r="BB8">
        <f t="shared" si="4"/>
        <v>0.9453884580355596</v>
      </c>
      <c r="BC8">
        <f t="shared" si="5"/>
        <v>3.1192772164698055</v>
      </c>
      <c r="BD8">
        <f t="shared" si="6"/>
        <v>89.620337352217078</v>
      </c>
      <c r="BE8">
        <f t="shared" si="7"/>
        <v>3.0956023434225965</v>
      </c>
      <c r="BF8">
        <f t="shared" si="7"/>
        <v>3.0929762216778833</v>
      </c>
      <c r="BG8">
        <f t="shared" si="7"/>
        <v>3.097223741381733</v>
      </c>
      <c r="BH8">
        <f t="shared" si="7"/>
        <v>3.090353320386479</v>
      </c>
      <c r="BI8">
        <f t="shared" si="7"/>
        <v>3.1014652528692195</v>
      </c>
      <c r="BJ8">
        <f t="shared" si="7"/>
        <v>3.0834902013988135</v>
      </c>
      <c r="BK8">
        <f t="shared" si="7"/>
        <v>3.112560427361557</v>
      </c>
      <c r="BL8">
        <f t="shared" si="8"/>
        <v>3.0655234873199211</v>
      </c>
    </row>
    <row r="9" spans="1:64" ht="12.95" customHeight="1">
      <c r="A9" s="23" t="s">
        <v>82</v>
      </c>
      <c r="B9" s="141">
        <v>53</v>
      </c>
      <c r="C9" s="20" t="str">
        <f>"F"&amp;B9</f>
        <v>F53</v>
      </c>
      <c r="D9" s="16" t="str">
        <f>"G"&amp;B9</f>
        <v>G53</v>
      </c>
      <c r="X9" s="134">
        <v>31.312143503899488</v>
      </c>
      <c r="Y9" s="134"/>
      <c r="AA9" s="84" t="s">
        <v>636</v>
      </c>
      <c r="AB9" s="83">
        <f t="shared" si="9"/>
        <v>252.25569463208552</v>
      </c>
      <c r="AC9" s="79">
        <v>25.225569463208551</v>
      </c>
      <c r="AD9">
        <v>10</v>
      </c>
      <c r="AE9" s="75" t="s">
        <v>637</v>
      </c>
      <c r="AF9" s="81">
        <v>9.1266771173964862</v>
      </c>
      <c r="AG9" s="79">
        <v>25.530805845152354</v>
      </c>
      <c r="AH9" s="79">
        <v>25.330982568271811</v>
      </c>
      <c r="AI9" s="79">
        <v>31.312143503899488</v>
      </c>
      <c r="AJ9" s="79">
        <v>25.225569463208551</v>
      </c>
      <c r="AK9" s="79"/>
      <c r="AL9" s="79"/>
      <c r="AM9" s="79"/>
      <c r="AW9">
        <v>-33000</v>
      </c>
      <c r="AX9">
        <f t="shared" si="0"/>
        <v>0.13064004449808936</v>
      </c>
      <c r="AY9">
        <f t="shared" si="1"/>
        <v>0.11303546401501956</v>
      </c>
      <c r="AZ9">
        <f t="shared" si="2"/>
        <v>1.7604580483069805E-2</v>
      </c>
      <c r="BA9">
        <f t="shared" si="3"/>
        <v>0.38115137064573545</v>
      </c>
      <c r="BB9">
        <f t="shared" si="4"/>
        <v>0.9575520341535888</v>
      </c>
      <c r="BC9">
        <f t="shared" si="5"/>
        <v>-3.1243058044068461</v>
      </c>
      <c r="BD9">
        <f t="shared" si="6"/>
        <v>-115.69200221088998</v>
      </c>
      <c r="BE9">
        <f t="shared" si="7"/>
        <v>3.1772213710163029</v>
      </c>
      <c r="BF9">
        <f t="shared" si="7"/>
        <v>3.179262551847323</v>
      </c>
      <c r="BG9">
        <f t="shared" si="7"/>
        <v>3.1759625502862705</v>
      </c>
      <c r="BH9">
        <f t="shared" si="7"/>
        <v>3.1812979047686185</v>
      </c>
      <c r="BI9">
        <f t="shared" si="7"/>
        <v>3.1726723436043014</v>
      </c>
      <c r="BJ9">
        <f t="shared" si="7"/>
        <v>3.1866185490679362</v>
      </c>
      <c r="BK9">
        <f t="shared" si="7"/>
        <v>3.1640728676677004</v>
      </c>
      <c r="BL9">
        <f t="shared" si="8"/>
        <v>3.2005313057770977</v>
      </c>
    </row>
    <row r="10" spans="1:64" ht="12.95" customHeight="1" thickBot="1">
      <c r="A10" s="15"/>
      <c r="B10" s="15"/>
      <c r="C10" s="2" t="s">
        <v>19</v>
      </c>
      <c r="D10" s="2" t="s">
        <v>20</v>
      </c>
      <c r="E10" s="15"/>
      <c r="X10" s="134">
        <v>4.6589999999999998</v>
      </c>
      <c r="Y10" s="134"/>
      <c r="AA10" s="85" t="s">
        <v>638</v>
      </c>
      <c r="AB10" s="86">
        <f t="shared" si="9"/>
        <v>40368.38718734483</v>
      </c>
      <c r="AC10" s="87">
        <v>4.036838718734483</v>
      </c>
      <c r="AD10">
        <v>10000</v>
      </c>
      <c r="AE10" s="75" t="s">
        <v>639</v>
      </c>
      <c r="AF10" s="88">
        <v>2.8882541138270943</v>
      </c>
      <c r="AG10" s="87">
        <v>2.2961374807230457</v>
      </c>
      <c r="AH10" s="87">
        <v>4.0859153277026596</v>
      </c>
      <c r="AI10" s="87">
        <v>4.6589999999999998</v>
      </c>
      <c r="AJ10" s="87">
        <v>4.036838718734483</v>
      </c>
      <c r="AK10" s="87"/>
      <c r="AL10" s="87"/>
      <c r="AM10" s="87"/>
      <c r="AW10">
        <v>-32000</v>
      </c>
      <c r="AX10">
        <f t="shared" si="0"/>
        <v>0.12543714168942705</v>
      </c>
      <c r="AY10">
        <f t="shared" si="1"/>
        <v>0.10758382788970054</v>
      </c>
      <c r="AZ10">
        <f t="shared" si="2"/>
        <v>1.7853313799726499E-2</v>
      </c>
      <c r="BA10">
        <f t="shared" si="3"/>
        <v>0.38206553260094678</v>
      </c>
      <c r="BB10">
        <f t="shared" si="4"/>
        <v>0.96825198723343164</v>
      </c>
      <c r="BC10">
        <f t="shared" si="5"/>
        <v>-3.0845517526838897</v>
      </c>
      <c r="BD10">
        <f t="shared" si="6"/>
        <v>-35.053052484104079</v>
      </c>
      <c r="BE10">
        <f t="shared" si="7"/>
        <v>3.2590618026355194</v>
      </c>
      <c r="BF10">
        <f t="shared" si="7"/>
        <v>3.2654707936360192</v>
      </c>
      <c r="BG10">
        <f t="shared" si="7"/>
        <v>3.255042645546887</v>
      </c>
      <c r="BH10">
        <f t="shared" si="7"/>
        <v>3.2720172556350602</v>
      </c>
      <c r="BI10">
        <f t="shared" si="7"/>
        <v>3.2444035854285582</v>
      </c>
      <c r="BJ10">
        <f t="shared" si="7"/>
        <v>3.2893742585174452</v>
      </c>
      <c r="BK10">
        <f t="shared" si="7"/>
        <v>3.2162488312119621</v>
      </c>
      <c r="BL10">
        <f t="shared" si="8"/>
        <v>3.3355391242342742</v>
      </c>
    </row>
    <row r="11" spans="1:64" ht="12.95" customHeight="1">
      <c r="A11" s="15" t="s">
        <v>15</v>
      </c>
      <c r="B11" s="15"/>
      <c r="C11" s="19">
        <f ca="1">INTERCEPT(INDIRECT($D$9):INDIRECT($D$14),INDIRECT($C$9):INDIRECT($C$14))</f>
        <v>7.6147856252818929E-3</v>
      </c>
      <c r="D11" s="7"/>
      <c r="E11" s="15"/>
      <c r="AA11" s="89" t="s">
        <v>640</v>
      </c>
      <c r="AB11" s="90">
        <f>1-AB7^2</f>
        <v>0.61691190515938676</v>
      </c>
      <c r="AC11" s="90">
        <f>SUM(AE21:AE1950)</f>
        <v>4.1182052194503084E-3</v>
      </c>
      <c r="AD11" s="89" t="s">
        <v>641</v>
      </c>
      <c r="AE11" s="75"/>
      <c r="AF11" s="90">
        <v>3.515376982662531E-3</v>
      </c>
      <c r="AG11" s="90">
        <v>2.9294610351243496E-3</v>
      </c>
      <c r="AH11" s="90">
        <v>2.6998622974328218E-3</v>
      </c>
      <c r="AI11" s="90">
        <v>4.5501740637510935E-3</v>
      </c>
      <c r="AJ11" s="90">
        <v>2.749530195840507E-3</v>
      </c>
      <c r="AK11" s="90"/>
      <c r="AL11" s="90"/>
      <c r="AM11" s="90"/>
      <c r="AW11">
        <v>-31000</v>
      </c>
      <c r="AX11">
        <f t="shared" si="0"/>
        <v>0.12024875717921391</v>
      </c>
      <c r="AY11">
        <f t="shared" si="1"/>
        <v>0.10226563399494944</v>
      </c>
      <c r="AZ11">
        <f t="shared" si="2"/>
        <v>1.7983123184264461E-2</v>
      </c>
      <c r="BA11">
        <f t="shared" si="3"/>
        <v>0.38398550038469015</v>
      </c>
      <c r="BB11">
        <f t="shared" si="4"/>
        <v>0.9775252655238843</v>
      </c>
      <c r="BC11">
        <f t="shared" si="5"/>
        <v>-3.0443080988030555</v>
      </c>
      <c r="BD11">
        <f t="shared" si="6"/>
        <v>-20.542031309544239</v>
      </c>
      <c r="BE11">
        <f t="shared" si="7"/>
        <v>3.3416041142842072</v>
      </c>
      <c r="BF11">
        <f t="shared" si="7"/>
        <v>3.3514579007677252</v>
      </c>
      <c r="BG11">
        <f t="shared" si="7"/>
        <v>3.3352077684331314</v>
      </c>
      <c r="BH11">
        <f t="shared" si="7"/>
        <v>3.3620361845176445</v>
      </c>
      <c r="BI11">
        <f t="shared" si="7"/>
        <v>3.3178201696820602</v>
      </c>
      <c r="BJ11">
        <f t="shared" si="7"/>
        <v>3.3909228629391577</v>
      </c>
      <c r="BK11">
        <f t="shared" si="7"/>
        <v>3.2705958115525213</v>
      </c>
      <c r="BL11">
        <f t="shared" si="8"/>
        <v>3.4705469426914508</v>
      </c>
    </row>
    <row r="12" spans="1:64" ht="12.95" customHeight="1">
      <c r="A12" s="15" t="s">
        <v>16</v>
      </c>
      <c r="B12" s="15"/>
      <c r="C12" s="19">
        <f ca="1">SLOPE(INDIRECT($D$9):INDIRECT($D$14),INDIRECT($C$9):INDIRECT($C$14))</f>
        <v>8.3882438418690667E-7</v>
      </c>
      <c r="D12" s="7"/>
      <c r="E12" s="15"/>
      <c r="AA12" s="91" t="s">
        <v>642</v>
      </c>
      <c r="AB12" s="90">
        <f>AB7*SIN(RADIANS(AB9))</f>
        <v>-0.58949566253597119</v>
      </c>
      <c r="AE12" s="75"/>
      <c r="AW12">
        <v>-30000</v>
      </c>
      <c r="AX12">
        <f t="shared" si="0"/>
        <v>0.11507062825909174</v>
      </c>
      <c r="AY12">
        <f t="shared" si="1"/>
        <v>9.7080882330766255E-2</v>
      </c>
      <c r="AZ12">
        <f t="shared" si="2"/>
        <v>1.7989745928325484E-2</v>
      </c>
      <c r="BA12">
        <f t="shared" si="3"/>
        <v>0.38697101787504418</v>
      </c>
      <c r="BB12">
        <f t="shared" si="4"/>
        <v>0.98535222048646998</v>
      </c>
      <c r="BC12">
        <f t="shared" si="5"/>
        <v>-3.0032651734941824</v>
      </c>
      <c r="BD12">
        <f t="shared" si="6"/>
        <v>-14.435381163407433</v>
      </c>
      <c r="BE12">
        <f t="shared" ref="BE12:BK21" si="10">$BL12+$AB$7*SIN(BF12)</f>
        <v>3.4252509248354812</v>
      </c>
      <c r="BF12">
        <f t="shared" si="10"/>
        <v>3.4371887713194709</v>
      </c>
      <c r="BG12">
        <f t="shared" si="10"/>
        <v>3.4170869562018362</v>
      </c>
      <c r="BH12">
        <f t="shared" si="10"/>
        <v>3.4510065142996296</v>
      </c>
      <c r="BI12">
        <f t="shared" si="10"/>
        <v>3.3939608337074656</v>
      </c>
      <c r="BJ12">
        <f t="shared" si="10"/>
        <v>3.490492765262375</v>
      </c>
      <c r="BK12">
        <f t="shared" si="10"/>
        <v>3.328581790952795</v>
      </c>
      <c r="BL12">
        <f t="shared" si="8"/>
        <v>3.6055547611486274</v>
      </c>
    </row>
    <row r="13" spans="1:64" ht="12.95" customHeight="1">
      <c r="A13" s="15" t="s">
        <v>18</v>
      </c>
      <c r="B13" s="15"/>
      <c r="C13" s="7" t="s">
        <v>13</v>
      </c>
      <c r="AA13" s="92" t="s">
        <v>643</v>
      </c>
      <c r="AB13" s="93">
        <f>AB6*86400*300000/149600000</f>
        <v>3.1761440749637888</v>
      </c>
      <c r="AC13" t="s">
        <v>644</v>
      </c>
      <c r="AE13" s="75"/>
      <c r="AL13" s="7"/>
      <c r="AW13">
        <v>-29000</v>
      </c>
      <c r="AX13">
        <f t="shared" si="0"/>
        <v>0.10989708413321542</v>
      </c>
      <c r="AY13">
        <f t="shared" si="1"/>
        <v>9.2029572897150996E-2</v>
      </c>
      <c r="AZ13">
        <f t="shared" si="2"/>
        <v>1.7867511236064421E-2</v>
      </c>
      <c r="BA13">
        <f t="shared" si="3"/>
        <v>0.39110773937722332</v>
      </c>
      <c r="BB13">
        <f t="shared" si="4"/>
        <v>0.99165826236839461</v>
      </c>
      <c r="BC13">
        <f t="shared" si="5"/>
        <v>-2.961150586315473</v>
      </c>
      <c r="BD13">
        <f t="shared" si="6"/>
        <v>-11.053799851030975</v>
      </c>
      <c r="BE13">
        <f t="shared" si="10"/>
        <v>3.5102972385888225</v>
      </c>
      <c r="BF13">
        <f t="shared" si="10"/>
        <v>3.5227888830896497</v>
      </c>
      <c r="BG13">
        <f t="shared" si="10"/>
        <v>3.5011381377248774</v>
      </c>
      <c r="BH13">
        <f t="shared" si="10"/>
        <v>3.5387831845642417</v>
      </c>
      <c r="BI13">
        <f t="shared" si="10"/>
        <v>3.4736698273271864</v>
      </c>
      <c r="BJ13">
        <f t="shared" si="10"/>
        <v>3.587424581592265</v>
      </c>
      <c r="BK13">
        <f t="shared" si="10"/>
        <v>3.3916085239230434</v>
      </c>
      <c r="BL13">
        <f t="shared" si="8"/>
        <v>3.740562579605804</v>
      </c>
    </row>
    <row r="14" spans="1:64" ht="12.95" customHeight="1">
      <c r="A14" s="23" t="s">
        <v>82</v>
      </c>
      <c r="B14" s="142">
        <v>999</v>
      </c>
      <c r="C14" s="20" t="str">
        <f>"F"&amp;B14</f>
        <v>F999</v>
      </c>
      <c r="D14" s="16" t="str">
        <f>"G"&amp;B14</f>
        <v>G999</v>
      </c>
      <c r="AA14" s="92" t="s">
        <v>645</v>
      </c>
      <c r="AB14" s="90">
        <f>2*AB5*365.24/C8</f>
        <v>1.6062612674686133E-7</v>
      </c>
      <c r="AC14" t="s">
        <v>646</v>
      </c>
      <c r="AE14" s="75"/>
      <c r="AF14">
        <v>2.1521032094627215E-7</v>
      </c>
      <c r="AG14">
        <v>3.3962157589708577E-8</v>
      </c>
      <c r="AH14">
        <v>1.797339040010143E-7</v>
      </c>
      <c r="AI14">
        <v>1.2336882432178495E-7</v>
      </c>
      <c r="AL14" s="7"/>
      <c r="AW14">
        <v>-28000</v>
      </c>
      <c r="AX14">
        <f t="shared" si="0"/>
        <v>0.10472191391638815</v>
      </c>
      <c r="AY14">
        <f t="shared" si="1"/>
        <v>8.7111705694103661E-2</v>
      </c>
      <c r="AZ14">
        <f t="shared" si="2"/>
        <v>1.7610208222284485E-2</v>
      </c>
      <c r="BA14">
        <f t="shared" si="3"/>
        <v>0.39650392749850027</v>
      </c>
      <c r="BB14">
        <f t="shared" si="4"/>
        <v>0.99631899213757324</v>
      </c>
      <c r="BC14">
        <f t="shared" si="5"/>
        <v>-2.9177246326518071</v>
      </c>
      <c r="BD14">
        <f t="shared" si="6"/>
        <v>-8.8964926354120379</v>
      </c>
      <c r="BE14">
        <f t="shared" si="10"/>
        <v>3.5969317017647384</v>
      </c>
      <c r="BF14">
        <f t="shared" si="10"/>
        <v>3.6085664188763324</v>
      </c>
      <c r="BG14">
        <f t="shared" si="10"/>
        <v>3.5876237650378999</v>
      </c>
      <c r="BH14">
        <f t="shared" si="10"/>
        <v>3.6254809848231524</v>
      </c>
      <c r="BI14">
        <f t="shared" si="10"/>
        <v>3.5575437501551139</v>
      </c>
      <c r="BJ14">
        <f t="shared" si="10"/>
        <v>3.6812286646805656</v>
      </c>
      <c r="BK14">
        <f t="shared" si="10"/>
        <v>3.4609860260701404</v>
      </c>
      <c r="BL14">
        <f t="shared" si="8"/>
        <v>3.8755703980629805</v>
      </c>
    </row>
    <row r="15" spans="1:64" ht="12.95" customHeight="1">
      <c r="A15" s="21" t="s">
        <v>17</v>
      </c>
      <c r="B15" s="15"/>
      <c r="C15" s="22">
        <f ca="1">(C7+C11)+(C8+C12)*INT(MAX(F21:F3532))</f>
        <v>60066.545878663455</v>
      </c>
      <c r="E15" s="23" t="s">
        <v>98</v>
      </c>
      <c r="F15" s="18">
        <v>1</v>
      </c>
      <c r="AA15" s="91" t="s">
        <v>647</v>
      </c>
      <c r="AB15" s="94">
        <f>(AB10-AB2)/AD2</f>
        <v>-24095.618489387733</v>
      </c>
      <c r="AC15" t="s">
        <v>648</v>
      </c>
      <c r="AE15" s="75"/>
      <c r="AW15">
        <v>-27000</v>
      </c>
      <c r="AX15">
        <f t="shared" si="0"/>
        <v>9.953913233705218E-2</v>
      </c>
      <c r="AY15">
        <f t="shared" si="1"/>
        <v>8.2327280721624249E-2</v>
      </c>
      <c r="AZ15">
        <f t="shared" si="2"/>
        <v>1.7211851615427935E-2</v>
      </c>
      <c r="BA15">
        <f t="shared" si="3"/>
        <v>0.40329012903999306</v>
      </c>
      <c r="BB15">
        <f t="shared" si="4"/>
        <v>0.99916515407418616</v>
      </c>
      <c r="BC15">
        <f t="shared" si="5"/>
        <v>-2.8727608078009541</v>
      </c>
      <c r="BD15">
        <f t="shared" si="6"/>
        <v>-7.394735423464911</v>
      </c>
      <c r="BE15">
        <f t="shared" si="10"/>
        <v>3.685269569966974</v>
      </c>
      <c r="BF15">
        <f t="shared" si="10"/>
        <v>3.6949999747813096</v>
      </c>
      <c r="BG15">
        <f t="shared" si="10"/>
        <v>3.6766239504369849</v>
      </c>
      <c r="BH15">
        <f t="shared" si="10"/>
        <v>3.7115040108008128</v>
      </c>
      <c r="BI15">
        <f t="shared" si="10"/>
        <v>3.645902144511735</v>
      </c>
      <c r="BJ15">
        <f t="shared" si="10"/>
        <v>3.7716529660936073</v>
      </c>
      <c r="BK15">
        <f t="shared" si="10"/>
        <v>3.5379087325442189</v>
      </c>
      <c r="BL15">
        <f t="shared" si="8"/>
        <v>4.0105782165201571</v>
      </c>
    </row>
    <row r="16" spans="1:64" ht="12.95" customHeight="1">
      <c r="A16" s="21" t="s">
        <v>5</v>
      </c>
      <c r="B16" s="15"/>
      <c r="C16" s="22">
        <f ca="1">+C8+C12</f>
        <v>0.30342868882438417</v>
      </c>
      <c r="E16" s="23" t="s">
        <v>78</v>
      </c>
      <c r="F16" s="19">
        <f ca="1">NOW()+15018.5+$C$5/24</f>
        <v>60357.760285300923</v>
      </c>
      <c r="AA16" s="89" t="s">
        <v>649</v>
      </c>
      <c r="AB16" s="94">
        <f>365.24*AB8</f>
        <v>14121.270509535134</v>
      </c>
      <c r="AC16" t="s">
        <v>628</v>
      </c>
      <c r="AD16" s="90"/>
      <c r="AE16" s="75"/>
      <c r="AW16">
        <v>-26000</v>
      </c>
      <c r="AX16">
        <f t="shared" si="0"/>
        <v>9.4343329727951786E-2</v>
      </c>
      <c r="AY16">
        <f t="shared" si="1"/>
        <v>7.7676297979712747E-2</v>
      </c>
      <c r="AZ16">
        <f t="shared" si="2"/>
        <v>1.6667031748239036E-2</v>
      </c>
      <c r="BA16">
        <f t="shared" si="3"/>
        <v>0.41162424328519331</v>
      </c>
      <c r="BB16">
        <f t="shared" si="4"/>
        <v>0.99998269598309852</v>
      </c>
      <c r="BC16">
        <f t="shared" si="5"/>
        <v>-2.8260132336352108</v>
      </c>
      <c r="BD16">
        <f t="shared" si="6"/>
        <v>-6.2848648022504578</v>
      </c>
      <c r="BE16">
        <f t="shared" si="10"/>
        <v>3.775409845668976</v>
      </c>
      <c r="BF16">
        <f t="shared" si="10"/>
        <v>3.7826956976710502</v>
      </c>
      <c r="BG16">
        <f t="shared" si="10"/>
        <v>3.7680868360983055</v>
      </c>
      <c r="BH16">
        <f t="shared" si="10"/>
        <v>3.7975413585000992</v>
      </c>
      <c r="BI16">
        <f t="shared" si="10"/>
        <v>3.7387847253011719</v>
      </c>
      <c r="BJ16">
        <f t="shared" si="10"/>
        <v>3.8587616424898008</v>
      </c>
      <c r="BK16">
        <f t="shared" si="10"/>
        <v>3.6234337599851596</v>
      </c>
      <c r="BL16">
        <f t="shared" si="8"/>
        <v>4.1455860349773337</v>
      </c>
    </row>
    <row r="17" spans="1:64" ht="12.95" customHeight="1" thickBot="1">
      <c r="A17" s="23" t="s">
        <v>72</v>
      </c>
      <c r="B17" s="15"/>
      <c r="C17" s="15">
        <f>COUNT(C21:C2190)</f>
        <v>262</v>
      </c>
      <c r="E17" s="23" t="s">
        <v>99</v>
      </c>
      <c r="F17" s="19">
        <f ca="1">ROUND(2*(F16-$C$7)/$C$8,0)/2+F15</f>
        <v>41784</v>
      </c>
      <c r="O17" t="s">
        <v>671</v>
      </c>
      <c r="Q17" s="133">
        <f>Q18/AB8</f>
        <v>1.5873147947179924</v>
      </c>
      <c r="AA17" s="89" t="s">
        <v>650</v>
      </c>
      <c r="AB17" s="95">
        <f>AB13^3/AB8^2</f>
        <v>2.1434319826816702E-2</v>
      </c>
      <c r="AE17" s="75"/>
      <c r="AW17">
        <v>-25000</v>
      </c>
      <c r="AX17">
        <f t="shared" si="0"/>
        <v>8.9129444309591743E-2</v>
      </c>
      <c r="AY17">
        <f t="shared" si="1"/>
        <v>7.3158757468369168E-2</v>
      </c>
      <c r="AZ17">
        <f t="shared" si="2"/>
        <v>1.5970686841222579E-2</v>
      </c>
      <c r="BA17">
        <f t="shared" si="3"/>
        <v>0.42170381917045641</v>
      </c>
      <c r="BB17">
        <f t="shared" si="4"/>
        <v>0.99850318035077723</v>
      </c>
      <c r="BC17">
        <f t="shared" si="5"/>
        <v>-2.7771751144271186</v>
      </c>
      <c r="BD17">
        <f t="shared" si="6"/>
        <v>-5.4273389350023153</v>
      </c>
      <c r="BE17">
        <f t="shared" si="10"/>
        <v>3.8675028384220589</v>
      </c>
      <c r="BF17">
        <f t="shared" si="10"/>
        <v>3.8723257007700109</v>
      </c>
      <c r="BG17">
        <f t="shared" si="10"/>
        <v>3.8619104840842318</v>
      </c>
      <c r="BH17">
        <f t="shared" si="10"/>
        <v>3.8845258233145259</v>
      </c>
      <c r="BI17">
        <f t="shared" si="10"/>
        <v>3.8359767924996118</v>
      </c>
      <c r="BJ17">
        <f t="shared" si="10"/>
        <v>3.9430219484336266</v>
      </c>
      <c r="BK17">
        <f t="shared" si="10"/>
        <v>3.7184616675893745</v>
      </c>
      <c r="BL17">
        <f t="shared" si="8"/>
        <v>4.2805938534345103</v>
      </c>
    </row>
    <row r="18" spans="1:64" ht="12.95" customHeight="1" thickTop="1" thickBot="1">
      <c r="A18" s="21" t="s">
        <v>6</v>
      </c>
      <c r="B18" s="15"/>
      <c r="C18" s="143">
        <f ca="1">+C15</f>
        <v>60066.545878663455</v>
      </c>
      <c r="D18" s="144">
        <f ca="1">+C16</f>
        <v>0.30342868882438417</v>
      </c>
      <c r="E18" s="23" t="s">
        <v>79</v>
      </c>
      <c r="F18" s="16">
        <f ca="1">ROUND(2*(F16-$C$15)/$C$16,0)/2+F15</f>
        <v>960.5</v>
      </c>
      <c r="O18" t="s">
        <v>670</v>
      </c>
      <c r="Q18">
        <f>Q19/365.24</f>
        <v>61.370336217281782</v>
      </c>
      <c r="R18" t="s">
        <v>635</v>
      </c>
      <c r="AA18" s="96" t="s">
        <v>651</v>
      </c>
      <c r="AB18" s="97">
        <f>2*PI()/(AB8*365.2422)*AD2</f>
        <v>1.3500781845717657E-4</v>
      </c>
      <c r="AC18" s="98" t="s">
        <v>652</v>
      </c>
      <c r="AD18" s="98"/>
      <c r="AE18" s="99"/>
      <c r="AH18" s="7" t="s">
        <v>653</v>
      </c>
      <c r="AW18">
        <v>-24000</v>
      </c>
      <c r="AX18">
        <f t="shared" si="0"/>
        <v>8.3892022245471598E-2</v>
      </c>
      <c r="AY18">
        <f t="shared" si="1"/>
        <v>6.8774659187593526E-2</v>
      </c>
      <c r="AZ18">
        <f t="shared" si="2"/>
        <v>1.5117363057878067E-2</v>
      </c>
      <c r="BA18">
        <f t="shared" si="3"/>
        <v>0.43378653300055681</v>
      </c>
      <c r="BB18">
        <f t="shared" si="4"/>
        <v>0.99438061972356329</v>
      </c>
      <c r="BC18">
        <f t="shared" si="5"/>
        <v>-2.7258333739347815</v>
      </c>
      <c r="BD18">
        <f t="shared" si="6"/>
        <v>-4.7409822447605743</v>
      </c>
      <c r="BE18">
        <f t="shared" si="10"/>
        <v>3.9618119428178078</v>
      </c>
      <c r="BF18">
        <f t="shared" si="10"/>
        <v>3.9645660282762014</v>
      </c>
      <c r="BG18">
        <f t="shared" si="10"/>
        <v>3.9580456890517217</v>
      </c>
      <c r="BH18">
        <f t="shared" si="10"/>
        <v>3.973557672721812</v>
      </c>
      <c r="BI18">
        <f t="shared" si="10"/>
        <v>3.9370645073686901</v>
      </c>
      <c r="BJ18">
        <f t="shared" si="10"/>
        <v>4.0253928384295206</v>
      </c>
      <c r="BK18">
        <f t="shared" si="10"/>
        <v>3.8237200674347385</v>
      </c>
      <c r="BL18">
        <f t="shared" si="8"/>
        <v>4.4156016718916868</v>
      </c>
    </row>
    <row r="19" spans="1:64" ht="12.95" customHeight="1" thickTop="1">
      <c r="E19" s="23" t="s">
        <v>80</v>
      </c>
      <c r="F19" s="25">
        <f ca="1">+$C$15+$C$16*F18-15018.5-$C$5/24</f>
        <v>45339.884967612612</v>
      </c>
      <c r="O19" t="s">
        <v>670</v>
      </c>
      <c r="Q19">
        <f>MAX(Q21:Q732)-MIN(Q21:Q503)</f>
        <v>22414.901599999997</v>
      </c>
      <c r="R19" t="s">
        <v>628</v>
      </c>
      <c r="AA19" s="100"/>
      <c r="AC19" s="100"/>
      <c r="AH19" s="7" t="s">
        <v>654</v>
      </c>
      <c r="AW19">
        <v>-23000</v>
      </c>
      <c r="AX19">
        <f t="shared" si="0"/>
        <v>7.8624243399665394E-2</v>
      </c>
      <c r="AY19">
        <f t="shared" si="1"/>
        <v>6.4524003137385794E-2</v>
      </c>
      <c r="AZ19">
        <f t="shared" si="2"/>
        <v>1.4100240262279606E-2</v>
      </c>
      <c r="BA19">
        <f t="shared" si="3"/>
        <v>0.44821910253572872</v>
      </c>
      <c r="BB19">
        <f t="shared" si="4"/>
        <v>0.98715191152546966</v>
      </c>
      <c r="BC19">
        <f t="shared" si="5"/>
        <v>-2.6714237028393595</v>
      </c>
      <c r="BD19">
        <f t="shared" si="6"/>
        <v>-4.1751383122428321</v>
      </c>
      <c r="BE19">
        <f t="shared" si="10"/>
        <v>4.0587559504771615</v>
      </c>
      <c r="BF19">
        <f t="shared" si="10"/>
        <v>4.0600553809277704</v>
      </c>
      <c r="BG19">
        <f t="shared" si="10"/>
        <v>4.0566046930569497</v>
      </c>
      <c r="BH19">
        <f t="shared" si="10"/>
        <v>4.0658026718498066</v>
      </c>
      <c r="BI19">
        <f t="shared" si="10"/>
        <v>4.0415240214671702</v>
      </c>
      <c r="BJ19">
        <f t="shared" si="10"/>
        <v>4.1074034948051699</v>
      </c>
      <c r="BK19">
        <f t="shared" si="10"/>
        <v>3.9397503823466122</v>
      </c>
      <c r="BL19">
        <f t="shared" si="8"/>
        <v>4.5506094903488634</v>
      </c>
    </row>
    <row r="20" spans="1:64" ht="12.95" customHeight="1" thickBot="1">
      <c r="A20" s="2" t="s">
        <v>27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529</v>
      </c>
      <c r="I20" s="5" t="s">
        <v>89</v>
      </c>
      <c r="J20" s="5" t="s">
        <v>530</v>
      </c>
      <c r="K20" s="5" t="s">
        <v>531</v>
      </c>
      <c r="L20" s="5" t="s">
        <v>71</v>
      </c>
      <c r="M20" s="5" t="s">
        <v>532</v>
      </c>
      <c r="N20" s="5" t="s">
        <v>533</v>
      </c>
      <c r="O20" s="5" t="s">
        <v>22</v>
      </c>
      <c r="P20" s="5" t="s">
        <v>21</v>
      </c>
      <c r="Q20" s="2" t="s">
        <v>14</v>
      </c>
      <c r="S20" s="107" t="s">
        <v>607</v>
      </c>
      <c r="U20" s="27" t="s">
        <v>96</v>
      </c>
      <c r="Z20" s="2" t="s">
        <v>10</v>
      </c>
      <c r="AA20" s="5" t="s">
        <v>655</v>
      </c>
      <c r="AB20" s="5" t="s">
        <v>656</v>
      </c>
      <c r="AC20" s="5" t="s">
        <v>657</v>
      </c>
      <c r="AD20" s="5" t="s">
        <v>658</v>
      </c>
      <c r="AE20" s="5" t="s">
        <v>659</v>
      </c>
      <c r="AF20" s="5" t="s">
        <v>660</v>
      </c>
      <c r="AG20" s="27"/>
      <c r="AH20" s="5" t="s">
        <v>613</v>
      </c>
      <c r="AI20" s="5" t="s">
        <v>614</v>
      </c>
      <c r="AJ20" s="5" t="s">
        <v>615</v>
      </c>
      <c r="AK20" s="5" t="s">
        <v>661</v>
      </c>
      <c r="AL20" s="5" t="s">
        <v>616</v>
      </c>
      <c r="AM20" s="5" t="s">
        <v>617</v>
      </c>
      <c r="AN20" s="2" t="s">
        <v>662</v>
      </c>
      <c r="AO20" s="2" t="s">
        <v>663</v>
      </c>
      <c r="AP20" s="2" t="s">
        <v>664</v>
      </c>
      <c r="AQ20" s="2" t="s">
        <v>665</v>
      </c>
      <c r="AR20" s="2" t="s">
        <v>666</v>
      </c>
      <c r="AS20" s="2" t="s">
        <v>667</v>
      </c>
      <c r="AT20" s="2" t="s">
        <v>668</v>
      </c>
      <c r="AU20" s="2" t="s">
        <v>625</v>
      </c>
      <c r="AV20" s="101"/>
      <c r="AW20">
        <v>-22000</v>
      </c>
      <c r="AX20">
        <f t="shared" si="0"/>
        <v>7.3317084666906909E-2</v>
      </c>
      <c r="AY20">
        <f t="shared" si="1"/>
        <v>6.0406789317745985E-2</v>
      </c>
      <c r="AZ20">
        <f t="shared" si="2"/>
        <v>1.291029534916093E-2</v>
      </c>
      <c r="BA20">
        <f t="shared" si="3"/>
        <v>0.46547520060050362</v>
      </c>
      <c r="BB20">
        <f t="shared" si="4"/>
        <v>0.97617824465895475</v>
      </c>
      <c r="BC20">
        <f t="shared" si="5"/>
        <v>-2.6131865217191081</v>
      </c>
      <c r="BD20">
        <f t="shared" si="6"/>
        <v>-3.6964871722470782</v>
      </c>
      <c r="BE20">
        <f t="shared" si="10"/>
        <v>4.1589261825677566</v>
      </c>
      <c r="BF20">
        <f t="shared" si="10"/>
        <v>4.1593937945380883</v>
      </c>
      <c r="BG20">
        <f t="shared" si="10"/>
        <v>4.1579570655455216</v>
      </c>
      <c r="BH20">
        <f t="shared" si="10"/>
        <v>4.1623820910729741</v>
      </c>
      <c r="BI20">
        <f t="shared" si="10"/>
        <v>4.1488530347377877</v>
      </c>
      <c r="BJ20">
        <f t="shared" si="10"/>
        <v>4.1912043732949966</v>
      </c>
      <c r="BK20">
        <f t="shared" si="10"/>
        <v>4.0668979923044128</v>
      </c>
      <c r="BL20">
        <f t="shared" si="8"/>
        <v>4.68561730880604</v>
      </c>
    </row>
    <row r="21" spans="1:64" ht="12.95" customHeight="1">
      <c r="A21" t="s">
        <v>680</v>
      </c>
      <c r="B21" s="7"/>
      <c r="C21" s="11">
        <v>37651.642</v>
      </c>
      <c r="D21" s="12"/>
      <c r="E21">
        <f t="shared" ref="E21:E84" si="11">+(C21-C$7)/C$8</f>
        <v>-33049.131449206121</v>
      </c>
      <c r="F21" s="40">
        <f t="shared" ref="F21:F43" si="12">ROUND(2*E21,0)/2-0.5</f>
        <v>-33049.5</v>
      </c>
      <c r="G21">
        <f t="shared" ref="G21:G52" si="13">+C21-(C$7+F21*C$8)</f>
        <v>0.11182857500534737</v>
      </c>
      <c r="I21">
        <f t="shared" ref="I21:I43" si="14">+G21</f>
        <v>0.11182857500534737</v>
      </c>
      <c r="O21">
        <f t="shared" ref="O21:O84" ca="1" si="15">+C$11+C$12*$F21</f>
        <v>-2.0107940859903278E-2</v>
      </c>
      <c r="P21">
        <f t="shared" ref="P21:P84" si="16">+AB$3+AB$4*F21+AB$5*F21^2</f>
        <v>0.11330878618184213</v>
      </c>
      <c r="Q21" s="1">
        <f t="shared" ref="Q21:Q84" si="17">+C21-15018.5</f>
        <v>22633.142</v>
      </c>
      <c r="S21">
        <v>0.1</v>
      </c>
      <c r="Z21">
        <f t="shared" ref="Z21:Z84" si="18">F21</f>
        <v>-33049.5</v>
      </c>
      <c r="AA21" s="71">
        <f t="shared" ref="AA21:AA84" si="19">AB$3+AB$4*Z21+AB$5*Z21^2+AH21</f>
        <v>0.1308980142282043</v>
      </c>
      <c r="AB21" s="71">
        <f t="shared" ref="AB21:AB52" si="20">IF(S21&lt;&gt;0,G21-AH21, -9999)</f>
        <v>9.4239346958985198E-2</v>
      </c>
      <c r="AC21" s="71">
        <f t="shared" ref="AC21:AC48" si="21">+G21-P21</f>
        <v>-1.4802111764947584E-3</v>
      </c>
      <c r="AD21" s="71">
        <f t="shared" ref="AD21:AD52" si="22">IF(S21&lt;&gt;0,G21-AA21, -9999)</f>
        <v>-1.9069439222856921E-2</v>
      </c>
      <c r="AE21" s="71">
        <f t="shared" ref="AE21:AE52" si="23">+(G21-AA21)^2*S21</f>
        <v>3.6364351227423399E-5</v>
      </c>
      <c r="AF21">
        <f t="shared" ref="AF21:AF52" si="24">IF(S21&lt;&gt;0,G21-P21, -9999)</f>
        <v>-1.4802111764947584E-3</v>
      </c>
      <c r="AG21" s="102"/>
      <c r="AH21">
        <f t="shared" ref="AH21:AH84" si="25">$AB$6*($AB$11/AI21*AJ21+$AB$12)</f>
        <v>1.7589228046362169E-2</v>
      </c>
      <c r="AI21">
        <f t="shared" ref="AI21:AI84" si="26">1+$AB$7*COS(AL21)</f>
        <v>0.38113157954324717</v>
      </c>
      <c r="AJ21">
        <f t="shared" ref="AJ21:AJ84" si="27">SIN(AL21+RADIANS($AB$9))</f>
        <v>0.95698490671274339</v>
      </c>
      <c r="AK21">
        <f t="shared" ref="AK21:AK84" si="28">$AB$7*SIN(AL21)</f>
        <v>-9.4854099530296554E-3</v>
      </c>
      <c r="AL21">
        <f t="shared" ref="AL21:AL84" si="29">2*ATAN(AM21)</f>
        <v>-3.1262668315233868</v>
      </c>
      <c r="AM21">
        <f t="shared" ref="AM21:AM84" si="30">SQRT((1+$AB$7)/(1-$AB$7))*TAN(AN21/2)</f>
        <v>-130.49615507587805</v>
      </c>
      <c r="AN21" s="71">
        <f t="shared" ref="AN21:AT30" si="31">$AU21+$AB$7*SIN(AO21)</f>
        <v>3.1731801817545309</v>
      </c>
      <c r="AO21" s="71">
        <f t="shared" si="31"/>
        <v>3.1749917602603381</v>
      </c>
      <c r="AP21" s="71">
        <f t="shared" si="31"/>
        <v>3.1720633664564519</v>
      </c>
      <c r="AQ21" s="71">
        <f t="shared" si="31"/>
        <v>3.1767972192765801</v>
      </c>
      <c r="AR21" s="71">
        <f t="shared" si="31"/>
        <v>3.1691451247954543</v>
      </c>
      <c r="AS21" s="71">
        <f t="shared" si="31"/>
        <v>3.1815154459506516</v>
      </c>
      <c r="AT21" s="71">
        <f t="shared" si="31"/>
        <v>3.1615198953312942</v>
      </c>
      <c r="AU21" s="71">
        <f t="shared" ref="AU21:AU84" si="32">RADIANS($AB$9)+$AB$18*(F21-AB$15)</f>
        <v>3.1938484187634675</v>
      </c>
      <c r="AW21">
        <v>-21000</v>
      </c>
      <c r="AX21">
        <f t="shared" si="0"/>
        <v>6.7958898395496861E-2</v>
      </c>
      <c r="AY21">
        <f t="shared" si="1"/>
        <v>5.6423017728674099E-2</v>
      </c>
      <c r="AZ21">
        <f t="shared" si="2"/>
        <v>1.1535880666822767E-2</v>
      </c>
      <c r="BA21">
        <f t="shared" si="3"/>
        <v>0.48620533775223518</v>
      </c>
      <c r="BB21">
        <f t="shared" si="4"/>
        <v>0.96056227374195391</v>
      </c>
      <c r="BC21">
        <f t="shared" si="5"/>
        <v>-2.5501170750583411</v>
      </c>
      <c r="BD21">
        <f t="shared" si="6"/>
        <v>-3.2822148769937241</v>
      </c>
      <c r="BE21">
        <f t="shared" si="10"/>
        <v>4.2630851864229182</v>
      </c>
      <c r="BF21">
        <f t="shared" si="10"/>
        <v>4.2631927671874221</v>
      </c>
      <c r="BG21">
        <f t="shared" si="10"/>
        <v>4.2627926624749524</v>
      </c>
      <c r="BH21">
        <f t="shared" si="10"/>
        <v>4.2642823790642623</v>
      </c>
      <c r="BI21">
        <f t="shared" si="10"/>
        <v>4.2587588052022793</v>
      </c>
      <c r="BJ21">
        <f t="shared" si="10"/>
        <v>4.2795686036535212</v>
      </c>
      <c r="BK21">
        <f t="shared" si="10"/>
        <v>4.2053059487186299</v>
      </c>
      <c r="BL21">
        <f t="shared" si="8"/>
        <v>4.8206251272632166</v>
      </c>
    </row>
    <row r="22" spans="1:64" ht="12.95" customHeight="1">
      <c r="A22" t="s">
        <v>28</v>
      </c>
      <c r="B22" s="7"/>
      <c r="C22" s="11">
        <v>37737.527999999998</v>
      </c>
      <c r="D22" s="12"/>
      <c r="E22">
        <f t="shared" si="11"/>
        <v>-32766.078987146364</v>
      </c>
      <c r="F22" s="40">
        <f t="shared" si="12"/>
        <v>-32766.5</v>
      </c>
      <c r="G22">
        <f t="shared" si="13"/>
        <v>0.12774702499882551</v>
      </c>
      <c r="I22">
        <f t="shared" si="14"/>
        <v>0.12774702499882551</v>
      </c>
      <c r="O22">
        <f t="shared" ca="1" si="15"/>
        <v>-1.9870553559178383E-2</v>
      </c>
      <c r="P22">
        <f t="shared" si="16"/>
        <v>0.11175056538466656</v>
      </c>
      <c r="Q22" s="1">
        <f t="shared" si="17"/>
        <v>22719.027999999998</v>
      </c>
      <c r="S22">
        <v>0.1</v>
      </c>
      <c r="Z22">
        <f t="shared" si="18"/>
        <v>-32766.5</v>
      </c>
      <c r="AA22" s="71">
        <f t="shared" si="19"/>
        <v>0.12942371390594698</v>
      </c>
      <c r="AB22" s="71">
        <f t="shared" si="20"/>
        <v>0.11007387647754507</v>
      </c>
      <c r="AC22" s="71">
        <f t="shared" si="21"/>
        <v>1.599645961415895E-2</v>
      </c>
      <c r="AD22" s="71">
        <f t="shared" si="22"/>
        <v>-1.6766889071214708E-3</v>
      </c>
      <c r="AE22" s="71">
        <f t="shared" si="23"/>
        <v>2.8112856912641922E-7</v>
      </c>
      <c r="AF22">
        <f t="shared" si="24"/>
        <v>1.599645961415895E-2</v>
      </c>
      <c r="AG22" s="102"/>
      <c r="AH22">
        <f t="shared" si="25"/>
        <v>1.7673148521280428E-2</v>
      </c>
      <c r="AI22">
        <f t="shared" si="26"/>
        <v>0.38127691260657637</v>
      </c>
      <c r="AJ22">
        <f t="shared" si="27"/>
        <v>0.96017918600775842</v>
      </c>
      <c r="AK22">
        <f t="shared" si="28"/>
        <v>-1.6426684600464866E-2</v>
      </c>
      <c r="AL22">
        <f t="shared" si="29"/>
        <v>-3.1150495569706829</v>
      </c>
      <c r="AM22">
        <f t="shared" si="30"/>
        <v>-75.344734815842713</v>
      </c>
      <c r="AN22" s="71">
        <f t="shared" si="31"/>
        <v>3.1962927705955759</v>
      </c>
      <c r="AO22" s="71">
        <f t="shared" si="31"/>
        <v>3.1994055699001862</v>
      </c>
      <c r="AP22" s="71">
        <f t="shared" si="31"/>
        <v>3.1943686329676755</v>
      </c>
      <c r="AQ22" s="71">
        <f t="shared" si="31"/>
        <v>3.2025198152975691</v>
      </c>
      <c r="AR22" s="71">
        <f t="shared" si="31"/>
        <v>3.1893306968398059</v>
      </c>
      <c r="AS22" s="71">
        <f t="shared" si="31"/>
        <v>3.2106766711043875</v>
      </c>
      <c r="AT22" s="71">
        <f t="shared" si="31"/>
        <v>3.1761407123351626</v>
      </c>
      <c r="AU22" s="71">
        <f t="shared" si="32"/>
        <v>3.2320556313868485</v>
      </c>
      <c r="AW22">
        <v>-20000</v>
      </c>
      <c r="AX22">
        <f t="shared" si="0"/>
        <v>6.2535414182074103E-2</v>
      </c>
      <c r="AY22">
        <f t="shared" si="1"/>
        <v>5.2572688370170137E-2</v>
      </c>
      <c r="AZ22">
        <f t="shared" si="2"/>
        <v>9.9627258119039681E-3</v>
      </c>
      <c r="BA22">
        <f t="shared" si="3"/>
        <v>0.51130741945872415</v>
      </c>
      <c r="BB22">
        <f t="shared" si="4"/>
        <v>0.93902786271735572</v>
      </c>
      <c r="BC22">
        <f t="shared" si="5"/>
        <v>-2.4808917892673676</v>
      </c>
      <c r="BD22">
        <f t="shared" si="6"/>
        <v>-2.9161621415249734</v>
      </c>
      <c r="BE22">
        <f t="shared" ref="BE22:BK31" si="33">$BL22+$AB$7*SIN(BF22)</f>
        <v>4.3721674255522238</v>
      </c>
      <c r="BF22">
        <f t="shared" si="33"/>
        <v>4.3721754065892302</v>
      </c>
      <c r="BG22">
        <f t="shared" si="33"/>
        <v>4.3721367658753021</v>
      </c>
      <c r="BH22">
        <f t="shared" si="33"/>
        <v>4.3723238866685934</v>
      </c>
      <c r="BI22">
        <f t="shared" si="33"/>
        <v>4.3714186573256502</v>
      </c>
      <c r="BJ22">
        <f t="shared" si="33"/>
        <v>4.3758195812435217</v>
      </c>
      <c r="BK22">
        <f t="shared" si="33"/>
        <v>4.3549123709749455</v>
      </c>
      <c r="BL22">
        <f t="shared" si="8"/>
        <v>4.9556329457203931</v>
      </c>
    </row>
    <row r="23" spans="1:64" ht="12.95" customHeight="1">
      <c r="A23" t="s">
        <v>28</v>
      </c>
      <c r="B23" s="7" t="s">
        <v>29</v>
      </c>
      <c r="C23" s="11">
        <v>38111.5</v>
      </c>
      <c r="D23" s="12"/>
      <c r="E23">
        <f t="shared" si="11"/>
        <v>-31533.588297844108</v>
      </c>
      <c r="F23" s="40">
        <f t="shared" si="12"/>
        <v>-31534</v>
      </c>
      <c r="G23">
        <f t="shared" si="13"/>
        <v>0.12492190000193659</v>
      </c>
      <c r="I23">
        <f t="shared" si="14"/>
        <v>0.12492190000193659</v>
      </c>
      <c r="O23">
        <f t="shared" ca="1" si="15"/>
        <v>-1.8836702505668025E-2</v>
      </c>
      <c r="P23">
        <f t="shared" si="16"/>
        <v>0.1050889463855348</v>
      </c>
      <c r="Q23" s="1">
        <f t="shared" si="17"/>
        <v>23093</v>
      </c>
      <c r="S23">
        <v>0.1</v>
      </c>
      <c r="Z23">
        <f t="shared" si="18"/>
        <v>-31534</v>
      </c>
      <c r="AA23" s="71">
        <f t="shared" si="19"/>
        <v>0.12301776509784527</v>
      </c>
      <c r="AB23" s="71">
        <f t="shared" si="20"/>
        <v>0.10699308128962612</v>
      </c>
      <c r="AC23" s="71">
        <f t="shared" si="21"/>
        <v>1.9832953616401791E-2</v>
      </c>
      <c r="AD23" s="71">
        <f t="shared" si="22"/>
        <v>1.9041349040913175E-3</v>
      </c>
      <c r="AE23" s="71">
        <f t="shared" si="23"/>
        <v>3.6257297329788511E-7</v>
      </c>
      <c r="AF23">
        <f t="shared" si="24"/>
        <v>1.9832953616401791E-2</v>
      </c>
      <c r="AG23" s="102"/>
      <c r="AH23">
        <f t="shared" si="25"/>
        <v>1.7928818712310474E-2</v>
      </c>
      <c r="AI23">
        <f t="shared" si="26"/>
        <v>0.38283211311022813</v>
      </c>
      <c r="AJ23">
        <f t="shared" si="27"/>
        <v>0.97275071507680577</v>
      </c>
      <c r="AK23">
        <f t="shared" si="28"/>
        <v>-4.6817670089689609E-2</v>
      </c>
      <c r="AL23">
        <f t="shared" si="29"/>
        <v>-3.065878776239062</v>
      </c>
      <c r="AM23">
        <f t="shared" si="30"/>
        <v>-26.40261662431756</v>
      </c>
      <c r="AN23" s="71">
        <f t="shared" si="31"/>
        <v>3.2974124164872709</v>
      </c>
      <c r="AO23" s="71">
        <f t="shared" si="31"/>
        <v>3.3055736849714172</v>
      </c>
      <c r="AP23" s="71">
        <f t="shared" si="31"/>
        <v>3.2922228879658224</v>
      </c>
      <c r="AQ23" s="71">
        <f t="shared" si="31"/>
        <v>3.3140783046209275</v>
      </c>
      <c r="AR23" s="71">
        <f t="shared" si="31"/>
        <v>3.2783391034611142</v>
      </c>
      <c r="AS23" s="71">
        <f t="shared" si="31"/>
        <v>3.3368950129825983</v>
      </c>
      <c r="AT23" s="71">
        <f t="shared" si="31"/>
        <v>3.2412139139691476</v>
      </c>
      <c r="AU23" s="71">
        <f t="shared" si="32"/>
        <v>3.3984527676353187</v>
      </c>
      <c r="AW23">
        <v>-19000</v>
      </c>
      <c r="AX23">
        <f t="shared" si="0"/>
        <v>5.7029864693562832E-2</v>
      </c>
      <c r="AY23">
        <f t="shared" si="1"/>
        <v>4.8855801242234091E-2</v>
      </c>
      <c r="AZ23">
        <f t="shared" si="2"/>
        <v>8.1740634513287388E-3</v>
      </c>
      <c r="BA23">
        <f t="shared" si="3"/>
        <v>0.54203686781878657</v>
      </c>
      <c r="BB23">
        <f t="shared" si="4"/>
        <v>0.90973232868296994</v>
      </c>
      <c r="BC23">
        <f t="shared" si="5"/>
        <v>-2.4037386926506166</v>
      </c>
      <c r="BD23">
        <f t="shared" si="6"/>
        <v>-2.5864572982007763</v>
      </c>
      <c r="BE23">
        <f t="shared" si="33"/>
        <v>4.4873115272977744</v>
      </c>
      <c r="BF23">
        <f t="shared" si="33"/>
        <v>4.4873100050613344</v>
      </c>
      <c r="BG23">
        <f t="shared" si="33"/>
        <v>4.4873210250577547</v>
      </c>
      <c r="BH23">
        <f t="shared" si="33"/>
        <v>4.4872412594649642</v>
      </c>
      <c r="BI23">
        <f t="shared" si="33"/>
        <v>4.487819252333427</v>
      </c>
      <c r="BJ23">
        <f t="shared" si="33"/>
        <v>4.483663525755782</v>
      </c>
      <c r="BK23">
        <f t="shared" si="33"/>
        <v>4.5154515726268967</v>
      </c>
      <c r="BL23">
        <f t="shared" si="8"/>
        <v>5.0906407641775697</v>
      </c>
    </row>
    <row r="24" spans="1:64" ht="12.95" customHeight="1">
      <c r="A24" t="s">
        <v>28</v>
      </c>
      <c r="B24" s="7" t="s">
        <v>29</v>
      </c>
      <c r="C24" s="11">
        <v>38112.410000000003</v>
      </c>
      <c r="D24" s="12"/>
      <c r="E24">
        <f t="shared" si="11"/>
        <v>-31530.589232333135</v>
      </c>
      <c r="F24" s="40">
        <f t="shared" si="12"/>
        <v>-31531</v>
      </c>
      <c r="G24">
        <f t="shared" si="13"/>
        <v>0.12463835000380641</v>
      </c>
      <c r="I24">
        <f t="shared" si="14"/>
        <v>0.12463835000380641</v>
      </c>
      <c r="O24">
        <f t="shared" ca="1" si="15"/>
        <v>-1.8834186032515458E-2</v>
      </c>
      <c r="P24">
        <f t="shared" si="16"/>
        <v>0.10507297879323307</v>
      </c>
      <c r="Q24" s="1">
        <f t="shared" si="17"/>
        <v>23093.910000000003</v>
      </c>
      <c r="S24">
        <v>0.1</v>
      </c>
      <c r="Z24">
        <f t="shared" si="18"/>
        <v>-31531</v>
      </c>
      <c r="AA24" s="71">
        <f t="shared" si="19"/>
        <v>0.12300219923523881</v>
      </c>
      <c r="AB24" s="71">
        <f t="shared" si="20"/>
        <v>0.10670912956180068</v>
      </c>
      <c r="AC24" s="71">
        <f t="shared" si="21"/>
        <v>1.9565371210573335E-2</v>
      </c>
      <c r="AD24" s="71">
        <f t="shared" si="22"/>
        <v>1.6361507685676013E-3</v>
      </c>
      <c r="AE24" s="71">
        <f t="shared" si="23"/>
        <v>2.6769893374843528E-7</v>
      </c>
      <c r="AF24">
        <f t="shared" si="24"/>
        <v>1.9565371210573335E-2</v>
      </c>
      <c r="AG24" s="102"/>
      <c r="AH24">
        <f t="shared" si="25"/>
        <v>1.7929220442005737E-2</v>
      </c>
      <c r="AI24">
        <f t="shared" si="26"/>
        <v>0.38283776517199519</v>
      </c>
      <c r="AJ24">
        <f t="shared" si="27"/>
        <v>0.97277867626893588</v>
      </c>
      <c r="AK24">
        <f t="shared" si="28"/>
        <v>-4.6892118129979052E-2</v>
      </c>
      <c r="AL24">
        <f t="shared" si="29"/>
        <v>-3.0657581471806128</v>
      </c>
      <c r="AM24">
        <f t="shared" si="30"/>
        <v>-26.360578106831579</v>
      </c>
      <c r="AN24" s="71">
        <f t="shared" si="31"/>
        <v>3.2976599032347265</v>
      </c>
      <c r="AO24" s="71">
        <f t="shared" si="31"/>
        <v>3.3058316774895298</v>
      </c>
      <c r="AP24" s="71">
        <f t="shared" si="31"/>
        <v>3.2924631654199636</v>
      </c>
      <c r="AQ24" s="71">
        <f t="shared" si="31"/>
        <v>3.3143484941314112</v>
      </c>
      <c r="AR24" s="71">
        <f t="shared" si="31"/>
        <v>3.2785590057606644</v>
      </c>
      <c r="AS24" s="71">
        <f t="shared" si="31"/>
        <v>3.3371999117548268</v>
      </c>
      <c r="AT24" s="71">
        <f t="shared" si="31"/>
        <v>3.2413764890529508</v>
      </c>
      <c r="AU24" s="71">
        <f t="shared" si="32"/>
        <v>3.3988577910906903</v>
      </c>
      <c r="AW24">
        <v>-18000</v>
      </c>
      <c r="AX24">
        <f t="shared" si="0"/>
        <v>5.1422845873983845E-2</v>
      </c>
      <c r="AY24">
        <f t="shared" si="1"/>
        <v>4.5272356344865969E-2</v>
      </c>
      <c r="AZ24">
        <f t="shared" si="2"/>
        <v>6.1504895291178774E-3</v>
      </c>
      <c r="BA24">
        <f t="shared" si="3"/>
        <v>0.58019069493423636</v>
      </c>
      <c r="BB24">
        <f t="shared" si="4"/>
        <v>0.86995080032589822</v>
      </c>
      <c r="BC24">
        <f t="shared" si="5"/>
        <v>-2.3162023179469893</v>
      </c>
      <c r="BD24">
        <f t="shared" si="6"/>
        <v>-2.2839431628421352</v>
      </c>
      <c r="BE24">
        <f t="shared" si="33"/>
        <v>4.60995201669063</v>
      </c>
      <c r="BF24">
        <f t="shared" si="33"/>
        <v>4.6099519641632778</v>
      </c>
      <c r="BG24">
        <f t="shared" si="33"/>
        <v>4.6099527940920382</v>
      </c>
      <c r="BH24">
        <f t="shared" si="33"/>
        <v>4.6099396820547485</v>
      </c>
      <c r="BI24">
        <f t="shared" si="33"/>
        <v>4.6101470349113942</v>
      </c>
      <c r="BJ24">
        <f t="shared" si="33"/>
        <v>4.6069155417245451</v>
      </c>
      <c r="BK24">
        <f t="shared" si="33"/>
        <v>4.6864588967410139</v>
      </c>
      <c r="BL24">
        <f t="shared" si="8"/>
        <v>5.2256485826347463</v>
      </c>
    </row>
    <row r="25" spans="1:64" ht="12.95" customHeight="1">
      <c r="A25" t="s">
        <v>28</v>
      </c>
      <c r="B25" s="7"/>
      <c r="C25" s="11">
        <v>38112.559999999998</v>
      </c>
      <c r="D25" s="12"/>
      <c r="E25">
        <f t="shared" si="11"/>
        <v>-31530.094880875302</v>
      </c>
      <c r="F25" s="40">
        <f t="shared" si="12"/>
        <v>-31530.5</v>
      </c>
      <c r="G25">
        <f t="shared" si="13"/>
        <v>0.12292442499892786</v>
      </c>
      <c r="I25">
        <f t="shared" si="14"/>
        <v>0.12292442499892786</v>
      </c>
      <c r="O25">
        <f t="shared" ca="1" si="15"/>
        <v>-1.8833766620323371E-2</v>
      </c>
      <c r="P25">
        <f t="shared" si="16"/>
        <v>0.10507031764461139</v>
      </c>
      <c r="Q25" s="1">
        <f t="shared" si="17"/>
        <v>23094.059999999998</v>
      </c>
      <c r="S25">
        <v>0.1</v>
      </c>
      <c r="Z25">
        <f t="shared" si="18"/>
        <v>-31530.5</v>
      </c>
      <c r="AA25" s="71">
        <f t="shared" si="19"/>
        <v>0.1229996049360928</v>
      </c>
      <c r="AB25" s="71">
        <f t="shared" si="20"/>
        <v>0.10499513770744645</v>
      </c>
      <c r="AC25" s="71">
        <f t="shared" si="21"/>
        <v>1.7854107354316473E-2</v>
      </c>
      <c r="AD25" s="71">
        <f t="shared" si="22"/>
        <v>-7.5179937164937538E-5</v>
      </c>
      <c r="AE25" s="71">
        <f t="shared" si="23"/>
        <v>5.6520229521239564E-10</v>
      </c>
      <c r="AF25">
        <f t="shared" si="24"/>
        <v>1.7854107354316473E-2</v>
      </c>
      <c r="AG25" s="102"/>
      <c r="AH25">
        <f t="shared" si="25"/>
        <v>1.7929287291481404E-2</v>
      </c>
      <c r="AI25">
        <f t="shared" si="26"/>
        <v>0.38283870808174558</v>
      </c>
      <c r="AJ25">
        <f t="shared" si="27"/>
        <v>0.97278333522157356</v>
      </c>
      <c r="AK25">
        <f t="shared" si="28"/>
        <v>-4.6904526417014571E-2</v>
      </c>
      <c r="AL25">
        <f t="shared" si="29"/>
        <v>-3.065738041775885</v>
      </c>
      <c r="AM25">
        <f t="shared" si="30"/>
        <v>-26.35358448480018</v>
      </c>
      <c r="AN25" s="71">
        <f t="shared" si="31"/>
        <v>3.2977011518229085</v>
      </c>
      <c r="AO25" s="71">
        <f t="shared" si="31"/>
        <v>3.305874676009406</v>
      </c>
      <c r="AP25" s="71">
        <f t="shared" si="31"/>
        <v>3.2925032128962748</v>
      </c>
      <c r="AQ25" s="71">
        <f t="shared" si="31"/>
        <v>3.3143935249306469</v>
      </c>
      <c r="AR25" s="71">
        <f t="shared" si="31"/>
        <v>3.278595658073296</v>
      </c>
      <c r="AS25" s="71">
        <f t="shared" si="31"/>
        <v>3.3372507268290827</v>
      </c>
      <c r="AT25" s="71">
        <f t="shared" si="31"/>
        <v>3.2414035874108027</v>
      </c>
      <c r="AU25" s="71">
        <f t="shared" si="32"/>
        <v>3.3989252949999189</v>
      </c>
      <c r="AW25">
        <v>-17000</v>
      </c>
      <c r="AX25">
        <f t="shared" si="0"/>
        <v>4.5691891904776828E-2</v>
      </c>
      <c r="AY25">
        <f t="shared" si="1"/>
        <v>4.1822353678065763E-2</v>
      </c>
      <c r="AZ25">
        <f t="shared" si="2"/>
        <v>3.8695382267110658E-3</v>
      </c>
      <c r="BA25">
        <f t="shared" si="3"/>
        <v>0.62842231935029003</v>
      </c>
      <c r="BB25">
        <f t="shared" si="4"/>
        <v>0.81552045432823761</v>
      </c>
      <c r="BC25">
        <f t="shared" si="5"/>
        <v>-2.2147277075285894</v>
      </c>
      <c r="BD25">
        <f t="shared" si="6"/>
        <v>-2.0010761429017174</v>
      </c>
      <c r="BE25">
        <f t="shared" si="33"/>
        <v>4.7419863715127102</v>
      </c>
      <c r="BF25">
        <f t="shared" si="33"/>
        <v>4.7419863723987765</v>
      </c>
      <c r="BG25">
        <f t="shared" si="33"/>
        <v>4.7419864207743965</v>
      </c>
      <c r="BH25">
        <f t="shared" si="33"/>
        <v>4.7419890617664873</v>
      </c>
      <c r="BI25">
        <f t="shared" si="33"/>
        <v>4.7421328868949946</v>
      </c>
      <c r="BJ25">
        <f t="shared" si="33"/>
        <v>4.7491249610752968</v>
      </c>
      <c r="BK25">
        <f t="shared" si="33"/>
        <v>4.8672791723938333</v>
      </c>
      <c r="BL25">
        <f t="shared" si="8"/>
        <v>5.3606564010919229</v>
      </c>
    </row>
    <row r="26" spans="1:64" ht="12.95" customHeight="1">
      <c r="A26" t="s">
        <v>28</v>
      </c>
      <c r="B26" s="7"/>
      <c r="C26" s="11">
        <v>38113.47</v>
      </c>
      <c r="D26" s="12"/>
      <c r="E26">
        <f t="shared" si="11"/>
        <v>-31527.09581536433</v>
      </c>
      <c r="F26" s="40">
        <f t="shared" si="12"/>
        <v>-31527.5</v>
      </c>
      <c r="G26">
        <f t="shared" si="13"/>
        <v>0.12264087500807364</v>
      </c>
      <c r="I26">
        <f t="shared" si="14"/>
        <v>0.12264087500807364</v>
      </c>
      <c r="O26">
        <f t="shared" ca="1" si="15"/>
        <v>-1.8831250147170804E-2</v>
      </c>
      <c r="P26">
        <f t="shared" si="16"/>
        <v>0.10505435145345308</v>
      </c>
      <c r="Q26" s="1">
        <f t="shared" si="17"/>
        <v>23094.97</v>
      </c>
      <c r="S26">
        <v>0.1</v>
      </c>
      <c r="Z26">
        <f t="shared" si="18"/>
        <v>-31527.5</v>
      </c>
      <c r="AA26" s="71">
        <f t="shared" si="19"/>
        <v>0.12298403920889836</v>
      </c>
      <c r="AB26" s="71">
        <f t="shared" si="20"/>
        <v>0.10471118725262835</v>
      </c>
      <c r="AC26" s="71">
        <f t="shared" si="21"/>
        <v>1.7586523554620551E-2</v>
      </c>
      <c r="AD26" s="71">
        <f t="shared" si="22"/>
        <v>-3.4316420082472487E-4</v>
      </c>
      <c r="AE26" s="71">
        <f t="shared" si="23"/>
        <v>1.177616687276721E-8</v>
      </c>
      <c r="AF26">
        <f t="shared" si="24"/>
        <v>1.7586523554620551E-2</v>
      </c>
      <c r="AG26" s="102"/>
      <c r="AH26">
        <f t="shared" si="25"/>
        <v>1.7929687755445282E-2</v>
      </c>
      <c r="AI26">
        <f t="shared" si="26"/>
        <v>0.38284437093765888</v>
      </c>
      <c r="AJ26">
        <f t="shared" si="27"/>
        <v>0.97281128146088836</v>
      </c>
      <c r="AK26">
        <f t="shared" si="28"/>
        <v>-4.6978977822844319E-2</v>
      </c>
      <c r="AL26">
        <f t="shared" si="29"/>
        <v>-3.0656174059740517</v>
      </c>
      <c r="AM26">
        <f t="shared" si="30"/>
        <v>-26.311699276550595</v>
      </c>
      <c r="AN26" s="71">
        <f t="shared" si="31"/>
        <v>3.2979486481382976</v>
      </c>
      <c r="AO26" s="71">
        <f t="shared" si="31"/>
        <v>3.3061326657292835</v>
      </c>
      <c r="AP26" s="71">
        <f t="shared" si="31"/>
        <v>3.2927435051651543</v>
      </c>
      <c r="AQ26" s="71">
        <f t="shared" si="31"/>
        <v>3.3146637050068608</v>
      </c>
      <c r="AR26" s="71">
        <f t="shared" si="31"/>
        <v>3.2788155835373063</v>
      </c>
      <c r="AS26" s="71">
        <f t="shared" si="31"/>
        <v>3.3375556089390463</v>
      </c>
      <c r="AT26" s="71">
        <f t="shared" si="31"/>
        <v>3.2415661926379786</v>
      </c>
      <c r="AU26" s="71">
        <f t="shared" si="32"/>
        <v>3.3993303184552901</v>
      </c>
      <c r="AW26">
        <v>-16000</v>
      </c>
      <c r="AX26">
        <f t="shared" si="0"/>
        <v>3.9811474281881525E-2</v>
      </c>
      <c r="AY26">
        <f t="shared" si="1"/>
        <v>3.850579324183348E-2</v>
      </c>
      <c r="AZ26">
        <f t="shared" si="2"/>
        <v>1.3056810400480434E-3</v>
      </c>
      <c r="BA26">
        <f t="shared" si="3"/>
        <v>0.69078049179642187</v>
      </c>
      <c r="BB26">
        <f t="shared" si="4"/>
        <v>0.73983631958123297</v>
      </c>
      <c r="BC26">
        <f t="shared" si="5"/>
        <v>-2.0939268132675375</v>
      </c>
      <c r="BD26">
        <f t="shared" si="6"/>
        <v>-1.7311146089760534</v>
      </c>
      <c r="BE26">
        <f t="shared" si="33"/>
        <v>4.8860310843005985</v>
      </c>
      <c r="BF26">
        <f t="shared" si="33"/>
        <v>4.8860345267699685</v>
      </c>
      <c r="BG26">
        <f t="shared" si="33"/>
        <v>4.8860667153627917</v>
      </c>
      <c r="BH26">
        <f t="shared" si="33"/>
        <v>4.8863674074903001</v>
      </c>
      <c r="BI26">
        <f t="shared" si="33"/>
        <v>4.8891518888379313</v>
      </c>
      <c r="BJ26">
        <f t="shared" si="33"/>
        <v>4.9131290025358751</v>
      </c>
      <c r="BK26">
        <f t="shared" si="33"/>
        <v>5.0570786384172717</v>
      </c>
      <c r="BL26">
        <f t="shared" si="8"/>
        <v>5.4956642195490994</v>
      </c>
    </row>
    <row r="27" spans="1:64" ht="12.95" customHeight="1">
      <c r="A27" t="s">
        <v>579</v>
      </c>
      <c r="B27" s="7" t="s">
        <v>38</v>
      </c>
      <c r="C27" s="12">
        <v>38113.5</v>
      </c>
      <c r="D27" s="12"/>
      <c r="E27" s="104">
        <f t="shared" si="11"/>
        <v>-31526.996945072766</v>
      </c>
      <c r="F27" s="40">
        <f t="shared" si="12"/>
        <v>-31527.5</v>
      </c>
      <c r="G27">
        <f t="shared" si="13"/>
        <v>0.15264087500690948</v>
      </c>
      <c r="I27">
        <f t="shared" si="14"/>
        <v>0.15264087500690948</v>
      </c>
      <c r="O27">
        <f t="shared" ca="1" si="15"/>
        <v>-1.8831250147170804E-2</v>
      </c>
      <c r="P27">
        <f t="shared" si="16"/>
        <v>0.10505435145345308</v>
      </c>
      <c r="Q27" s="1">
        <f t="shared" si="17"/>
        <v>23095</v>
      </c>
      <c r="S27">
        <v>0.1</v>
      </c>
      <c r="U27" s="16"/>
      <c r="Z27">
        <f t="shared" si="18"/>
        <v>-31527.5</v>
      </c>
      <c r="AA27" s="71">
        <f t="shared" si="19"/>
        <v>0.12298403920889836</v>
      </c>
      <c r="AB27" s="71">
        <f t="shared" si="20"/>
        <v>0.13471118725146419</v>
      </c>
      <c r="AC27" s="71">
        <f t="shared" si="21"/>
        <v>4.7586523553456397E-2</v>
      </c>
      <c r="AD27" s="71">
        <f t="shared" si="22"/>
        <v>2.9656835798011122E-2</v>
      </c>
      <c r="AE27" s="71">
        <f t="shared" si="23"/>
        <v>8.7952790955019404E-5</v>
      </c>
      <c r="AF27">
        <f t="shared" si="24"/>
        <v>4.7586523553456397E-2</v>
      </c>
      <c r="AG27" s="102"/>
      <c r="AH27">
        <f t="shared" si="25"/>
        <v>1.7929687755445282E-2</v>
      </c>
      <c r="AI27">
        <f t="shared" si="26"/>
        <v>0.38284437093765888</v>
      </c>
      <c r="AJ27">
        <f t="shared" si="27"/>
        <v>0.97281128146088836</v>
      </c>
      <c r="AK27">
        <f t="shared" si="28"/>
        <v>-4.6978977822844319E-2</v>
      </c>
      <c r="AL27">
        <f t="shared" si="29"/>
        <v>-3.0656174059740517</v>
      </c>
      <c r="AM27">
        <f t="shared" si="30"/>
        <v>-26.311699276550595</v>
      </c>
      <c r="AN27" s="71">
        <f t="shared" si="31"/>
        <v>3.2979486481382976</v>
      </c>
      <c r="AO27" s="71">
        <f t="shared" si="31"/>
        <v>3.3061326657292835</v>
      </c>
      <c r="AP27" s="71">
        <f t="shared" si="31"/>
        <v>3.2927435051651543</v>
      </c>
      <c r="AQ27" s="71">
        <f t="shared" si="31"/>
        <v>3.3146637050068608</v>
      </c>
      <c r="AR27" s="71">
        <f t="shared" si="31"/>
        <v>3.2788155835373063</v>
      </c>
      <c r="AS27" s="71">
        <f t="shared" si="31"/>
        <v>3.3375556089390463</v>
      </c>
      <c r="AT27" s="71">
        <f t="shared" si="31"/>
        <v>3.2415661926379786</v>
      </c>
      <c r="AU27" s="71">
        <f t="shared" si="32"/>
        <v>3.3993303184552901</v>
      </c>
      <c r="AW27">
        <v>-15000</v>
      </c>
      <c r="AX27">
        <f t="shared" si="0"/>
        <v>3.3754566266501265E-2</v>
      </c>
      <c r="AY27">
        <f t="shared" si="1"/>
        <v>3.5322675036169128E-2</v>
      </c>
      <c r="AZ27">
        <f t="shared" si="2"/>
        <v>-1.5681087696678634E-3</v>
      </c>
      <c r="BA27">
        <f t="shared" si="3"/>
        <v>0.77363755088941655</v>
      </c>
      <c r="BB27">
        <f t="shared" si="4"/>
        <v>0.63198241933854093</v>
      </c>
      <c r="BC27">
        <f t="shared" si="5"/>
        <v>-1.9452083439717327</v>
      </c>
      <c r="BD27">
        <f t="shared" si="6"/>
        <v>-1.4673813830987008</v>
      </c>
      <c r="BE27">
        <f t="shared" si="33"/>
        <v>5.0458394900844112</v>
      </c>
      <c r="BF27">
        <f t="shared" si="33"/>
        <v>5.0459205205173472</v>
      </c>
      <c r="BG27">
        <f t="shared" si="33"/>
        <v>5.0463201832497768</v>
      </c>
      <c r="BH27">
        <f t="shared" si="33"/>
        <v>5.0482847250325493</v>
      </c>
      <c r="BI27">
        <f t="shared" si="33"/>
        <v>5.0577851341334146</v>
      </c>
      <c r="BJ27">
        <f t="shared" si="33"/>
        <v>5.1005888617077533</v>
      </c>
      <c r="BK27">
        <f t="shared" si="33"/>
        <v>5.2548601173868343</v>
      </c>
      <c r="BL27">
        <f t="shared" si="8"/>
        <v>5.630672038006276</v>
      </c>
    </row>
    <row r="28" spans="1:64" ht="12.95" customHeight="1">
      <c r="A28" t="s">
        <v>28</v>
      </c>
      <c r="B28" s="7" t="s">
        <v>29</v>
      </c>
      <c r="C28" s="11">
        <v>38113.620000000003</v>
      </c>
      <c r="D28" s="12"/>
      <c r="E28">
        <f t="shared" si="11"/>
        <v>-31526.601463906474</v>
      </c>
      <c r="F28" s="40">
        <f t="shared" si="12"/>
        <v>-31527</v>
      </c>
      <c r="G28">
        <f t="shared" si="13"/>
        <v>0.12092695000319509</v>
      </c>
      <c r="I28">
        <f t="shared" si="14"/>
        <v>0.12092695000319509</v>
      </c>
      <c r="O28">
        <f t="shared" ca="1" si="15"/>
        <v>-1.8830830734978717E-2</v>
      </c>
      <c r="P28">
        <f t="shared" si="16"/>
        <v>0.10505169053835532</v>
      </c>
      <c r="Q28" s="1">
        <f t="shared" si="17"/>
        <v>23095.120000000003</v>
      </c>
      <c r="S28">
        <v>0.1</v>
      </c>
      <c r="Z28">
        <f t="shared" si="18"/>
        <v>-31527</v>
      </c>
      <c r="AA28" s="71">
        <f t="shared" si="19"/>
        <v>0.12298144493230789</v>
      </c>
      <c r="AB28" s="71">
        <f t="shared" si="20"/>
        <v>0.10299719560924252</v>
      </c>
      <c r="AC28" s="71">
        <f t="shared" si="21"/>
        <v>1.5875259464839767E-2</v>
      </c>
      <c r="AD28" s="71">
        <f t="shared" si="22"/>
        <v>-2.0544949291128045E-3</v>
      </c>
      <c r="AE28" s="71">
        <f t="shared" si="23"/>
        <v>4.2209494137502275E-7</v>
      </c>
      <c r="AF28">
        <f t="shared" si="24"/>
        <v>1.5875259464839767E-2</v>
      </c>
      <c r="AG28" s="102"/>
      <c r="AH28">
        <f t="shared" si="25"/>
        <v>1.7929754393952571E-2</v>
      </c>
      <c r="AI28">
        <f t="shared" si="26"/>
        <v>0.38284531564661561</v>
      </c>
      <c r="AJ28">
        <f t="shared" si="27"/>
        <v>0.97281593792133447</v>
      </c>
      <c r="AK28">
        <f t="shared" si="28"/>
        <v>-4.6991386671258781E-2</v>
      </c>
      <c r="AL28">
        <f t="shared" si="29"/>
        <v>-3.0655972994444713</v>
      </c>
      <c r="AM28">
        <f t="shared" si="30"/>
        <v>-26.304731135791137</v>
      </c>
      <c r="AN28" s="71">
        <f t="shared" si="31"/>
        <v>3.2979898983223892</v>
      </c>
      <c r="AO28" s="71">
        <f t="shared" si="31"/>
        <v>3.3061756637826463</v>
      </c>
      <c r="AP28" s="71">
        <f t="shared" si="31"/>
        <v>3.2927835551125511</v>
      </c>
      <c r="AQ28" s="71">
        <f t="shared" si="31"/>
        <v>3.3147087342326067</v>
      </c>
      <c r="AR28" s="71">
        <f t="shared" si="31"/>
        <v>3.2788522397139057</v>
      </c>
      <c r="AS28" s="71">
        <f t="shared" si="31"/>
        <v>3.3376064212338687</v>
      </c>
      <c r="AT28" s="71">
        <f t="shared" si="31"/>
        <v>3.2415932960242366</v>
      </c>
      <c r="AU28" s="71">
        <f t="shared" si="32"/>
        <v>3.3993978223645187</v>
      </c>
      <c r="AW28">
        <v>-14000</v>
      </c>
      <c r="AX28">
        <f t="shared" si="0"/>
        <v>2.7497552429763875E-2</v>
      </c>
      <c r="AY28">
        <f t="shared" si="1"/>
        <v>3.2272999061072692E-2</v>
      </c>
      <c r="AZ28">
        <f t="shared" si="2"/>
        <v>-4.7754466313088169E-3</v>
      </c>
      <c r="BA28">
        <f t="shared" si="3"/>
        <v>0.88725631360331048</v>
      </c>
      <c r="BB28">
        <f t="shared" si="4"/>
        <v>0.47316064476241648</v>
      </c>
      <c r="BC28">
        <f t="shared" si="5"/>
        <v>-1.7539747725166472</v>
      </c>
      <c r="BD28">
        <f t="shared" si="6"/>
        <v>-1.2022701112987149</v>
      </c>
      <c r="BE28">
        <f t="shared" si="33"/>
        <v>5.2271049937386236</v>
      </c>
      <c r="BF28">
        <f t="shared" si="33"/>
        <v>5.2276679959044756</v>
      </c>
      <c r="BG28">
        <f t="shared" si="33"/>
        <v>5.2295109049501942</v>
      </c>
      <c r="BH28">
        <f t="shared" si="33"/>
        <v>5.2355021137000239</v>
      </c>
      <c r="BI28">
        <f t="shared" si="33"/>
        <v>5.2545640905326847</v>
      </c>
      <c r="BJ28">
        <f t="shared" si="33"/>
        <v>5.3115826626434659</v>
      </c>
      <c r="BK28">
        <f t="shared" si="33"/>
        <v>5.4594811636945453</v>
      </c>
      <c r="BL28">
        <f t="shared" si="8"/>
        <v>5.7656798564634526</v>
      </c>
    </row>
    <row r="29" spans="1:64" ht="12.95" customHeight="1">
      <c r="A29" t="s">
        <v>28</v>
      </c>
      <c r="B29" s="7" t="s">
        <v>29</v>
      </c>
      <c r="C29" s="11">
        <v>38116.339999999997</v>
      </c>
      <c r="D29" s="12"/>
      <c r="E29">
        <f t="shared" si="11"/>
        <v>-31517.63722413747</v>
      </c>
      <c r="F29" s="40">
        <f t="shared" si="12"/>
        <v>-31518</v>
      </c>
      <c r="G29">
        <f t="shared" si="13"/>
        <v>0.11007629999949131</v>
      </c>
      <c r="I29">
        <f t="shared" si="14"/>
        <v>0.11007629999949131</v>
      </c>
      <c r="O29">
        <f t="shared" ca="1" si="15"/>
        <v>-1.882328131552103E-2</v>
      </c>
      <c r="P29">
        <f t="shared" si="16"/>
        <v>0.10500379977125088</v>
      </c>
      <c r="Q29" s="1">
        <f t="shared" si="17"/>
        <v>23097.839999999997</v>
      </c>
      <c r="S29">
        <v>0.1</v>
      </c>
      <c r="Z29">
        <f t="shared" si="18"/>
        <v>-31518</v>
      </c>
      <c r="AA29" s="71">
        <f t="shared" si="19"/>
        <v>0.1229347485037907</v>
      </c>
      <c r="AB29" s="71">
        <f t="shared" si="20"/>
        <v>9.2145351266951489E-2</v>
      </c>
      <c r="AC29" s="71">
        <f t="shared" si="21"/>
        <v>5.0725002282404341E-3</v>
      </c>
      <c r="AD29" s="71">
        <f t="shared" si="22"/>
        <v>-1.2858448504299388E-2</v>
      </c>
      <c r="AE29" s="71">
        <f t="shared" si="23"/>
        <v>1.6533969793771919E-5</v>
      </c>
      <c r="AF29">
        <f t="shared" si="24"/>
        <v>5.0725002282404341E-3</v>
      </c>
      <c r="AG29" s="102"/>
      <c r="AH29">
        <f t="shared" si="25"/>
        <v>1.7930948732539819E-2</v>
      </c>
      <c r="AI29">
        <f t="shared" si="26"/>
        <v>0.38286236437217669</v>
      </c>
      <c r="AJ29">
        <f t="shared" si="27"/>
        <v>0.97289969332488524</v>
      </c>
      <c r="AK29">
        <f t="shared" si="28"/>
        <v>-4.7214759687127975E-2</v>
      </c>
      <c r="AL29">
        <f t="shared" si="29"/>
        <v>-3.0652353543690389</v>
      </c>
      <c r="AM29">
        <f t="shared" si="30"/>
        <v>-26.179922370692271</v>
      </c>
      <c r="AN29" s="71">
        <f t="shared" si="31"/>
        <v>3.2987324407063832</v>
      </c>
      <c r="AO29" s="71">
        <f t="shared" si="31"/>
        <v>3.3069496173374882</v>
      </c>
      <c r="AP29" s="71">
        <f t="shared" si="31"/>
        <v>3.2935045146630699</v>
      </c>
      <c r="AQ29" s="71">
        <f t="shared" si="31"/>
        <v>3.315519221783072</v>
      </c>
      <c r="AR29" s="71">
        <f t="shared" si="31"/>
        <v>3.2795121455012963</v>
      </c>
      <c r="AS29" s="71">
        <f t="shared" si="31"/>
        <v>3.3385209744819244</v>
      </c>
      <c r="AT29" s="71">
        <f t="shared" si="31"/>
        <v>3.2420812801179646</v>
      </c>
      <c r="AU29" s="71">
        <f t="shared" si="32"/>
        <v>3.4006128927306332</v>
      </c>
      <c r="AW29">
        <v>-13000</v>
      </c>
      <c r="AX29">
        <f t="shared" si="0"/>
        <v>2.1040803777134846E-2</v>
      </c>
      <c r="AY29">
        <f t="shared" si="1"/>
        <v>2.9356765316544173E-2</v>
      </c>
      <c r="AZ29">
        <f t="shared" si="2"/>
        <v>-8.3159615394093264E-3</v>
      </c>
      <c r="BA29">
        <f t="shared" si="3"/>
        <v>1.0475591315305495</v>
      </c>
      <c r="BB29">
        <f t="shared" si="4"/>
        <v>0.23068462493599198</v>
      </c>
      <c r="BC29">
        <f t="shared" si="5"/>
        <v>-1.4938810009807184</v>
      </c>
      <c r="BD29">
        <f t="shared" si="6"/>
        <v>-0.92589793086051531</v>
      </c>
      <c r="BE29">
        <f t="shared" si="33"/>
        <v>5.4388017169466432</v>
      </c>
      <c r="BF29">
        <f t="shared" si="33"/>
        <v>5.4407718115876342</v>
      </c>
      <c r="BG29">
        <f t="shared" si="33"/>
        <v>5.4455407876826527</v>
      </c>
      <c r="BH29">
        <f t="shared" si="33"/>
        <v>5.4569819395592711</v>
      </c>
      <c r="BI29">
        <f t="shared" si="33"/>
        <v>5.4838701867781765</v>
      </c>
      <c r="BJ29">
        <f t="shared" si="33"/>
        <v>5.5443377421726838</v>
      </c>
      <c r="BK29">
        <f t="shared" si="33"/>
        <v>5.6696748554217899</v>
      </c>
      <c r="BL29">
        <f t="shared" si="8"/>
        <v>5.9006876749206292</v>
      </c>
    </row>
    <row r="30" spans="1:64" ht="12.95" customHeight="1">
      <c r="A30" t="s">
        <v>28</v>
      </c>
      <c r="B30" s="7"/>
      <c r="C30" s="11">
        <v>38116.5</v>
      </c>
      <c r="D30" s="12"/>
      <c r="E30">
        <f t="shared" si="11"/>
        <v>-31517.109915915749</v>
      </c>
      <c r="F30" s="40">
        <f t="shared" si="12"/>
        <v>-31517.5</v>
      </c>
      <c r="G30">
        <f t="shared" si="13"/>
        <v>0.11836237500392599</v>
      </c>
      <c r="I30">
        <f t="shared" si="14"/>
        <v>0.11836237500392599</v>
      </c>
      <c r="O30">
        <f t="shared" ca="1" si="15"/>
        <v>-1.8822861903328936E-2</v>
      </c>
      <c r="P30">
        <f t="shared" si="16"/>
        <v>0.1050011394900037</v>
      </c>
      <c r="Q30" s="1">
        <f t="shared" si="17"/>
        <v>23098</v>
      </c>
      <c r="S30">
        <v>0.1</v>
      </c>
      <c r="Z30">
        <f t="shared" si="18"/>
        <v>-31517.5</v>
      </c>
      <c r="AA30" s="71">
        <f t="shared" si="19"/>
        <v>0.12293215428828963</v>
      </c>
      <c r="AB30" s="71">
        <f t="shared" si="20"/>
        <v>0.10043136020564006</v>
      </c>
      <c r="AC30" s="71">
        <f t="shared" si="21"/>
        <v>1.3361235513922293E-2</v>
      </c>
      <c r="AD30" s="71">
        <f t="shared" si="22"/>
        <v>-4.5697792843636398E-3</v>
      </c>
      <c r="AE30" s="71">
        <f t="shared" si="23"/>
        <v>2.088288270779906E-6</v>
      </c>
      <c r="AF30">
        <f t="shared" si="24"/>
        <v>1.3361235513922293E-2</v>
      </c>
      <c r="AG30" s="102"/>
      <c r="AH30">
        <f t="shared" si="25"/>
        <v>1.7931014798285929E-2</v>
      </c>
      <c r="AI30">
        <f t="shared" si="26"/>
        <v>0.38286331396653206</v>
      </c>
      <c r="AJ30">
        <f t="shared" si="27"/>
        <v>0.97290434302024198</v>
      </c>
      <c r="AK30">
        <f t="shared" si="28"/>
        <v>-4.7227170063875092E-2</v>
      </c>
      <c r="AL30">
        <f t="shared" si="29"/>
        <v>-3.0652152447766592</v>
      </c>
      <c r="AM30">
        <f t="shared" si="30"/>
        <v>-26.173022692101636</v>
      </c>
      <c r="AN30" s="71">
        <f t="shared" si="31"/>
        <v>3.2987736952348605</v>
      </c>
      <c r="AO30" s="71">
        <f t="shared" si="31"/>
        <v>3.3069926141231956</v>
      </c>
      <c r="AP30" s="71">
        <f t="shared" si="31"/>
        <v>3.293544571337462</v>
      </c>
      <c r="AQ30" s="71">
        <f t="shared" si="31"/>
        <v>3.315564246726737</v>
      </c>
      <c r="AR30" s="71">
        <f t="shared" si="31"/>
        <v>3.279548812198287</v>
      </c>
      <c r="AS30" s="71">
        <f t="shared" si="31"/>
        <v>3.3385717792084919</v>
      </c>
      <c r="AT30" s="71">
        <f t="shared" si="31"/>
        <v>3.2421083971982227</v>
      </c>
      <c r="AU30" s="71">
        <f t="shared" si="32"/>
        <v>3.4006803966398618</v>
      </c>
      <c r="AW30">
        <v>-12000</v>
      </c>
      <c r="AX30">
        <f t="shared" si="0"/>
        <v>1.4504557034186525E-2</v>
      </c>
      <c r="AY30">
        <f t="shared" si="1"/>
        <v>2.6573973802583577E-2</v>
      </c>
      <c r="AZ30">
        <f t="shared" si="2"/>
        <v>-1.2069416768397052E-2</v>
      </c>
      <c r="BA30">
        <f t="shared" si="3"/>
        <v>1.2703691868165761</v>
      </c>
      <c r="BB30">
        <f t="shared" si="4"/>
        <v>-0.1418894870303086</v>
      </c>
      <c r="BC30">
        <f t="shared" si="5"/>
        <v>-1.1187298205381111</v>
      </c>
      <c r="BD30">
        <f t="shared" si="6"/>
        <v>-0.62606516532960632</v>
      </c>
      <c r="BE30">
        <f t="shared" si="33"/>
        <v>5.6934188797556153</v>
      </c>
      <c r="BF30">
        <f t="shared" si="33"/>
        <v>5.697220467316038</v>
      </c>
      <c r="BG30">
        <f t="shared" si="33"/>
        <v>5.7045744515839365</v>
      </c>
      <c r="BH30">
        <f t="shared" si="33"/>
        <v>5.7187013703789562</v>
      </c>
      <c r="BI30">
        <f t="shared" si="33"/>
        <v>5.745492705398215</v>
      </c>
      <c r="BJ30">
        <f t="shared" si="33"/>
        <v>5.7951745416436173</v>
      </c>
      <c r="BK30">
        <f t="shared" si="33"/>
        <v>5.8840728516115792</v>
      </c>
      <c r="BL30">
        <f t="shared" si="8"/>
        <v>6.0356954933778058</v>
      </c>
    </row>
    <row r="31" spans="1:64" ht="12.95" customHeight="1">
      <c r="A31" t="s">
        <v>28</v>
      </c>
      <c r="B31" s="7"/>
      <c r="C31" s="11">
        <v>38134.411999999997</v>
      </c>
      <c r="D31" s="12"/>
      <c r="E31">
        <f t="shared" si="11"/>
        <v>-31458.077760495617</v>
      </c>
      <c r="F31" s="40">
        <f t="shared" si="12"/>
        <v>-31458.5</v>
      </c>
      <c r="G31">
        <f t="shared" si="13"/>
        <v>0.12811922500259243</v>
      </c>
      <c r="I31">
        <f t="shared" si="14"/>
        <v>0.12811922500259243</v>
      </c>
      <c r="O31">
        <f t="shared" ca="1" si="15"/>
        <v>-1.8773371264661907E-2</v>
      </c>
      <c r="P31">
        <f t="shared" si="16"/>
        <v>0.10468746052731263</v>
      </c>
      <c r="Q31" s="1">
        <f t="shared" si="17"/>
        <v>23115.911999999997</v>
      </c>
      <c r="S31">
        <v>0.1</v>
      </c>
      <c r="Z31">
        <f t="shared" si="18"/>
        <v>-31458.5</v>
      </c>
      <c r="AA31" s="71">
        <f t="shared" si="19"/>
        <v>0.12262605924690553</v>
      </c>
      <c r="AB31" s="71">
        <f t="shared" si="20"/>
        <v>0.11018062628299952</v>
      </c>
      <c r="AC31" s="71">
        <f t="shared" si="21"/>
        <v>2.3431764475279795E-2</v>
      </c>
      <c r="AD31" s="71">
        <f t="shared" si="22"/>
        <v>5.4931657556868962E-3</v>
      </c>
      <c r="AE31" s="71">
        <f t="shared" si="23"/>
        <v>3.017487001945119E-6</v>
      </c>
      <c r="AF31">
        <f t="shared" si="24"/>
        <v>2.3431764475279795E-2</v>
      </c>
      <c r="AG31" s="102"/>
      <c r="AH31">
        <f t="shared" si="25"/>
        <v>1.7938598719592906E-2</v>
      </c>
      <c r="AI31">
        <f t="shared" si="26"/>
        <v>0.38297717396751441</v>
      </c>
      <c r="AJ31">
        <f t="shared" si="27"/>
        <v>0.97345050635419006</v>
      </c>
      <c r="AK31">
        <f t="shared" si="28"/>
        <v>-4.869216564806142E-2</v>
      </c>
      <c r="AL31">
        <f t="shared" si="29"/>
        <v>-3.0628411677116212</v>
      </c>
      <c r="AM31">
        <f t="shared" si="30"/>
        <v>-25.383219606576958</v>
      </c>
      <c r="AN31" s="71">
        <f t="shared" ref="AN31:AT40" si="34">$AU31+$AB$7*SIN(AO31)</f>
        <v>3.3036433524692028</v>
      </c>
      <c r="AO31" s="71">
        <f t="shared" si="34"/>
        <v>3.3120657645646547</v>
      </c>
      <c r="AP31" s="71">
        <f t="shared" si="34"/>
        <v>3.2982737721221964</v>
      </c>
      <c r="AQ31" s="71">
        <f t="shared" si="34"/>
        <v>3.3208755923024582</v>
      </c>
      <c r="AR31" s="71">
        <f t="shared" si="34"/>
        <v>3.283879415111806</v>
      </c>
      <c r="AS31" s="71">
        <f t="shared" si="34"/>
        <v>3.3445639068067501</v>
      </c>
      <c r="AT31" s="71">
        <f t="shared" si="34"/>
        <v>3.2453133362490476</v>
      </c>
      <c r="AU31" s="71">
        <f t="shared" si="32"/>
        <v>3.4086458579288355</v>
      </c>
      <c r="AW31">
        <v>-11000</v>
      </c>
      <c r="AX31">
        <f t="shared" si="0"/>
        <v>8.3930651962684892E-3</v>
      </c>
      <c r="AY31">
        <f t="shared" si="1"/>
        <v>2.3924624519190904E-2</v>
      </c>
      <c r="AZ31">
        <f t="shared" si="2"/>
        <v>-1.5531559322922415E-2</v>
      </c>
      <c r="BA31">
        <f t="shared" si="3"/>
        <v>1.5201216839880916</v>
      </c>
      <c r="BB31">
        <f t="shared" si="4"/>
        <v>-0.63516005821721711</v>
      </c>
      <c r="BC31">
        <f t="shared" si="5"/>
        <v>-0.57288404511408597</v>
      </c>
      <c r="BD31">
        <f t="shared" si="6"/>
        <v>-0.2945420639456216</v>
      </c>
      <c r="BE31">
        <f t="shared" si="33"/>
        <v>5.9993100219358588</v>
      </c>
      <c r="BF31">
        <f t="shared" si="33"/>
        <v>6.0026045637552246</v>
      </c>
      <c r="BG31">
        <f t="shared" si="33"/>
        <v>6.0081396684343833</v>
      </c>
      <c r="BH31">
        <f t="shared" si="33"/>
        <v>6.0174197768340791</v>
      </c>
      <c r="BI31">
        <f t="shared" si="33"/>
        <v>6.032926745242924</v>
      </c>
      <c r="BJ31">
        <f t="shared" si="33"/>
        <v>6.0587042743809914</v>
      </c>
      <c r="BK31">
        <f t="shared" si="33"/>
        <v>6.1012302953107467</v>
      </c>
      <c r="BL31">
        <f t="shared" si="8"/>
        <v>6.1707033118349823</v>
      </c>
    </row>
    <row r="32" spans="1:64" ht="12.95" customHeight="1">
      <c r="A32" t="s">
        <v>28</v>
      </c>
      <c r="B32" s="7"/>
      <c r="C32" s="11">
        <v>38412.65</v>
      </c>
      <c r="D32" s="12"/>
      <c r="E32">
        <f t="shared" si="11"/>
        <v>-30541.095354299203</v>
      </c>
      <c r="F32" s="40">
        <f t="shared" si="12"/>
        <v>-30541.5</v>
      </c>
      <c r="G32">
        <f t="shared" si="13"/>
        <v>0.12278077500377549</v>
      </c>
      <c r="I32">
        <f t="shared" si="14"/>
        <v>0.12278077500377549</v>
      </c>
      <c r="O32">
        <f t="shared" ca="1" si="15"/>
        <v>-1.8004169304362515E-2</v>
      </c>
      <c r="P32">
        <f t="shared" si="16"/>
        <v>9.9871859988541256E-2</v>
      </c>
      <c r="Q32" s="1">
        <f t="shared" si="17"/>
        <v>23394.15</v>
      </c>
      <c r="S32">
        <v>0.1</v>
      </c>
      <c r="U32" s="16"/>
      <c r="Z32">
        <f t="shared" si="18"/>
        <v>-30541.5</v>
      </c>
      <c r="AA32" s="71">
        <f t="shared" si="19"/>
        <v>0.1178736309917286</v>
      </c>
      <c r="AB32" s="71">
        <f t="shared" si="20"/>
        <v>0.10477900400058815</v>
      </c>
      <c r="AC32" s="71">
        <f t="shared" si="21"/>
        <v>2.2908915015234232E-2</v>
      </c>
      <c r="AD32" s="71">
        <f t="shared" si="22"/>
        <v>4.9071440120468934E-3</v>
      </c>
      <c r="AE32" s="71">
        <f t="shared" si="23"/>
        <v>2.4080062354967682E-6</v>
      </c>
      <c r="AF32">
        <f t="shared" si="24"/>
        <v>2.2908915015234232E-2</v>
      </c>
      <c r="AG32" s="102"/>
      <c r="AH32">
        <f t="shared" si="25"/>
        <v>1.8001771003187332E-2</v>
      </c>
      <c r="AI32">
        <f t="shared" si="26"/>
        <v>0.38521747132340778</v>
      </c>
      <c r="AJ32">
        <f t="shared" si="27"/>
        <v>0.98129674210934947</v>
      </c>
      <c r="AK32">
        <f t="shared" si="28"/>
        <v>-7.1627768879313325E-2</v>
      </c>
      <c r="AL32">
        <f t="shared" si="29"/>
        <v>-3.0256064646613661</v>
      </c>
      <c r="AM32">
        <f t="shared" si="30"/>
        <v>-17.224096962832803</v>
      </c>
      <c r="AN32" s="71">
        <f t="shared" si="34"/>
        <v>3.3797986118303678</v>
      </c>
      <c r="AO32" s="71">
        <f t="shared" si="34"/>
        <v>3.3907938935534481</v>
      </c>
      <c r="AP32" s="71">
        <f t="shared" si="34"/>
        <v>3.3725045242252185</v>
      </c>
      <c r="AQ32" s="71">
        <f t="shared" si="34"/>
        <v>3.4029734937228207</v>
      </c>
      <c r="AR32" s="71">
        <f t="shared" si="34"/>
        <v>3.3523363108573263</v>
      </c>
      <c r="AS32" s="71">
        <f t="shared" si="34"/>
        <v>3.4368643138506845</v>
      </c>
      <c r="AT32" s="71">
        <f t="shared" si="34"/>
        <v>3.2966442038486043</v>
      </c>
      <c r="AU32" s="71">
        <f t="shared" si="32"/>
        <v>3.5324480274540662</v>
      </c>
      <c r="AW32">
        <v>-10000</v>
      </c>
      <c r="AX32">
        <f t="shared" si="0"/>
        <v>3.725033087343517E-3</v>
      </c>
      <c r="AY32">
        <f t="shared" si="1"/>
        <v>2.1408717466366155E-2</v>
      </c>
      <c r="AZ32">
        <f t="shared" si="2"/>
        <v>-1.7683684379022638E-2</v>
      </c>
      <c r="BA32">
        <f t="shared" si="3"/>
        <v>1.6145618026488306</v>
      </c>
      <c r="BB32">
        <f t="shared" si="4"/>
        <v>-0.9818777640970715</v>
      </c>
      <c r="BC32">
        <f t="shared" si="5"/>
        <v>0.11902805513978912</v>
      </c>
      <c r="BD32">
        <f t="shared" si="6"/>
        <v>5.958439189262886E-2</v>
      </c>
      <c r="BE32">
        <f t="shared" ref="BE32:BK41" si="35">$BL32+$AB$7*SIN(BF32)</f>
        <v>6.3409845438079575</v>
      </c>
      <c r="BF32">
        <f t="shared" si="35"/>
        <v>6.3402061365343423</v>
      </c>
      <c r="BG32">
        <f t="shared" si="35"/>
        <v>6.3389464906588442</v>
      </c>
      <c r="BH32">
        <f t="shared" si="35"/>
        <v>6.3369082743814849</v>
      </c>
      <c r="BI32">
        <f t="shared" si="35"/>
        <v>6.333610733080044</v>
      </c>
      <c r="BJ32">
        <f t="shared" si="35"/>
        <v>6.3282769308920832</v>
      </c>
      <c r="BK32">
        <f t="shared" si="35"/>
        <v>6.3196521091605975</v>
      </c>
      <c r="BL32">
        <f t="shared" si="8"/>
        <v>6.3057111302921589</v>
      </c>
    </row>
    <row r="33" spans="1:64" ht="12.95" customHeight="1">
      <c r="A33" t="s">
        <v>28</v>
      </c>
      <c r="B33" s="7" t="s">
        <v>29</v>
      </c>
      <c r="C33" s="11">
        <v>38414.61</v>
      </c>
      <c r="D33" s="12"/>
      <c r="E33">
        <f t="shared" si="11"/>
        <v>-30534.63582858329</v>
      </c>
      <c r="F33" s="40">
        <f t="shared" si="12"/>
        <v>-30535</v>
      </c>
      <c r="G33">
        <f t="shared" si="13"/>
        <v>0.11049975000787526</v>
      </c>
      <c r="I33">
        <f t="shared" si="14"/>
        <v>0.11049975000787526</v>
      </c>
      <c r="O33">
        <f t="shared" ca="1" si="15"/>
        <v>-1.7998716945865301E-2</v>
      </c>
      <c r="P33">
        <f t="shared" si="16"/>
        <v>9.9838125925649501E-2</v>
      </c>
      <c r="Q33" s="1">
        <f t="shared" si="17"/>
        <v>23396.11</v>
      </c>
      <c r="S33">
        <v>0.1</v>
      </c>
      <c r="U33" s="16"/>
      <c r="Z33">
        <f t="shared" si="18"/>
        <v>-30535</v>
      </c>
      <c r="AA33" s="71">
        <f t="shared" si="19"/>
        <v>0.11783997279400257</v>
      </c>
      <c r="AB33" s="71">
        <f t="shared" si="20"/>
        <v>9.2497903139522192E-2</v>
      </c>
      <c r="AC33" s="71">
        <f t="shared" si="21"/>
        <v>1.0661624082225762E-2</v>
      </c>
      <c r="AD33" s="71">
        <f t="shared" si="22"/>
        <v>-7.3402227861273095E-3</v>
      </c>
      <c r="AE33" s="71">
        <f t="shared" si="23"/>
        <v>5.3878870549982567E-6</v>
      </c>
      <c r="AF33">
        <f t="shared" si="24"/>
        <v>1.0661624082225762E-2</v>
      </c>
      <c r="AG33" s="102"/>
      <c r="AH33">
        <f t="shared" si="25"/>
        <v>1.8001846868353079E-2</v>
      </c>
      <c r="AI33">
        <f t="shared" si="26"/>
        <v>0.38523657995327476</v>
      </c>
      <c r="AJ33">
        <f t="shared" si="27"/>
        <v>0.98134800346533413</v>
      </c>
      <c r="AK33">
        <f t="shared" si="28"/>
        <v>-7.1791588734802209E-2</v>
      </c>
      <c r="AL33">
        <f t="shared" si="29"/>
        <v>-3.0253399925466971</v>
      </c>
      <c r="AM33">
        <f t="shared" si="30"/>
        <v>-17.184527456776369</v>
      </c>
      <c r="AN33" s="71">
        <f t="shared" si="34"/>
        <v>3.3803419204569756</v>
      </c>
      <c r="AO33" s="71">
        <f t="shared" si="34"/>
        <v>3.3913511688747837</v>
      </c>
      <c r="AP33" s="71">
        <f t="shared" si="34"/>
        <v>3.3730361233825925</v>
      </c>
      <c r="AQ33" s="71">
        <f t="shared" si="34"/>
        <v>3.4035521321717379</v>
      </c>
      <c r="AR33" s="71">
        <f t="shared" si="34"/>
        <v>3.3528302050311223</v>
      </c>
      <c r="AS33" s="71">
        <f t="shared" si="34"/>
        <v>3.4375122764756747</v>
      </c>
      <c r="AT33" s="71">
        <f t="shared" si="34"/>
        <v>3.2970196558858746</v>
      </c>
      <c r="AU33" s="71">
        <f t="shared" si="32"/>
        <v>3.533325578274038</v>
      </c>
      <c r="AW33">
        <v>-9000</v>
      </c>
      <c r="AX33">
        <f t="shared" si="0"/>
        <v>1.2132896314682486E-3</v>
      </c>
      <c r="AY33">
        <f t="shared" si="1"/>
        <v>1.9026252644109322E-2</v>
      </c>
      <c r="AZ33">
        <f t="shared" si="2"/>
        <v>-1.7812963012641073E-2</v>
      </c>
      <c r="BA33">
        <f t="shared" si="3"/>
        <v>1.4418234821374067</v>
      </c>
      <c r="BB33">
        <f t="shared" si="4"/>
        <v>-0.89331122124882145</v>
      </c>
      <c r="BC33">
        <f t="shared" si="5"/>
        <v>0.77583335187775193</v>
      </c>
      <c r="BD33">
        <f t="shared" si="6"/>
        <v>0.40862166008275369</v>
      </c>
      <c r="BE33">
        <f t="shared" si="35"/>
        <v>6.6745999973905636</v>
      </c>
      <c r="BF33">
        <f t="shared" si="35"/>
        <v>6.6706830461224769</v>
      </c>
      <c r="BG33">
        <f t="shared" si="35"/>
        <v>6.6638572462737704</v>
      </c>
      <c r="BH33">
        <f t="shared" si="35"/>
        <v>6.6520065593553328</v>
      </c>
      <c r="BI33">
        <f t="shared" si="35"/>
        <v>6.6315588344931609</v>
      </c>
      <c r="BJ33">
        <f t="shared" si="35"/>
        <v>6.5966253215673598</v>
      </c>
      <c r="BK33">
        <f t="shared" si="35"/>
        <v>6.5378202049709202</v>
      </c>
      <c r="BL33">
        <f t="shared" si="8"/>
        <v>6.4407189487493355</v>
      </c>
    </row>
    <row r="34" spans="1:64" ht="12.95" customHeight="1">
      <c r="A34" t="s">
        <v>28</v>
      </c>
      <c r="B34" s="7"/>
      <c r="C34" s="11">
        <v>38415.69</v>
      </c>
      <c r="D34" s="12"/>
      <c r="E34">
        <f t="shared" si="11"/>
        <v>-30531.076498086761</v>
      </c>
      <c r="F34" s="40">
        <f t="shared" si="12"/>
        <v>-30531.5</v>
      </c>
      <c r="G34">
        <f t="shared" si="13"/>
        <v>0.12850227500894107</v>
      </c>
      <c r="I34">
        <f t="shared" si="14"/>
        <v>0.12850227500894107</v>
      </c>
      <c r="O34">
        <f t="shared" ca="1" si="15"/>
        <v>-1.7995781060520646E-2</v>
      </c>
      <c r="P34">
        <f t="shared" si="16"/>
        <v>9.981996376548527E-2</v>
      </c>
      <c r="Q34" s="1">
        <f t="shared" si="17"/>
        <v>23397.190000000002</v>
      </c>
      <c r="S34">
        <v>0.1</v>
      </c>
      <c r="U34" s="16"/>
      <c r="Z34">
        <f t="shared" si="18"/>
        <v>-30531.5</v>
      </c>
      <c r="AA34" s="71">
        <f t="shared" si="19"/>
        <v>0.11782184928617229</v>
      </c>
      <c r="AB34" s="71">
        <f t="shared" si="20"/>
        <v>0.11050038948825405</v>
      </c>
      <c r="AC34" s="71">
        <f t="shared" si="21"/>
        <v>2.8682311243455799E-2</v>
      </c>
      <c r="AD34" s="71">
        <f t="shared" si="22"/>
        <v>1.0680425722768783E-2</v>
      </c>
      <c r="AE34" s="71">
        <f t="shared" si="23"/>
        <v>1.1407149361958107E-5</v>
      </c>
      <c r="AF34">
        <f t="shared" si="24"/>
        <v>2.8682311243455799E-2</v>
      </c>
      <c r="AG34" s="102"/>
      <c r="AH34">
        <f t="shared" si="25"/>
        <v>1.8001885520687013E-2</v>
      </c>
      <c r="AI34">
        <f t="shared" si="26"/>
        <v>0.38524688847100996</v>
      </c>
      <c r="AJ34">
        <f t="shared" si="27"/>
        <v>0.98137558000997926</v>
      </c>
      <c r="AK34">
        <f t="shared" si="28"/>
        <v>-7.1879807359497408E-2</v>
      </c>
      <c r="AL34">
        <f t="shared" si="29"/>
        <v>-3.02519649122357</v>
      </c>
      <c r="AM34">
        <f t="shared" si="30"/>
        <v>-17.163293344553793</v>
      </c>
      <c r="AN34" s="71">
        <f t="shared" si="34"/>
        <v>3.3806344933951058</v>
      </c>
      <c r="AO34" s="71">
        <f t="shared" si="34"/>
        <v>3.3916512360876689</v>
      </c>
      <c r="AP34" s="71">
        <f t="shared" si="34"/>
        <v>3.3733224034896665</v>
      </c>
      <c r="AQ34" s="71">
        <f t="shared" si="34"/>
        <v>3.4038636863376337</v>
      </c>
      <c r="AR34" s="71">
        <f t="shared" si="34"/>
        <v>3.3530962033907841</v>
      </c>
      <c r="AS34" s="71">
        <f t="shared" si="34"/>
        <v>3.4378611389457125</v>
      </c>
      <c r="AT34" s="71">
        <f t="shared" si="34"/>
        <v>3.2972218977183929</v>
      </c>
      <c r="AU34" s="71">
        <f t="shared" si="32"/>
        <v>3.5337981056386383</v>
      </c>
      <c r="AW34">
        <v>-8000</v>
      </c>
      <c r="AX34">
        <f t="shared" ref="AX34:AX65" si="36">AB$3+AB$4*AW34+AB$5*AW34^2+AZ34</f>
        <v>4.4425544494166441E-4</v>
      </c>
      <c r="AY34">
        <f t="shared" ref="AY34:AY65" si="37">AB$3+AB$4*AW34+AB$5*AW34^2</f>
        <v>1.6777230052420416E-2</v>
      </c>
      <c r="AZ34">
        <f t="shared" ref="AZ34:AZ65" si="38">$AB$6*($AB$11/BA34*BB34+$AB$12)</f>
        <v>-1.6332974607478751E-2</v>
      </c>
      <c r="BA34">
        <f t="shared" ref="BA34:BA65" si="39">1+$AB$7*COS(BC34)</f>
        <v>1.1890218585565815</v>
      </c>
      <c r="BB34">
        <f t="shared" ref="BB34:BB65" si="40">SIN(BC34+RADIANS($AB$9))</f>
        <v>-0.58107613578820083</v>
      </c>
      <c r="BC34">
        <f t="shared" ref="BC34:BC65" si="41">2*ATAN(BD34)</f>
        <v>1.2604425323760029</v>
      </c>
      <c r="BD34">
        <f t="shared" ref="BD34:BD65" si="42">SQRT((1+$AB$7)/(1-$AB$7))*TAN(BE34/2)</f>
        <v>0.72945367705590658</v>
      </c>
      <c r="BE34">
        <f t="shared" si="35"/>
        <v>6.9634718934915982</v>
      </c>
      <c r="BF34">
        <f t="shared" si="35"/>
        <v>6.9601953391884317</v>
      </c>
      <c r="BG34">
        <f t="shared" si="35"/>
        <v>6.9534219979840284</v>
      </c>
      <c r="BH34">
        <f t="shared" si="35"/>
        <v>6.9395337373509962</v>
      </c>
      <c r="BI34">
        <f t="shared" si="35"/>
        <v>6.9115088604988051</v>
      </c>
      <c r="BJ34">
        <f t="shared" si="35"/>
        <v>6.8566081423014049</v>
      </c>
      <c r="BK34">
        <f t="shared" si="35"/>
        <v>6.7542211120783104</v>
      </c>
      <c r="BL34">
        <f t="shared" ref="BL34:BL65" si="43">RADIANS($AB$9)+$AB$18*(AW34-AB$15)</f>
        <v>6.5757267672065121</v>
      </c>
    </row>
    <row r="35" spans="1:64" ht="12.95" customHeight="1">
      <c r="A35" t="s">
        <v>28</v>
      </c>
      <c r="B35" s="7"/>
      <c r="C35" s="11">
        <v>38446.620000000003</v>
      </c>
      <c r="D35" s="12"/>
      <c r="E35">
        <f t="shared" si="11"/>
        <v>-30429.141227477947</v>
      </c>
      <c r="F35" s="40">
        <f t="shared" si="12"/>
        <v>-30429.5</v>
      </c>
      <c r="G35">
        <f t="shared" si="13"/>
        <v>0.10886157500499394</v>
      </c>
      <c r="I35">
        <f t="shared" si="14"/>
        <v>0.10886157500499394</v>
      </c>
      <c r="O35">
        <f t="shared" ca="1" si="15"/>
        <v>-1.7910220973333585E-2</v>
      </c>
      <c r="P35">
        <f t="shared" si="16"/>
        <v>9.9291384512335185E-2</v>
      </c>
      <c r="Q35" s="1">
        <f t="shared" si="17"/>
        <v>23428.120000000003</v>
      </c>
      <c r="S35">
        <v>0.1</v>
      </c>
      <c r="U35" s="16"/>
      <c r="Z35">
        <f t="shared" si="18"/>
        <v>-30429.5</v>
      </c>
      <c r="AA35" s="71">
        <f t="shared" si="19"/>
        <v>0.11729371947826868</v>
      </c>
      <c r="AB35" s="71">
        <f t="shared" si="20"/>
        <v>9.0859240039060443E-2</v>
      </c>
      <c r="AC35" s="71">
        <f t="shared" si="21"/>
        <v>9.5701904926587533E-3</v>
      </c>
      <c r="AD35" s="71">
        <f t="shared" si="22"/>
        <v>-8.4321444732747414E-3</v>
      </c>
      <c r="AE35" s="71">
        <f t="shared" si="23"/>
        <v>7.1101060418177774E-6</v>
      </c>
      <c r="AF35">
        <f t="shared" si="24"/>
        <v>9.5701904926587533E-3</v>
      </c>
      <c r="AG35" s="102"/>
      <c r="AH35">
        <f t="shared" si="25"/>
        <v>1.8002334965933498E-2</v>
      </c>
      <c r="AI35">
        <f t="shared" si="26"/>
        <v>0.38555324562489701</v>
      </c>
      <c r="AJ35">
        <f t="shared" si="27"/>
        <v>0.98217131526870249</v>
      </c>
      <c r="AK35">
        <f t="shared" si="28"/>
        <v>-7.4453212680952452E-2</v>
      </c>
      <c r="AL35">
        <f t="shared" si="29"/>
        <v>-3.0210093746559519</v>
      </c>
      <c r="AM35">
        <f t="shared" si="30"/>
        <v>-16.565945480318057</v>
      </c>
      <c r="AN35" s="71">
        <f t="shared" si="34"/>
        <v>3.3891677710354724</v>
      </c>
      <c r="AO35" s="71">
        <f t="shared" si="34"/>
        <v>3.4003948114234226</v>
      </c>
      <c r="AP35" s="71">
        <f t="shared" si="34"/>
        <v>3.381676095397558</v>
      </c>
      <c r="AQ35" s="71">
        <f t="shared" si="34"/>
        <v>3.4129369667872047</v>
      </c>
      <c r="AR35" s="71">
        <f t="shared" si="34"/>
        <v>3.3608653425535326</v>
      </c>
      <c r="AS35" s="71">
        <f t="shared" si="34"/>
        <v>3.448015407484943</v>
      </c>
      <c r="AT35" s="71">
        <f t="shared" si="34"/>
        <v>3.3031392520915039</v>
      </c>
      <c r="AU35" s="71">
        <f t="shared" si="32"/>
        <v>3.5475689031212703</v>
      </c>
      <c r="AW35">
        <v>-7000</v>
      </c>
      <c r="AX35">
        <f t="shared" si="36"/>
        <v>5.835045955976826E-4</v>
      </c>
      <c r="AY35">
        <f t="shared" si="37"/>
        <v>1.4661649691299428E-2</v>
      </c>
      <c r="AZ35">
        <f t="shared" si="38"/>
        <v>-1.4078145095701745E-2</v>
      </c>
      <c r="BA35">
        <f t="shared" si="39"/>
        <v>0.98767981263815496</v>
      </c>
      <c r="BB35">
        <f t="shared" si="40"/>
        <v>-0.2857509602570516</v>
      </c>
      <c r="BC35">
        <f t="shared" si="41"/>
        <v>1.5907029074636099</v>
      </c>
      <c r="BD35">
        <f t="shared" si="42"/>
        <v>1.0201073792559012</v>
      </c>
      <c r="BE35">
        <f t="shared" si="35"/>
        <v>7.2023202941903941</v>
      </c>
      <c r="BF35">
        <f t="shared" si="35"/>
        <v>7.2009355252425324</v>
      </c>
      <c r="BG35">
        <f t="shared" si="35"/>
        <v>7.1972621637202669</v>
      </c>
      <c r="BH35">
        <f t="shared" si="35"/>
        <v>7.1876015008988388</v>
      </c>
      <c r="BI35">
        <f t="shared" si="35"/>
        <v>7.1627415154669292</v>
      </c>
      <c r="BJ35">
        <f t="shared" si="35"/>
        <v>7.1019326864042798</v>
      </c>
      <c r="BK35">
        <f t="shared" si="35"/>
        <v>6.9673735216680672</v>
      </c>
      <c r="BL35">
        <f t="shared" si="43"/>
        <v>6.7107345856636886</v>
      </c>
    </row>
    <row r="36" spans="1:64" ht="12.95" customHeight="1">
      <c r="A36" t="s">
        <v>28</v>
      </c>
      <c r="B36" s="7" t="s">
        <v>29</v>
      </c>
      <c r="C36" s="11">
        <v>38457.402000000002</v>
      </c>
      <c r="D36" s="12"/>
      <c r="E36">
        <f t="shared" si="11"/>
        <v>-30393.607244687642</v>
      </c>
      <c r="F36" s="40">
        <f t="shared" si="12"/>
        <v>-30394</v>
      </c>
      <c r="G36">
        <f t="shared" si="13"/>
        <v>0.11917290000565117</v>
      </c>
      <c r="I36">
        <f t="shared" si="14"/>
        <v>0.11917290000565117</v>
      </c>
      <c r="O36">
        <f t="shared" ca="1" si="15"/>
        <v>-1.7880442707694948E-2</v>
      </c>
      <c r="P36">
        <f t="shared" si="16"/>
        <v>9.9107743886084759E-2</v>
      </c>
      <c r="Q36" s="1">
        <f t="shared" si="17"/>
        <v>23438.902000000002</v>
      </c>
      <c r="S36">
        <v>0.1</v>
      </c>
      <c r="U36" s="16"/>
      <c r="Z36">
        <f t="shared" si="18"/>
        <v>-30394</v>
      </c>
      <c r="AA36" s="71">
        <f t="shared" si="19"/>
        <v>0.11710992752141629</v>
      </c>
      <c r="AB36" s="71">
        <f t="shared" si="20"/>
        <v>0.10117071637031964</v>
      </c>
      <c r="AC36" s="71">
        <f t="shared" si="21"/>
        <v>2.0065156119566413E-2</v>
      </c>
      <c r="AD36" s="71">
        <f t="shared" si="22"/>
        <v>2.0629724842348846E-3</v>
      </c>
      <c r="AE36" s="71">
        <f t="shared" si="23"/>
        <v>4.2558554707102518E-7</v>
      </c>
      <c r="AF36">
        <f t="shared" si="24"/>
        <v>2.0065156119566413E-2</v>
      </c>
      <c r="AG36" s="102"/>
      <c r="AH36">
        <f t="shared" si="25"/>
        <v>1.8002183635331528E-2</v>
      </c>
      <c r="AI36">
        <f t="shared" si="26"/>
        <v>0.38566257316214947</v>
      </c>
      <c r="AJ36">
        <f t="shared" si="27"/>
        <v>0.98244465914924728</v>
      </c>
      <c r="AK36">
        <f t="shared" si="28"/>
        <v>-7.5349988897556799E-2</v>
      </c>
      <c r="AL36">
        <f t="shared" si="29"/>
        <v>-3.0195497594182203</v>
      </c>
      <c r="AM36">
        <f t="shared" si="30"/>
        <v>-16.367335319009165</v>
      </c>
      <c r="AN36" s="71">
        <f t="shared" si="34"/>
        <v>3.3921408343402191</v>
      </c>
      <c r="AO36" s="71">
        <f t="shared" si="34"/>
        <v>3.4034373704322105</v>
      </c>
      <c r="AP36" s="71">
        <f t="shared" si="34"/>
        <v>3.3845884007718499</v>
      </c>
      <c r="AQ36" s="71">
        <f t="shared" si="34"/>
        <v>3.4160919506310208</v>
      </c>
      <c r="AR36" s="71">
        <f t="shared" si="34"/>
        <v>3.3635772006532467</v>
      </c>
      <c r="AS36" s="71">
        <f t="shared" si="34"/>
        <v>3.4515437085017253</v>
      </c>
      <c r="AT36" s="71">
        <f t="shared" si="34"/>
        <v>3.305209521217785</v>
      </c>
      <c r="AU36" s="71">
        <f t="shared" si="32"/>
        <v>3.5523616806764999</v>
      </c>
      <c r="AW36">
        <v>-6000</v>
      </c>
      <c r="AX36">
        <f t="shared" si="36"/>
        <v>1.1150637338699695E-3</v>
      </c>
      <c r="AY36">
        <f t="shared" si="37"/>
        <v>1.2679511560746363E-2</v>
      </c>
      <c r="AZ36">
        <f t="shared" si="38"/>
        <v>-1.1564447826876394E-2</v>
      </c>
      <c r="BA36">
        <f t="shared" si="39"/>
        <v>0.84506485553003641</v>
      </c>
      <c r="BB36">
        <f t="shared" si="40"/>
        <v>-5.665242568989181E-2</v>
      </c>
      <c r="BC36">
        <f t="shared" si="41"/>
        <v>1.8238101051013493</v>
      </c>
      <c r="BD36">
        <f t="shared" si="42"/>
        <v>1.291439242051214</v>
      </c>
      <c r="BE36">
        <f t="shared" si="35"/>
        <v>7.4026090490411658</v>
      </c>
      <c r="BF36">
        <f t="shared" si="35"/>
        <v>7.4022867928186891</v>
      </c>
      <c r="BG36">
        <f t="shared" si="35"/>
        <v>7.4010954305141858</v>
      </c>
      <c r="BH36">
        <f t="shared" si="35"/>
        <v>7.3967161183655472</v>
      </c>
      <c r="BI36">
        <f t="shared" si="35"/>
        <v>7.3809421344206276</v>
      </c>
      <c r="BJ36">
        <f t="shared" si="35"/>
        <v>7.3277424620473388</v>
      </c>
      <c r="BK36">
        <f t="shared" si="35"/>
        <v>7.1758552457683917</v>
      </c>
      <c r="BL36">
        <f t="shared" si="43"/>
        <v>6.8457424041208652</v>
      </c>
    </row>
    <row r="37" spans="1:64" ht="12.95" customHeight="1">
      <c r="A37" t="s">
        <v>28</v>
      </c>
      <c r="B37" s="7" t="s">
        <v>29</v>
      </c>
      <c r="C37" s="11">
        <v>38458.315000000002</v>
      </c>
      <c r="D37" s="12"/>
      <c r="E37">
        <f t="shared" si="11"/>
        <v>-30390.598292147522</v>
      </c>
      <c r="F37" s="40">
        <f t="shared" si="12"/>
        <v>-30391</v>
      </c>
      <c r="G37">
        <f t="shared" si="13"/>
        <v>0.12188935000449419</v>
      </c>
      <c r="I37">
        <f t="shared" si="14"/>
        <v>0.12188935000449419</v>
      </c>
      <c r="O37">
        <f t="shared" ca="1" si="15"/>
        <v>-1.7877926234542388E-2</v>
      </c>
      <c r="P37">
        <f t="shared" si="16"/>
        <v>9.9092232666211574E-2</v>
      </c>
      <c r="Q37" s="1">
        <f t="shared" si="17"/>
        <v>23439.815000000002</v>
      </c>
      <c r="S37">
        <v>0.1</v>
      </c>
      <c r="U37" s="16"/>
      <c r="Z37">
        <f t="shared" si="18"/>
        <v>-30391</v>
      </c>
      <c r="AA37" s="71">
        <f t="shared" si="19"/>
        <v>0.11709439621513232</v>
      </c>
      <c r="AB37" s="71">
        <f t="shared" si="20"/>
        <v>0.10388718645557345</v>
      </c>
      <c r="AC37" s="71">
        <f t="shared" si="21"/>
        <v>2.2797117338282616E-2</v>
      </c>
      <c r="AD37" s="71">
        <f t="shared" si="22"/>
        <v>4.7949537893618721E-3</v>
      </c>
      <c r="AE37" s="71">
        <f t="shared" si="23"/>
        <v>2.2991581842115777E-6</v>
      </c>
      <c r="AF37">
        <f t="shared" si="24"/>
        <v>2.2797117338282616E-2</v>
      </c>
      <c r="AG37" s="102"/>
      <c r="AH37">
        <f t="shared" si="25"/>
        <v>1.800216354892074E-2</v>
      </c>
      <c r="AI37">
        <f t="shared" si="26"/>
        <v>0.38567187630976973</v>
      </c>
      <c r="AJ37">
        <f t="shared" si="27"/>
        <v>0.98246767316068673</v>
      </c>
      <c r="AK37">
        <f t="shared" si="28"/>
        <v>-7.5425799855582953E-2</v>
      </c>
      <c r="AL37">
        <f t="shared" si="29"/>
        <v>-3.019426355684963</v>
      </c>
      <c r="AM37">
        <f t="shared" si="30"/>
        <v>-16.35076106297365</v>
      </c>
      <c r="AN37" s="71">
        <f t="shared" si="34"/>
        <v>3.3923921543929931</v>
      </c>
      <c r="AO37" s="71">
        <f t="shared" si="34"/>
        <v>3.4036944754889618</v>
      </c>
      <c r="AP37" s="71">
        <f t="shared" si="34"/>
        <v>3.3848346280766743</v>
      </c>
      <c r="AQ37" s="71">
        <f t="shared" si="34"/>
        <v>3.4163585006191051</v>
      </c>
      <c r="AR37" s="71">
        <f t="shared" si="34"/>
        <v>3.3638065607863901</v>
      </c>
      <c r="AS37" s="71">
        <f t="shared" si="34"/>
        <v>3.451841736177514</v>
      </c>
      <c r="AT37" s="71">
        <f t="shared" si="34"/>
        <v>3.3053847328204737</v>
      </c>
      <c r="AU37" s="71">
        <f t="shared" si="32"/>
        <v>3.5527667041318711</v>
      </c>
      <c r="AW37">
        <v>-5000</v>
      </c>
      <c r="AX37">
        <f t="shared" si="36"/>
        <v>1.8186167067440594E-3</v>
      </c>
      <c r="AY37">
        <f t="shared" si="37"/>
        <v>1.0830815660761217E-2</v>
      </c>
      <c r="AZ37">
        <f t="shared" si="38"/>
        <v>-9.0121989540171577E-3</v>
      </c>
      <c r="BA37">
        <f t="shared" si="39"/>
        <v>0.74317832996464528</v>
      </c>
      <c r="BB37">
        <f t="shared" si="40"/>
        <v>0.11790230944596626</v>
      </c>
      <c r="BC37">
        <f t="shared" si="41"/>
        <v>1.9986700704995677</v>
      </c>
      <c r="BD37">
        <f t="shared" si="42"/>
        <v>1.5551322316014018</v>
      </c>
      <c r="BE37">
        <f t="shared" si="35"/>
        <v>7.5759098606596096</v>
      </c>
      <c r="BF37">
        <f t="shared" si="35"/>
        <v>7.5758757689586202</v>
      </c>
      <c r="BG37">
        <f t="shared" si="35"/>
        <v>7.5756752065898851</v>
      </c>
      <c r="BH37">
        <f t="shared" si="35"/>
        <v>7.5744981313577995</v>
      </c>
      <c r="BI37">
        <f t="shared" si="35"/>
        <v>7.567685010327903</v>
      </c>
      <c r="BJ37">
        <f t="shared" si="35"/>
        <v>7.530985217806748</v>
      </c>
      <c r="BK37">
        <f t="shared" si="35"/>
        <v>7.3783291002782194</v>
      </c>
      <c r="BL37">
        <f t="shared" si="43"/>
        <v>6.9807502225780418</v>
      </c>
    </row>
    <row r="38" spans="1:64" ht="12.95" customHeight="1">
      <c r="A38" t="s">
        <v>28</v>
      </c>
      <c r="B38" s="7" t="s">
        <v>29</v>
      </c>
      <c r="C38" s="11">
        <v>38463.480000000003</v>
      </c>
      <c r="D38" s="12"/>
      <c r="E38">
        <f t="shared" si="11"/>
        <v>-30373.576123615527</v>
      </c>
      <c r="F38" s="40">
        <f t="shared" si="12"/>
        <v>-30374</v>
      </c>
      <c r="G38">
        <f t="shared" si="13"/>
        <v>0.12861590000829892</v>
      </c>
      <c r="I38">
        <f t="shared" si="14"/>
        <v>0.12861590000829892</v>
      </c>
      <c r="O38">
        <f t="shared" ca="1" si="15"/>
        <v>-1.7863666220011211E-2</v>
      </c>
      <c r="P38">
        <f t="shared" si="16"/>
        <v>9.900435843877603E-2</v>
      </c>
      <c r="Q38" s="1">
        <f t="shared" si="17"/>
        <v>23444.980000000003</v>
      </c>
      <c r="S38">
        <v>0.1</v>
      </c>
      <c r="U38" s="16"/>
      <c r="Z38">
        <f t="shared" si="18"/>
        <v>-30374</v>
      </c>
      <c r="AA38" s="71">
        <f t="shared" si="19"/>
        <v>0.11700638666317495</v>
      </c>
      <c r="AB38" s="71">
        <f t="shared" si="20"/>
        <v>0.1106138717839</v>
      </c>
      <c r="AC38" s="71">
        <f t="shared" si="21"/>
        <v>2.9611541569522892E-2</v>
      </c>
      <c r="AD38" s="71">
        <f t="shared" si="22"/>
        <v>1.1609513345123973E-2</v>
      </c>
      <c r="AE38" s="71">
        <f t="shared" si="23"/>
        <v>1.3478080011061162E-5</v>
      </c>
      <c r="AF38">
        <f t="shared" si="24"/>
        <v>2.9611541569522892E-2</v>
      </c>
      <c r="AG38" s="102"/>
      <c r="AH38">
        <f t="shared" si="25"/>
        <v>1.8002028224398926E-2</v>
      </c>
      <c r="AI38">
        <f t="shared" si="26"/>
        <v>0.38572478341414562</v>
      </c>
      <c r="AJ38">
        <f t="shared" si="27"/>
        <v>0.98259783403411671</v>
      </c>
      <c r="AK38">
        <f t="shared" si="28"/>
        <v>-7.5855475273806122E-2</v>
      </c>
      <c r="AL38">
        <f t="shared" si="29"/>
        <v>-3.0187269022704721</v>
      </c>
      <c r="AM38">
        <f t="shared" si="30"/>
        <v>-16.257446411963606</v>
      </c>
      <c r="AN38" s="71">
        <f t="shared" si="34"/>
        <v>3.3938165238119065</v>
      </c>
      <c r="AO38" s="71">
        <f t="shared" si="34"/>
        <v>3.4051513674802303</v>
      </c>
      <c r="AP38" s="71">
        <f t="shared" si="34"/>
        <v>3.3862302619148963</v>
      </c>
      <c r="AQ38" s="71">
        <f t="shared" si="34"/>
        <v>3.4178687489032851</v>
      </c>
      <c r="AR38" s="71">
        <f t="shared" si="34"/>
        <v>3.3651068272499587</v>
      </c>
      <c r="AS38" s="71">
        <f t="shared" si="34"/>
        <v>3.4535301496015407</v>
      </c>
      <c r="AT38" s="71">
        <f t="shared" si="34"/>
        <v>3.3063783662163369</v>
      </c>
      <c r="AU38" s="71">
        <f t="shared" si="32"/>
        <v>3.5550618370456433</v>
      </c>
      <c r="AW38">
        <v>-4000</v>
      </c>
      <c r="AX38">
        <f t="shared" si="36"/>
        <v>2.601069702328972E-3</v>
      </c>
      <c r="AY38">
        <f t="shared" si="37"/>
        <v>9.1155619913439959E-3</v>
      </c>
      <c r="AZ38">
        <f t="shared" si="38"/>
        <v>-6.5144922890150239E-3</v>
      </c>
      <c r="BA38">
        <f t="shared" si="39"/>
        <v>0.66806956894365055</v>
      </c>
      <c r="BB38">
        <f t="shared" si="40"/>
        <v>0.25353794850730921</v>
      </c>
      <c r="BC38">
        <f t="shared" si="41"/>
        <v>2.1368288450470847</v>
      </c>
      <c r="BD38">
        <f t="shared" si="42"/>
        <v>1.8201697730380209</v>
      </c>
      <c r="BE38">
        <f t="shared" si="35"/>
        <v>7.7299438818368147</v>
      </c>
      <c r="BF38">
        <f t="shared" si="35"/>
        <v>7.7299432126197898</v>
      </c>
      <c r="BG38">
        <f t="shared" si="35"/>
        <v>7.729934473646412</v>
      </c>
      <c r="BH38">
        <f t="shared" si="35"/>
        <v>7.7298204118949334</v>
      </c>
      <c r="BI38">
        <f t="shared" si="35"/>
        <v>7.7283411159928974</v>
      </c>
      <c r="BJ38">
        <f t="shared" si="35"/>
        <v>7.7105238265031772</v>
      </c>
      <c r="BK38">
        <f t="shared" si="35"/>
        <v>7.5735672409720136</v>
      </c>
      <c r="BL38">
        <f t="shared" si="43"/>
        <v>7.1157580410352184</v>
      </c>
    </row>
    <row r="39" spans="1:64" ht="12.95" customHeight="1">
      <c r="A39" t="s">
        <v>28</v>
      </c>
      <c r="B39" s="7"/>
      <c r="C39" s="11">
        <v>38463.620000000003</v>
      </c>
      <c r="D39" s="12"/>
      <c r="E39">
        <f t="shared" si="11"/>
        <v>-30373.114728921537</v>
      </c>
      <c r="F39" s="40">
        <f t="shared" si="12"/>
        <v>-30373.5</v>
      </c>
      <c r="G39">
        <f t="shared" si="13"/>
        <v>0.11690197500138311</v>
      </c>
      <c r="I39">
        <f t="shared" si="14"/>
        <v>0.11690197500138311</v>
      </c>
      <c r="O39">
        <f t="shared" ca="1" si="15"/>
        <v>-1.7863246807819116E-2</v>
      </c>
      <c r="P39">
        <f t="shared" si="16"/>
        <v>9.9001774486484728E-2</v>
      </c>
      <c r="Q39" s="1">
        <f t="shared" si="17"/>
        <v>23445.120000000003</v>
      </c>
      <c r="S39">
        <v>0.1</v>
      </c>
      <c r="U39" s="16"/>
      <c r="Z39">
        <f t="shared" si="18"/>
        <v>-30373.5</v>
      </c>
      <c r="AA39" s="71">
        <f t="shared" si="19"/>
        <v>0.11700379817722625</v>
      </c>
      <c r="AB39" s="71">
        <f t="shared" si="20"/>
        <v>9.8899951310641582E-2</v>
      </c>
      <c r="AC39" s="71">
        <f t="shared" si="21"/>
        <v>1.7900200514898379E-2</v>
      </c>
      <c r="AD39" s="71">
        <f t="shared" si="22"/>
        <v>-1.0182317584314649E-4</v>
      </c>
      <c r="AE39" s="71">
        <f t="shared" si="23"/>
        <v>1.0367959138784329E-9</v>
      </c>
      <c r="AF39">
        <f t="shared" si="24"/>
        <v>1.7900200514898379E-2</v>
      </c>
      <c r="AG39" s="102"/>
      <c r="AH39">
        <f t="shared" si="25"/>
        <v>1.8002023690741525E-2</v>
      </c>
      <c r="AI39">
        <f t="shared" si="26"/>
        <v>0.38572634437897169</v>
      </c>
      <c r="AJ39">
        <f t="shared" si="27"/>
        <v>0.98260165581102354</v>
      </c>
      <c r="AK39">
        <f t="shared" si="28"/>
        <v>-7.5868114848015034E-2</v>
      </c>
      <c r="AL39">
        <f t="shared" si="29"/>
        <v>-3.0187063258416553</v>
      </c>
      <c r="AM39">
        <f t="shared" si="30"/>
        <v>-16.254717358189016</v>
      </c>
      <c r="AN39" s="71">
        <f t="shared" si="34"/>
        <v>3.3938584227634156</v>
      </c>
      <c r="AO39" s="71">
        <f t="shared" si="34"/>
        <v>3.4051942163054347</v>
      </c>
      <c r="AP39" s="71">
        <f t="shared" si="34"/>
        <v>3.3862713188807509</v>
      </c>
      <c r="AQ39" s="71">
        <f t="shared" si="34"/>
        <v>3.4179131627772796</v>
      </c>
      <c r="AR39" s="71">
        <f t="shared" si="34"/>
        <v>3.3651450847929967</v>
      </c>
      <c r="AS39" s="71">
        <f t="shared" si="34"/>
        <v>3.4535797982471359</v>
      </c>
      <c r="AT39" s="71">
        <f t="shared" si="34"/>
        <v>3.3064076105253282</v>
      </c>
      <c r="AU39" s="71">
        <f t="shared" si="32"/>
        <v>3.5551293409548719</v>
      </c>
      <c r="AW39">
        <v>-3000</v>
      </c>
      <c r="AX39">
        <f t="shared" si="36"/>
        <v>3.4193717080843568E-3</v>
      </c>
      <c r="AY39">
        <f t="shared" si="37"/>
        <v>7.5337505524946946E-3</v>
      </c>
      <c r="AZ39">
        <f t="shared" si="38"/>
        <v>-4.1143788444103378E-3</v>
      </c>
      <c r="BA39">
        <f t="shared" si="39"/>
        <v>0.61099397027059243</v>
      </c>
      <c r="BB39">
        <f t="shared" si="40"/>
        <v>0.36155004408723074</v>
      </c>
      <c r="BC39">
        <f t="shared" si="41"/>
        <v>2.2504227458641579</v>
      </c>
      <c r="BD39">
        <f t="shared" si="42"/>
        <v>2.0937087237535605</v>
      </c>
      <c r="BE39">
        <f t="shared" si="35"/>
        <v>7.8696311768971592</v>
      </c>
      <c r="BF39">
        <f t="shared" si="35"/>
        <v>7.8696311768757496</v>
      </c>
      <c r="BG39">
        <f t="shared" si="35"/>
        <v>7.8696311790861628</v>
      </c>
      <c r="BH39">
        <f t="shared" si="35"/>
        <v>7.8696309508715894</v>
      </c>
      <c r="BI39">
        <f t="shared" si="35"/>
        <v>7.8696544953914991</v>
      </c>
      <c r="BJ39">
        <f t="shared" si="35"/>
        <v>7.8670029991887835</v>
      </c>
      <c r="BK39">
        <f t="shared" si="35"/>
        <v>7.7604735095798176</v>
      </c>
      <c r="BL39">
        <f t="shared" si="43"/>
        <v>7.2507658594923949</v>
      </c>
    </row>
    <row r="40" spans="1:64" ht="12.95" customHeight="1">
      <c r="A40" t="s">
        <v>28</v>
      </c>
      <c r="B40" s="7" t="s">
        <v>29</v>
      </c>
      <c r="C40" s="11">
        <v>38464.39</v>
      </c>
      <c r="D40" s="12"/>
      <c r="E40">
        <f t="shared" si="11"/>
        <v>-30370.57705810458</v>
      </c>
      <c r="F40" s="40">
        <f t="shared" si="12"/>
        <v>-30371</v>
      </c>
      <c r="G40">
        <f t="shared" si="13"/>
        <v>0.12833235000289278</v>
      </c>
      <c r="I40">
        <f t="shared" si="14"/>
        <v>0.12833235000289278</v>
      </c>
      <c r="O40">
        <f t="shared" ca="1" si="15"/>
        <v>-1.7861149746858651E-2</v>
      </c>
      <c r="P40">
        <f t="shared" si="16"/>
        <v>9.898885522543667E-2</v>
      </c>
      <c r="Q40" s="1">
        <f t="shared" si="17"/>
        <v>23445.89</v>
      </c>
      <c r="S40">
        <v>0.1</v>
      </c>
      <c r="U40" s="16"/>
      <c r="Z40">
        <f t="shared" si="18"/>
        <v>-30371</v>
      </c>
      <c r="AA40" s="71">
        <f t="shared" si="19"/>
        <v>0.11699085577329417</v>
      </c>
      <c r="AB40" s="71">
        <f t="shared" si="20"/>
        <v>0.11033034945503528</v>
      </c>
      <c r="AC40" s="71">
        <f t="shared" si="21"/>
        <v>2.9343494777456111E-2</v>
      </c>
      <c r="AD40" s="71">
        <f t="shared" si="22"/>
        <v>1.1341494229598612E-2</v>
      </c>
      <c r="AE40" s="71">
        <f t="shared" si="23"/>
        <v>1.2862949136001861E-5</v>
      </c>
      <c r="AF40">
        <f t="shared" si="24"/>
        <v>2.9343494777456111E-2</v>
      </c>
      <c r="AG40" s="102"/>
      <c r="AH40">
        <f t="shared" si="25"/>
        <v>1.80020005478575E-2</v>
      </c>
      <c r="AI40">
        <f t="shared" si="26"/>
        <v>0.38573415338263062</v>
      </c>
      <c r="AJ40">
        <f t="shared" si="27"/>
        <v>0.98262075913573421</v>
      </c>
      <c r="AK40">
        <f t="shared" si="28"/>
        <v>-7.5931314489212184E-2</v>
      </c>
      <c r="AL40">
        <f t="shared" si="29"/>
        <v>-3.0186034400312662</v>
      </c>
      <c r="AM40">
        <f t="shared" si="30"/>
        <v>-16.241085284051749</v>
      </c>
      <c r="AN40" s="71">
        <f t="shared" si="34"/>
        <v>3.3940679224422383</v>
      </c>
      <c r="AO40" s="71">
        <f t="shared" si="34"/>
        <v>3.4054084596300163</v>
      </c>
      <c r="AP40" s="71">
        <f t="shared" si="34"/>
        <v>3.3864766113596279</v>
      </c>
      <c r="AQ40" s="71">
        <f t="shared" si="34"/>
        <v>3.4181352276928827</v>
      </c>
      <c r="AR40" s="71">
        <f t="shared" si="34"/>
        <v>3.3653363848816888</v>
      </c>
      <c r="AS40" s="71">
        <f t="shared" si="34"/>
        <v>3.4538280323965198</v>
      </c>
      <c r="AT40" s="71">
        <f t="shared" si="34"/>
        <v>3.3065538490743167</v>
      </c>
      <c r="AU40" s="71">
        <f t="shared" si="32"/>
        <v>3.5554668605010149</v>
      </c>
      <c r="AW40">
        <v>-2000</v>
      </c>
      <c r="AX40">
        <f t="shared" si="36"/>
        <v>4.2535080196484266E-3</v>
      </c>
      <c r="AY40">
        <f t="shared" si="37"/>
        <v>6.0853813442133149E-3</v>
      </c>
      <c r="AZ40">
        <f t="shared" si="38"/>
        <v>-1.8318733245648883E-3</v>
      </c>
      <c r="BA40">
        <f t="shared" si="39"/>
        <v>0.56649198382207777</v>
      </c>
      <c r="BB40">
        <f t="shared" si="40"/>
        <v>0.44955310678016541</v>
      </c>
      <c r="BC40">
        <f t="shared" si="41"/>
        <v>2.3467578567157243</v>
      </c>
      <c r="BD40">
        <f t="shared" si="42"/>
        <v>2.3823575169613331</v>
      </c>
      <c r="BE40">
        <f t="shared" si="35"/>
        <v>7.9982819570794179</v>
      </c>
      <c r="BF40">
        <f t="shared" si="35"/>
        <v>7.9982822509939675</v>
      </c>
      <c r="BG40">
        <f t="shared" si="35"/>
        <v>7.9982789486922723</v>
      </c>
      <c r="BH40">
        <f t="shared" si="35"/>
        <v>7.9983160476669335</v>
      </c>
      <c r="BI40">
        <f t="shared" si="35"/>
        <v>7.9978987215286201</v>
      </c>
      <c r="BJ40">
        <f t="shared" si="35"/>
        <v>8.0025261181195404</v>
      </c>
      <c r="BK40">
        <f t="shared" si="35"/>
        <v>7.938103383256359</v>
      </c>
      <c r="BL40">
        <f t="shared" si="43"/>
        <v>7.3857736779495715</v>
      </c>
    </row>
    <row r="41" spans="1:64" ht="12.95" customHeight="1">
      <c r="A41" t="s">
        <v>28</v>
      </c>
      <c r="B41" s="7"/>
      <c r="C41" s="11">
        <v>38464.54</v>
      </c>
      <c r="D41" s="12"/>
      <c r="E41">
        <f t="shared" si="11"/>
        <v>-30370.082706646725</v>
      </c>
      <c r="F41" s="40">
        <f t="shared" si="12"/>
        <v>-30370.5</v>
      </c>
      <c r="G41">
        <f t="shared" si="13"/>
        <v>0.12661842500529019</v>
      </c>
      <c r="I41">
        <f t="shared" si="14"/>
        <v>0.12661842500529019</v>
      </c>
      <c r="O41">
        <f t="shared" ca="1" si="15"/>
        <v>-1.7860730334666557E-2</v>
      </c>
      <c r="P41">
        <f t="shared" si="16"/>
        <v>9.8986271473308712E-2</v>
      </c>
      <c r="Q41" s="1">
        <f t="shared" si="17"/>
        <v>23446.04</v>
      </c>
      <c r="S41">
        <v>0.1</v>
      </c>
      <c r="U41" s="16"/>
      <c r="Z41">
        <f t="shared" si="18"/>
        <v>-30370.5</v>
      </c>
      <c r="AA41" s="71">
        <f t="shared" si="19"/>
        <v>0.11698826729766484</v>
      </c>
      <c r="AB41" s="71">
        <f t="shared" si="20"/>
        <v>0.10861642918093406</v>
      </c>
      <c r="AC41" s="71">
        <f t="shared" si="21"/>
        <v>2.7632153531981479E-2</v>
      </c>
      <c r="AD41" s="71">
        <f t="shared" si="22"/>
        <v>9.6301577076253475E-3</v>
      </c>
      <c r="AE41" s="71">
        <f t="shared" si="23"/>
        <v>9.2739937473735889E-6</v>
      </c>
      <c r="AF41">
        <f t="shared" si="24"/>
        <v>2.7632153531981479E-2</v>
      </c>
      <c r="AG41" s="102"/>
      <c r="AH41">
        <f t="shared" si="25"/>
        <v>1.8001995824356128E-2</v>
      </c>
      <c r="AI41">
        <f t="shared" si="26"/>
        <v>0.38573571601934598</v>
      </c>
      <c r="AJ41">
        <f t="shared" si="27"/>
        <v>0.98262457868863973</v>
      </c>
      <c r="AK41">
        <f t="shared" si="28"/>
        <v>-7.5943954771579864E-2</v>
      </c>
      <c r="AL41">
        <f t="shared" si="29"/>
        <v>-3.0185828621356943</v>
      </c>
      <c r="AM41">
        <f t="shared" si="30"/>
        <v>-16.238361505163908</v>
      </c>
      <c r="AN41" s="71">
        <f t="shared" ref="AN41:AT50" si="44">$AU41+$AB$7*SIN(AO41)</f>
        <v>3.3941098233625029</v>
      </c>
      <c r="AO41" s="71">
        <f t="shared" si="44"/>
        <v>3.4054513081347726</v>
      </c>
      <c r="AP41" s="71">
        <f t="shared" si="44"/>
        <v>3.3865176713857057</v>
      </c>
      <c r="AQ41" s="71">
        <f t="shared" si="44"/>
        <v>3.4181796397850239</v>
      </c>
      <c r="AR41" s="71">
        <f t="shared" si="44"/>
        <v>3.3653746473748458</v>
      </c>
      <c r="AS41" s="71">
        <f t="shared" si="44"/>
        <v>3.453877677410111</v>
      </c>
      <c r="AT41" s="71">
        <f t="shared" si="44"/>
        <v>3.306583100186141</v>
      </c>
      <c r="AU41" s="71">
        <f t="shared" si="32"/>
        <v>3.5555343644102435</v>
      </c>
      <c r="AW41">
        <v>-1000</v>
      </c>
      <c r="AX41">
        <f t="shared" si="36"/>
        <v>5.0948632957370649E-3</v>
      </c>
      <c r="AY41">
        <f t="shared" si="37"/>
        <v>4.770454366499856E-3</v>
      </c>
      <c r="AZ41">
        <f t="shared" si="38"/>
        <v>3.2440892923720909E-4</v>
      </c>
      <c r="BA41">
        <f t="shared" si="39"/>
        <v>0.53105987471790805</v>
      </c>
      <c r="BB41">
        <f t="shared" si="40"/>
        <v>0.52269307462185954</v>
      </c>
      <c r="BC41">
        <f t="shared" si="41"/>
        <v>2.4304997358772611</v>
      </c>
      <c r="BD41">
        <f t="shared" si="42"/>
        <v>2.693045497575167</v>
      </c>
      <c r="BE41">
        <f t="shared" si="35"/>
        <v>8.1182371783421239</v>
      </c>
      <c r="BF41">
        <f t="shared" si="35"/>
        <v>8.118238756441162</v>
      </c>
      <c r="BG41">
        <f t="shared" si="35"/>
        <v>8.1182289945834309</v>
      </c>
      <c r="BH41">
        <f t="shared" si="35"/>
        <v>8.1182893741613817</v>
      </c>
      <c r="BI41">
        <f t="shared" si="35"/>
        <v>8.1179156947600504</v>
      </c>
      <c r="BJ41">
        <f t="shared" si="35"/>
        <v>8.1202201115265851</v>
      </c>
      <c r="BK41">
        <f t="shared" si="35"/>
        <v>8.1056811643700062</v>
      </c>
      <c r="BL41">
        <f t="shared" si="43"/>
        <v>7.5207814964067481</v>
      </c>
    </row>
    <row r="42" spans="1:64" ht="12.95" customHeight="1">
      <c r="A42" t="s">
        <v>28</v>
      </c>
      <c r="B42" s="7"/>
      <c r="C42" s="11">
        <v>38465.449999999997</v>
      </c>
      <c r="D42" s="12"/>
      <c r="E42">
        <f t="shared" si="11"/>
        <v>-30367.083641135774</v>
      </c>
      <c r="F42" s="40">
        <f t="shared" si="12"/>
        <v>-30367.5</v>
      </c>
      <c r="G42">
        <f t="shared" si="13"/>
        <v>0.12633487499988405</v>
      </c>
      <c r="I42">
        <f t="shared" si="14"/>
        <v>0.12633487499988405</v>
      </c>
      <c r="O42">
        <f t="shared" ca="1" si="15"/>
        <v>-1.7858213861513997E-2</v>
      </c>
      <c r="P42">
        <f t="shared" si="16"/>
        <v>9.897076966111279E-2</v>
      </c>
      <c r="Q42" s="1">
        <f t="shared" si="17"/>
        <v>23446.949999999997</v>
      </c>
      <c r="S42">
        <v>0.1</v>
      </c>
      <c r="U42" s="16"/>
      <c r="Z42">
        <f t="shared" si="18"/>
        <v>-30367.5</v>
      </c>
      <c r="AA42" s="71">
        <f t="shared" si="19"/>
        <v>0.11697273647992661</v>
      </c>
      <c r="AB42" s="71">
        <f t="shared" si="20"/>
        <v>0.10833290818107023</v>
      </c>
      <c r="AC42" s="71">
        <f t="shared" si="21"/>
        <v>2.7364105338771261E-2</v>
      </c>
      <c r="AD42" s="71">
        <f t="shared" si="22"/>
        <v>9.3621385199574442E-3</v>
      </c>
      <c r="AE42" s="71">
        <f t="shared" si="23"/>
        <v>8.764963766687097E-6</v>
      </c>
      <c r="AF42">
        <f t="shared" si="24"/>
        <v>2.7364105338771261E-2</v>
      </c>
      <c r="AG42" s="102"/>
      <c r="AH42">
        <f t="shared" si="25"/>
        <v>1.800196681881382E-2</v>
      </c>
      <c r="AI42">
        <f t="shared" si="26"/>
        <v>0.38574509769246113</v>
      </c>
      <c r="AJ42">
        <f t="shared" si="27"/>
        <v>0.98264748822095582</v>
      </c>
      <c r="AK42">
        <f t="shared" si="28"/>
        <v>-7.6019798945861236E-2</v>
      </c>
      <c r="AL42">
        <f t="shared" si="29"/>
        <v>-3.0184593896249976</v>
      </c>
      <c r="AM42">
        <f t="shared" si="30"/>
        <v>-16.22203724739995</v>
      </c>
      <c r="AN42" s="71">
        <f t="shared" si="44"/>
        <v>3.3943612357785304</v>
      </c>
      <c r="AO42" s="71">
        <f t="shared" si="44"/>
        <v>3.4057083980437235</v>
      </c>
      <c r="AP42" s="71">
        <f t="shared" si="44"/>
        <v>3.3867640422588665</v>
      </c>
      <c r="AQ42" s="71">
        <f t="shared" si="44"/>
        <v>3.4184461060997355</v>
      </c>
      <c r="AR42" s="71">
        <f t="shared" si="44"/>
        <v>3.3656042396703469</v>
      </c>
      <c r="AS42" s="71">
        <f t="shared" si="44"/>
        <v>3.4541755347708478</v>
      </c>
      <c r="AT42" s="71">
        <f t="shared" si="44"/>
        <v>3.3067586306859145</v>
      </c>
      <c r="AU42" s="71">
        <f t="shared" si="32"/>
        <v>3.5559393878656151</v>
      </c>
      <c r="AW42">
        <v>0</v>
      </c>
      <c r="AX42">
        <f t="shared" si="36"/>
        <v>5.9405461921032202E-3</v>
      </c>
      <c r="AY42">
        <f t="shared" si="37"/>
        <v>3.5889696193543187E-3</v>
      </c>
      <c r="AZ42">
        <f t="shared" si="38"/>
        <v>2.3515765727489019E-3</v>
      </c>
      <c r="BA42">
        <f t="shared" si="39"/>
        <v>0.50237634827987043</v>
      </c>
      <c r="BB42">
        <f t="shared" si="40"/>
        <v>0.58451460443079239</v>
      </c>
      <c r="BC42">
        <f t="shared" si="41"/>
        <v>2.5047745754821613</v>
      </c>
      <c r="BD42">
        <f t="shared" si="42"/>
        <v>3.0337536440143733</v>
      </c>
      <c r="BE42">
        <f t="shared" ref="BE42:BK51" si="45">$BL42+$AB$7*SIN(BF42)</f>
        <v>8.2312162833182398</v>
      </c>
      <c r="BF42">
        <f t="shared" si="45"/>
        <v>8.2311917843394138</v>
      </c>
      <c r="BG42">
        <f t="shared" si="45"/>
        <v>8.2312992339391151</v>
      </c>
      <c r="BH42">
        <f t="shared" si="45"/>
        <v>8.2308277562231531</v>
      </c>
      <c r="BI42">
        <f t="shared" si="45"/>
        <v>8.2328923997826777</v>
      </c>
      <c r="BJ42">
        <f t="shared" si="45"/>
        <v>8.2237699546174632</v>
      </c>
      <c r="BK42">
        <f t="shared" si="45"/>
        <v>8.2626140977670044</v>
      </c>
      <c r="BL42">
        <f t="shared" si="43"/>
        <v>7.6557893148639247</v>
      </c>
    </row>
    <row r="43" spans="1:64" ht="12.95" customHeight="1">
      <c r="A43" s="104" t="s">
        <v>28</v>
      </c>
      <c r="B43" s="105"/>
      <c r="C43" s="109">
        <v>38466.339999999997</v>
      </c>
      <c r="D43" s="108"/>
      <c r="E43" s="104">
        <f t="shared" si="11"/>
        <v>-30364.150489152529</v>
      </c>
      <c r="F43" s="40">
        <f t="shared" si="12"/>
        <v>-30364.5</v>
      </c>
      <c r="G43">
        <f t="shared" si="13"/>
        <v>0.10605132499767933</v>
      </c>
      <c r="I43">
        <f t="shared" si="14"/>
        <v>0.10605132499767933</v>
      </c>
      <c r="O43">
        <f t="shared" ca="1" si="15"/>
        <v>-1.7855697388361437E-2</v>
      </c>
      <c r="P43">
        <f t="shared" si="16"/>
        <v>9.8955269049896932E-2</v>
      </c>
      <c r="Q43" s="1">
        <f t="shared" si="17"/>
        <v>23447.839999999997</v>
      </c>
      <c r="S43">
        <v>0.1</v>
      </c>
      <c r="U43" s="16"/>
      <c r="Z43">
        <f t="shared" si="18"/>
        <v>-30364.5</v>
      </c>
      <c r="AA43" s="71">
        <f t="shared" si="19"/>
        <v>0.11695720572385201</v>
      </c>
      <c r="AB43" s="71">
        <f t="shared" si="20"/>
        <v>8.8049388323724248E-2</v>
      </c>
      <c r="AC43" s="71">
        <f t="shared" si="21"/>
        <v>7.0960559477823981E-3</v>
      </c>
      <c r="AD43" s="71">
        <f t="shared" si="22"/>
        <v>-1.0905880726172684E-2</v>
      </c>
      <c r="AE43" s="71">
        <f t="shared" si="23"/>
        <v>1.1893823441350484E-5</v>
      </c>
      <c r="AF43">
        <f t="shared" si="24"/>
        <v>7.0960559477823981E-3</v>
      </c>
      <c r="AG43" s="102"/>
      <c r="AH43">
        <f t="shared" si="25"/>
        <v>1.8001936673955075E-2</v>
      </c>
      <c r="AI43">
        <f t="shared" si="26"/>
        <v>0.38575448940072532</v>
      </c>
      <c r="AJ43">
        <f t="shared" si="27"/>
        <v>0.98267038440575272</v>
      </c>
      <c r="AK43">
        <f t="shared" si="28"/>
        <v>-7.6095647373878458E-2</v>
      </c>
      <c r="AL43">
        <f t="shared" si="29"/>
        <v>-3.018335908302364</v>
      </c>
      <c r="AM43">
        <f t="shared" si="30"/>
        <v>-16.205744492485561</v>
      </c>
      <c r="AN43" s="71">
        <f t="shared" si="44"/>
        <v>3.3946126600190469</v>
      </c>
      <c r="AO43" s="71">
        <f t="shared" si="44"/>
        <v>3.4059654860362447</v>
      </c>
      <c r="AP43" s="71">
        <f t="shared" si="44"/>
        <v>3.387010431511992</v>
      </c>
      <c r="AQ43" s="71">
        <f t="shared" si="44"/>
        <v>3.4187125617181588</v>
      </c>
      <c r="AR43" s="71">
        <f t="shared" si="44"/>
        <v>3.3658338617016592</v>
      </c>
      <c r="AS43" s="71">
        <f t="shared" si="44"/>
        <v>3.4544733703118524</v>
      </c>
      <c r="AT43" s="71">
        <f t="shared" si="44"/>
        <v>3.3069342020622954</v>
      </c>
      <c r="AU43" s="71">
        <f t="shared" si="32"/>
        <v>3.5563444113209863</v>
      </c>
      <c r="AW43">
        <v>1000</v>
      </c>
      <c r="AX43">
        <f t="shared" si="36"/>
        <v>6.7908296142654536E-3</v>
      </c>
      <c r="AY43">
        <f t="shared" si="37"/>
        <v>2.5409271027767031E-3</v>
      </c>
      <c r="AZ43">
        <f t="shared" si="38"/>
        <v>4.2499025114887505E-3</v>
      </c>
      <c r="BA43">
        <f t="shared" si="39"/>
        <v>0.47885217713879558</v>
      </c>
      <c r="BB43">
        <f t="shared" si="40"/>
        <v>0.63752504091733408</v>
      </c>
      <c r="BC43">
        <f t="shared" si="41"/>
        <v>2.5717744177171169</v>
      </c>
      <c r="BD43">
        <f t="shared" si="42"/>
        <v>3.4144035348555297</v>
      </c>
      <c r="BE43">
        <f t="shared" si="45"/>
        <v>8.3385403819971806</v>
      </c>
      <c r="BF43">
        <f t="shared" si="45"/>
        <v>8.338352069797935</v>
      </c>
      <c r="BG43">
        <f t="shared" si="45"/>
        <v>8.3390050483841609</v>
      </c>
      <c r="BH43">
        <f t="shared" si="45"/>
        <v>8.3367373462462062</v>
      </c>
      <c r="BI43">
        <f t="shared" si="45"/>
        <v>8.3445713184953778</v>
      </c>
      <c r="BJ43">
        <f t="shared" si="45"/>
        <v>8.316991446313212</v>
      </c>
      <c r="BK43">
        <f t="shared" si="45"/>
        <v>8.408503158584649</v>
      </c>
      <c r="BL43">
        <f t="shared" si="43"/>
        <v>7.7907971333211012</v>
      </c>
    </row>
    <row r="44" spans="1:64" ht="12.95" customHeight="1">
      <c r="A44" s="104" t="s">
        <v>30</v>
      </c>
      <c r="B44" s="105"/>
      <c r="C44" s="108">
        <v>41777.444000000003</v>
      </c>
      <c r="D44" s="108"/>
      <c r="E44" s="104">
        <f t="shared" si="11"/>
        <v>-19451.823225850869</v>
      </c>
      <c r="F44">
        <f t="shared" ref="F44:F107" si="46">ROUND(2*E44,0)/2</f>
        <v>-19452</v>
      </c>
      <c r="G44">
        <f t="shared" si="13"/>
        <v>5.3638200006389525E-2</v>
      </c>
      <c r="J44" s="104">
        <v>5.3638200006389525E-2</v>
      </c>
      <c r="O44">
        <f t="shared" ca="1" si="15"/>
        <v>-8.7020262959218147E-3</v>
      </c>
      <c r="P44">
        <f t="shared" si="16"/>
        <v>5.0519307670689809E-2</v>
      </c>
      <c r="Q44" s="1">
        <f t="shared" si="17"/>
        <v>26758.944000000003</v>
      </c>
      <c r="S44">
        <v>1</v>
      </c>
      <c r="Z44">
        <f t="shared" si="18"/>
        <v>-19452</v>
      </c>
      <c r="AA44" s="71">
        <f t="shared" si="19"/>
        <v>5.9529710982838907E-2</v>
      </c>
      <c r="AB44" s="71">
        <f t="shared" si="20"/>
        <v>4.4627796694240426E-2</v>
      </c>
      <c r="AC44" s="71">
        <f t="shared" si="21"/>
        <v>3.1188923356997161E-3</v>
      </c>
      <c r="AD44" s="71">
        <f t="shared" si="22"/>
        <v>-5.8915109764493823E-3</v>
      </c>
      <c r="AE44" s="71">
        <f t="shared" si="23"/>
        <v>3.4709901585623551E-5</v>
      </c>
      <c r="AF44">
        <f t="shared" si="24"/>
        <v>3.1188923356997161E-3</v>
      </c>
      <c r="AG44" s="102"/>
      <c r="AH44">
        <f t="shared" si="25"/>
        <v>9.0104033121491001E-3</v>
      </c>
      <c r="AI44">
        <f t="shared" si="26"/>
        <v>0.52735085539829996</v>
      </c>
      <c r="AJ44">
        <f t="shared" si="27"/>
        <v>0.92408374257922699</v>
      </c>
      <c r="AK44">
        <f t="shared" si="28"/>
        <v>-0.39961341437431064</v>
      </c>
      <c r="AL44">
        <f t="shared" si="29"/>
        <v>-2.4397309905668059</v>
      </c>
      <c r="AM44">
        <f t="shared" si="30"/>
        <v>-2.7316156391869924</v>
      </c>
      <c r="AN44" s="71">
        <f t="shared" si="44"/>
        <v>4.4344324257414849</v>
      </c>
      <c r="AO44" s="71">
        <f t="shared" si="44"/>
        <v>4.4344312604661456</v>
      </c>
      <c r="AP44" s="71">
        <f t="shared" si="44"/>
        <v>4.4344381218621152</v>
      </c>
      <c r="AQ44" s="71">
        <f t="shared" si="44"/>
        <v>4.4343977228366462</v>
      </c>
      <c r="AR44" s="71">
        <f t="shared" si="44"/>
        <v>4.4346356695169051</v>
      </c>
      <c r="AS44" s="71">
        <f t="shared" si="44"/>
        <v>4.4332370298459871</v>
      </c>
      <c r="AT44" s="71">
        <f t="shared" si="44"/>
        <v>4.4415590119043546</v>
      </c>
      <c r="AU44" s="71">
        <f t="shared" si="32"/>
        <v>5.0296172302349262</v>
      </c>
      <c r="AW44">
        <v>2000</v>
      </c>
      <c r="AX44">
        <f t="shared" si="36"/>
        <v>7.6478202341095066E-3</v>
      </c>
      <c r="AY44">
        <f t="shared" si="37"/>
        <v>1.626326816767009E-3</v>
      </c>
      <c r="AZ44">
        <f t="shared" si="38"/>
        <v>6.0214934173424975E-3</v>
      </c>
      <c r="BA44">
        <f t="shared" si="39"/>
        <v>0.45936713244357963</v>
      </c>
      <c r="BB44">
        <f t="shared" si="40"/>
        <v>0.68354544733823619</v>
      </c>
      <c r="BC44">
        <f t="shared" si="41"/>
        <v>2.6331019243436637</v>
      </c>
      <c r="BD44">
        <f t="shared" si="42"/>
        <v>3.8480924538897181</v>
      </c>
      <c r="BE44">
        <f t="shared" si="45"/>
        <v>8.4412731829033731</v>
      </c>
      <c r="BF44">
        <f t="shared" si="45"/>
        <v>8.4405902279120113</v>
      </c>
      <c r="BG44">
        <f t="shared" si="45"/>
        <v>8.4425806464835134</v>
      </c>
      <c r="BH44">
        <f t="shared" si="45"/>
        <v>8.4367629967895095</v>
      </c>
      <c r="BI44">
        <f t="shared" si="45"/>
        <v>8.453627000696331</v>
      </c>
      <c r="BJ44">
        <f t="shared" si="45"/>
        <v>8.4034881721735797</v>
      </c>
      <c r="BK44">
        <f t="shared" si="45"/>
        <v>8.5431503142812275</v>
      </c>
      <c r="BL44">
        <f t="shared" si="43"/>
        <v>7.9258049517782778</v>
      </c>
    </row>
    <row r="45" spans="1:64" ht="12.95" customHeight="1">
      <c r="A45" s="104" t="s">
        <v>30</v>
      </c>
      <c r="B45" s="105"/>
      <c r="C45" s="108">
        <v>41778.510999999999</v>
      </c>
      <c r="D45" s="108" t="s">
        <v>31</v>
      </c>
      <c r="E45" s="104">
        <f t="shared" si="11"/>
        <v>-19448.306739147374</v>
      </c>
      <c r="F45">
        <f t="shared" si="46"/>
        <v>-19448.5</v>
      </c>
      <c r="G45">
        <f t="shared" si="13"/>
        <v>5.8640725001168903E-2</v>
      </c>
      <c r="J45" s="104">
        <v>5.8640725001168903E-2</v>
      </c>
      <c r="O45">
        <f t="shared" ca="1" si="15"/>
        <v>-8.6990904105771604E-3</v>
      </c>
      <c r="P45">
        <f t="shared" si="16"/>
        <v>5.0506321801370428E-2</v>
      </c>
      <c r="Q45" s="1">
        <f t="shared" si="17"/>
        <v>26760.010999999999</v>
      </c>
      <c r="S45">
        <v>1</v>
      </c>
      <c r="Z45">
        <f t="shared" si="18"/>
        <v>-19448.5</v>
      </c>
      <c r="AA45" s="71">
        <f t="shared" si="19"/>
        <v>5.9510428420126112E-2</v>
      </c>
      <c r="AB45" s="71">
        <f t="shared" si="20"/>
        <v>4.963661838241322E-2</v>
      </c>
      <c r="AC45" s="71">
        <f t="shared" si="21"/>
        <v>8.1344031997984748E-3</v>
      </c>
      <c r="AD45" s="71">
        <f t="shared" si="22"/>
        <v>-8.6970341895720865E-4</v>
      </c>
      <c r="AE45" s="71">
        <f t="shared" si="23"/>
        <v>7.5638403694585795E-7</v>
      </c>
      <c r="AF45">
        <f t="shared" si="24"/>
        <v>8.1344031997984748E-3</v>
      </c>
      <c r="AG45" s="102"/>
      <c r="AH45">
        <f t="shared" si="25"/>
        <v>9.0041066187556817E-3</v>
      </c>
      <c r="AI45">
        <f t="shared" si="26"/>
        <v>0.52745927129159087</v>
      </c>
      <c r="AJ45">
        <f t="shared" si="27"/>
        <v>0.92398003631088532</v>
      </c>
      <c r="AK45">
        <f t="shared" si="28"/>
        <v>-0.39974160973351147</v>
      </c>
      <c r="AL45">
        <f t="shared" si="29"/>
        <v>-2.4394597321413092</v>
      </c>
      <c r="AM45">
        <f t="shared" si="30"/>
        <v>-2.7304684072496892</v>
      </c>
      <c r="AN45" s="71">
        <f t="shared" si="44"/>
        <v>4.4348363970501818</v>
      </c>
      <c r="AO45" s="71">
        <f t="shared" si="44"/>
        <v>4.4348352146029653</v>
      </c>
      <c r="AP45" s="71">
        <f t="shared" si="44"/>
        <v>4.4348421869833574</v>
      </c>
      <c r="AQ45" s="71">
        <f t="shared" si="44"/>
        <v>4.4348010763314187</v>
      </c>
      <c r="AR45" s="71">
        <f t="shared" si="44"/>
        <v>4.4350435592533906</v>
      </c>
      <c r="AS45" s="71">
        <f t="shared" si="44"/>
        <v>4.433616290702691</v>
      </c>
      <c r="AT45" s="71">
        <f t="shared" si="44"/>
        <v>4.4421228352879885</v>
      </c>
      <c r="AU45" s="71">
        <f t="shared" si="32"/>
        <v>5.0300897575995265</v>
      </c>
      <c r="AW45">
        <v>3000</v>
      </c>
      <c r="AX45">
        <f t="shared" si="36"/>
        <v>8.5142950522057569E-3</v>
      </c>
      <c r="AY45">
        <f t="shared" si="37"/>
        <v>8.4516876132523623E-4</v>
      </c>
      <c r="AZ45">
        <f t="shared" si="38"/>
        <v>7.6691262908805203E-3</v>
      </c>
      <c r="BA45">
        <f t="shared" si="39"/>
        <v>0.44311561595014848</v>
      </c>
      <c r="BB45">
        <f t="shared" si="40"/>
        <v>0.7239220517027728</v>
      </c>
      <c r="BC45">
        <f t="shared" si="41"/>
        <v>2.6899634779034383</v>
      </c>
      <c r="BD45">
        <f t="shared" si="42"/>
        <v>4.3528832020535875</v>
      </c>
      <c r="BE45">
        <f t="shared" si="45"/>
        <v>8.5402904036668161</v>
      </c>
      <c r="BF45">
        <f t="shared" si="45"/>
        <v>8.5385784300704959</v>
      </c>
      <c r="BG45">
        <f t="shared" si="45"/>
        <v>8.5429408283043209</v>
      </c>
      <c r="BH45">
        <f t="shared" si="45"/>
        <v>8.531778298250531</v>
      </c>
      <c r="BI45">
        <f t="shared" si="45"/>
        <v>8.5600459773585964</v>
      </c>
      <c r="BJ45">
        <f t="shared" si="45"/>
        <v>8.4864134616643891</v>
      </c>
      <c r="BK45">
        <f t="shared" si="45"/>
        <v>8.6665621287178105</v>
      </c>
      <c r="BL45">
        <f t="shared" si="43"/>
        <v>8.0608127702354544</v>
      </c>
    </row>
    <row r="46" spans="1:64" ht="12.95" customHeight="1">
      <c r="A46" s="104" t="s">
        <v>30</v>
      </c>
      <c r="B46" s="105"/>
      <c r="C46" s="108">
        <v>41806.411999999997</v>
      </c>
      <c r="D46" s="108" t="s">
        <v>31</v>
      </c>
      <c r="E46" s="104">
        <f t="shared" si="11"/>
        <v>-19356.354072310765</v>
      </c>
      <c r="F46">
        <f t="shared" si="46"/>
        <v>-19356.5</v>
      </c>
      <c r="G46">
        <f t="shared" si="13"/>
        <v>4.4278524997935165E-2</v>
      </c>
      <c r="J46" s="104">
        <v>4.4278524997935165E-2</v>
      </c>
      <c r="O46">
        <f t="shared" ca="1" si="15"/>
        <v>-8.6219185672319672E-3</v>
      </c>
      <c r="P46">
        <f t="shared" si="16"/>
        <v>5.0165565162408499E-2</v>
      </c>
      <c r="Q46" s="1">
        <f t="shared" si="17"/>
        <v>26787.911999999997</v>
      </c>
      <c r="S46">
        <v>1</v>
      </c>
      <c r="Z46">
        <f t="shared" si="18"/>
        <v>-19356.5</v>
      </c>
      <c r="AA46" s="71">
        <f t="shared" si="19"/>
        <v>5.9003165014838474E-2</v>
      </c>
      <c r="AB46" s="71">
        <f t="shared" si="20"/>
        <v>3.5440925145505189E-2</v>
      </c>
      <c r="AC46" s="71">
        <f t="shared" si="21"/>
        <v>-5.8870401644733339E-3</v>
      </c>
      <c r="AD46" s="71">
        <f t="shared" si="22"/>
        <v>-1.4724640016903309E-2</v>
      </c>
      <c r="AE46" s="71">
        <f t="shared" si="23"/>
        <v>2.1681502362739028E-4</v>
      </c>
      <c r="AF46">
        <f t="shared" si="24"/>
        <v>-5.8870401644733339E-3</v>
      </c>
      <c r="AG46" s="102"/>
      <c r="AH46">
        <f t="shared" si="25"/>
        <v>8.8375998524299736E-3</v>
      </c>
      <c r="AI46">
        <f t="shared" si="26"/>
        <v>0.53033775813297912</v>
      </c>
      <c r="AJ46">
        <f t="shared" si="27"/>
        <v>0.92121399954257854</v>
      </c>
      <c r="AK46">
        <f t="shared" si="28"/>
        <v>-0.40311967628119727</v>
      </c>
      <c r="AL46">
        <f t="shared" si="29"/>
        <v>-2.4322891920791405</v>
      </c>
      <c r="AM46">
        <f t="shared" si="30"/>
        <v>-2.7004470722975626</v>
      </c>
      <c r="AN46" s="71">
        <f t="shared" si="44"/>
        <v>4.4454850291864751</v>
      </c>
      <c r="AO46" s="71">
        <f t="shared" si="44"/>
        <v>4.4454835059610032</v>
      </c>
      <c r="AP46" s="71">
        <f t="shared" si="44"/>
        <v>4.4454928370753537</v>
      </c>
      <c r="AQ46" s="71">
        <f t="shared" si="44"/>
        <v>4.4454356806775888</v>
      </c>
      <c r="AR46" s="71">
        <f t="shared" si="44"/>
        <v>4.4457859717236143</v>
      </c>
      <c r="AS46" s="71">
        <f t="shared" si="44"/>
        <v>4.4436461680695567</v>
      </c>
      <c r="AT46" s="71">
        <f t="shared" si="44"/>
        <v>4.4569903529263977</v>
      </c>
      <c r="AU46" s="71">
        <f t="shared" si="32"/>
        <v>5.0425104768975864</v>
      </c>
      <c r="AW46">
        <v>4000</v>
      </c>
      <c r="AX46">
        <f t="shared" si="36"/>
        <v>9.3925447550441427E-3</v>
      </c>
      <c r="AY46">
        <f t="shared" si="37"/>
        <v>1.9745293645138527E-4</v>
      </c>
      <c r="AZ46">
        <f t="shared" si="38"/>
        <v>9.1950918185927568E-3</v>
      </c>
      <c r="BA46">
        <f t="shared" si="39"/>
        <v>0.42951267948126137</v>
      </c>
      <c r="BB46">
        <f t="shared" si="40"/>
        <v>0.75965512518055789</v>
      </c>
      <c r="BC46">
        <f t="shared" si="41"/>
        <v>2.7432755190207812</v>
      </c>
      <c r="BD46">
        <f t="shared" si="42"/>
        <v>4.9545622946847283</v>
      </c>
      <c r="BE46">
        <f t="shared" si="45"/>
        <v>8.6362980317037774</v>
      </c>
      <c r="BF46">
        <f t="shared" si="45"/>
        <v>8.6329154895479707</v>
      </c>
      <c r="BG46">
        <f t="shared" si="45"/>
        <v>8.6406643468385465</v>
      </c>
      <c r="BH46">
        <f t="shared" si="45"/>
        <v>8.6228220366202013</v>
      </c>
      <c r="BI46">
        <f t="shared" si="45"/>
        <v>8.6634404977595754</v>
      </c>
      <c r="BJ46">
        <f t="shared" si="45"/>
        <v>8.5683365710446679</v>
      </c>
      <c r="BK46">
        <f t="shared" si="45"/>
        <v>8.7789496426996578</v>
      </c>
      <c r="BL46">
        <f t="shared" si="43"/>
        <v>8.1958205886926301</v>
      </c>
    </row>
    <row r="47" spans="1:64" ht="12.95" customHeight="1">
      <c r="A47" s="104" t="s">
        <v>32</v>
      </c>
      <c r="B47" s="105"/>
      <c r="C47" s="108">
        <v>42090.427000000003</v>
      </c>
      <c r="D47" s="108" t="s">
        <v>31</v>
      </c>
      <c r="E47" s="104">
        <f t="shared" si="11"/>
        <v>-18420.332543634322</v>
      </c>
      <c r="F47">
        <f t="shared" si="46"/>
        <v>-18420.5</v>
      </c>
      <c r="G47">
        <f t="shared" si="13"/>
        <v>5.0810925007681362E-2</v>
      </c>
      <c r="J47" s="104">
        <v>5.0810925007681362E-2</v>
      </c>
      <c r="O47">
        <f t="shared" ca="1" si="15"/>
        <v>-7.8367789436330215E-3</v>
      </c>
      <c r="P47">
        <f t="shared" si="16"/>
        <v>4.6762936339517142E-2</v>
      </c>
      <c r="Q47" s="1">
        <f t="shared" si="17"/>
        <v>27071.927000000003</v>
      </c>
      <c r="S47">
        <v>1</v>
      </c>
      <c r="Z47">
        <f t="shared" si="18"/>
        <v>-18420.5</v>
      </c>
      <c r="AA47" s="71">
        <f t="shared" si="19"/>
        <v>5.3794326949950677E-2</v>
      </c>
      <c r="AB47" s="71">
        <f t="shared" si="20"/>
        <v>4.3779534397247827E-2</v>
      </c>
      <c r="AC47" s="71">
        <f t="shared" si="21"/>
        <v>4.0479886681642208E-3</v>
      </c>
      <c r="AD47" s="71">
        <f t="shared" si="22"/>
        <v>-2.9834019422693148E-3</v>
      </c>
      <c r="AE47" s="71">
        <f t="shared" si="23"/>
        <v>8.900687149136319E-6</v>
      </c>
      <c r="AF47">
        <f t="shared" si="24"/>
        <v>4.0479886681642208E-3</v>
      </c>
      <c r="AG47" s="102"/>
      <c r="AH47">
        <f t="shared" si="25"/>
        <v>7.0313906104335373E-3</v>
      </c>
      <c r="AI47">
        <f t="shared" si="26"/>
        <v>0.56309669436084864</v>
      </c>
      <c r="AJ47">
        <f t="shared" si="27"/>
        <v>0.88818185317424236</v>
      </c>
      <c r="AK47">
        <f t="shared" si="28"/>
        <v>-0.4384103059488858</v>
      </c>
      <c r="AL47">
        <f t="shared" si="29"/>
        <v>-2.3544728228941358</v>
      </c>
      <c r="AM47">
        <f t="shared" si="30"/>
        <v>-2.4083476119157008</v>
      </c>
      <c r="AN47" s="71">
        <f t="shared" si="44"/>
        <v>4.5573596822427422</v>
      </c>
      <c r="AO47" s="71">
        <f t="shared" si="44"/>
        <v>4.5573592761054034</v>
      </c>
      <c r="AP47" s="71">
        <f t="shared" si="44"/>
        <v>4.5573635257795111</v>
      </c>
      <c r="AQ47" s="71">
        <f t="shared" si="44"/>
        <v>4.5573190644478361</v>
      </c>
      <c r="AR47" s="71">
        <f t="shared" si="44"/>
        <v>4.5577848597070467</v>
      </c>
      <c r="AS47" s="71">
        <f t="shared" si="44"/>
        <v>4.5529720002276051</v>
      </c>
      <c r="AT47" s="71">
        <f t="shared" si="44"/>
        <v>4.6133126946747236</v>
      </c>
      <c r="AU47" s="71">
        <f t="shared" si="32"/>
        <v>5.1688777949735032</v>
      </c>
      <c r="AW47">
        <v>5000</v>
      </c>
      <c r="AX47">
        <f t="shared" si="36"/>
        <v>1.0283547262265012E-2</v>
      </c>
      <c r="AY47">
        <f t="shared" si="37"/>
        <v>-3.168206578545447E-4</v>
      </c>
      <c r="AZ47">
        <f t="shared" si="38"/>
        <v>1.0600367920119556E-2</v>
      </c>
      <c r="BA47">
        <f t="shared" si="39"/>
        <v>0.41813186151817172</v>
      </c>
      <c r="BB47">
        <f t="shared" si="40"/>
        <v>0.79148481272890892</v>
      </c>
      <c r="BC47">
        <f t="shared" si="41"/>
        <v>2.7937274538152783</v>
      </c>
      <c r="BD47">
        <f t="shared" si="42"/>
        <v>5.6912586864952681</v>
      </c>
      <c r="BE47">
        <f t="shared" si="45"/>
        <v>8.7298293441110353</v>
      </c>
      <c r="BF47">
        <f t="shared" si="45"/>
        <v>8.724211428485015</v>
      </c>
      <c r="BG47">
        <f t="shared" si="45"/>
        <v>8.736025878248844</v>
      </c>
      <c r="BH47">
        <f t="shared" si="45"/>
        <v>8.7110420338867627</v>
      </c>
      <c r="BI47">
        <f t="shared" si="45"/>
        <v>8.7632832999448169</v>
      </c>
      <c r="BJ47">
        <f t="shared" si="45"/>
        <v>8.6511975350663146</v>
      </c>
      <c r="BK47">
        <f t="shared" si="45"/>
        <v>8.8807245331512625</v>
      </c>
      <c r="BL47">
        <f t="shared" si="43"/>
        <v>8.3308284071498075</v>
      </c>
    </row>
    <row r="48" spans="1:64" ht="12.95" customHeight="1">
      <c r="A48" s="104" t="s">
        <v>32</v>
      </c>
      <c r="B48" s="105"/>
      <c r="C48" s="108">
        <v>42105.449000000001</v>
      </c>
      <c r="D48" s="108"/>
      <c r="E48" s="104">
        <f t="shared" si="11"/>
        <v>-18370.82489296878</v>
      </c>
      <c r="F48">
        <f t="shared" si="46"/>
        <v>-18371</v>
      </c>
      <c r="G48">
        <f t="shared" si="13"/>
        <v>5.3132350003579631E-2</v>
      </c>
      <c r="J48" s="104">
        <v>5.3132350003579631E-2</v>
      </c>
      <c r="O48">
        <f t="shared" ca="1" si="15"/>
        <v>-7.7952571366157689E-3</v>
      </c>
      <c r="P48">
        <f t="shared" si="16"/>
        <v>4.658624442904799E-2</v>
      </c>
      <c r="Q48" s="1">
        <f t="shared" si="17"/>
        <v>27086.949000000001</v>
      </c>
      <c r="S48">
        <v>1</v>
      </c>
      <c r="Z48">
        <f t="shared" si="18"/>
        <v>-18371</v>
      </c>
      <c r="AA48" s="71">
        <f t="shared" si="19"/>
        <v>5.3516241560561645E-2</v>
      </c>
      <c r="AB48" s="71">
        <f t="shared" si="20"/>
        <v>4.6202352872065977E-2</v>
      </c>
      <c r="AC48" s="71">
        <f t="shared" si="21"/>
        <v>6.546105574531641E-3</v>
      </c>
      <c r="AD48" s="71">
        <f t="shared" si="22"/>
        <v>-3.8389155698201338E-4</v>
      </c>
      <c r="AE48" s="71">
        <f t="shared" si="23"/>
        <v>1.4737272752207442E-7</v>
      </c>
      <c r="AF48">
        <f t="shared" si="24"/>
        <v>6.546105574531641E-3</v>
      </c>
      <c r="AG48" s="102"/>
      <c r="AH48">
        <f t="shared" si="25"/>
        <v>6.9299971315136544E-3</v>
      </c>
      <c r="AI48">
        <f t="shared" si="26"/>
        <v>0.56502469040885095</v>
      </c>
      <c r="AJ48">
        <f t="shared" si="27"/>
        <v>0.886157003205575</v>
      </c>
      <c r="AK48">
        <f t="shared" si="28"/>
        <v>-0.44032326180511666</v>
      </c>
      <c r="AL48">
        <f t="shared" si="29"/>
        <v>-2.350084705664913</v>
      </c>
      <c r="AM48">
        <f t="shared" si="30"/>
        <v>-2.3935061095856494</v>
      </c>
      <c r="AN48" s="71">
        <f t="shared" si="44"/>
        <v>4.5634700158509025</v>
      </c>
      <c r="AO48" s="71">
        <f t="shared" si="44"/>
        <v>4.5634696764600173</v>
      </c>
      <c r="AP48" s="71">
        <f t="shared" si="44"/>
        <v>4.5634733722868042</v>
      </c>
      <c r="AQ48" s="71">
        <f t="shared" si="44"/>
        <v>4.563433131158309</v>
      </c>
      <c r="AR48" s="71">
        <f t="shared" si="44"/>
        <v>4.5638718697058378</v>
      </c>
      <c r="AS48" s="71">
        <f t="shared" si="44"/>
        <v>4.5591557158909515</v>
      </c>
      <c r="AT48" s="71">
        <f t="shared" si="44"/>
        <v>4.6218312576665195</v>
      </c>
      <c r="AU48" s="71">
        <f t="shared" si="32"/>
        <v>5.1755606819871343</v>
      </c>
      <c r="AW48">
        <v>6000</v>
      </c>
      <c r="AX48">
        <f t="shared" si="36"/>
        <v>1.1186787409594376E-2</v>
      </c>
      <c r="AY48">
        <f t="shared" si="37"/>
        <v>-6.9765202159255326E-4</v>
      </c>
      <c r="AZ48">
        <f t="shared" si="38"/>
        <v>1.188443943118693E-2</v>
      </c>
      <c r="BA48">
        <f t="shared" si="39"/>
        <v>0.40865990094053273</v>
      </c>
      <c r="BB48">
        <f t="shared" si="40"/>
        <v>0.81995669273609395</v>
      </c>
      <c r="BC48">
        <f t="shared" si="41"/>
        <v>2.8418282378954367</v>
      </c>
      <c r="BD48">
        <f t="shared" si="42"/>
        <v>6.6218702679539465</v>
      </c>
      <c r="BE48">
        <f t="shared" si="45"/>
        <v>8.8212481327045378</v>
      </c>
      <c r="BF48">
        <f t="shared" si="45"/>
        <v>8.8131198657879093</v>
      </c>
      <c r="BG48">
        <f t="shared" si="45"/>
        <v>8.8290720794197846</v>
      </c>
      <c r="BH48">
        <f t="shared" si="45"/>
        <v>8.7975944982809349</v>
      </c>
      <c r="BI48">
        <f t="shared" si="45"/>
        <v>8.8590749556813346</v>
      </c>
      <c r="BJ48">
        <f t="shared" si="45"/>
        <v>8.7363278018551238</v>
      </c>
      <c r="BK48">
        <f t="shared" si="45"/>
        <v>8.9724916208259504</v>
      </c>
      <c r="BL48">
        <f t="shared" si="43"/>
        <v>8.465836225606985</v>
      </c>
    </row>
    <row r="49" spans="1:64" ht="12.95" customHeight="1">
      <c r="A49" s="104" t="s">
        <v>33</v>
      </c>
      <c r="B49" s="105"/>
      <c r="C49" s="108">
        <v>42148.392999999996</v>
      </c>
      <c r="D49" s="108" t="s">
        <v>31</v>
      </c>
      <c r="E49" s="104">
        <f t="shared" si="11"/>
        <v>-18229.295366262526</v>
      </c>
      <c r="F49">
        <f t="shared" si="46"/>
        <v>-18229.5</v>
      </c>
      <c r="G49">
        <f t="shared" si="13"/>
        <v>6.2091574996884447E-2</v>
      </c>
      <c r="J49" s="104">
        <v>6.2091574996884447E-2</v>
      </c>
      <c r="O49">
        <f t="shared" ca="1" si="15"/>
        <v>-7.6765634862533214E-3</v>
      </c>
      <c r="P49">
        <f t="shared" si="16"/>
        <v>4.6082958670676563E-2</v>
      </c>
      <c r="Q49" s="1">
        <f t="shared" si="17"/>
        <v>27129.892999999996</v>
      </c>
      <c r="S49">
        <v>1</v>
      </c>
      <c r="Z49">
        <f t="shared" si="18"/>
        <v>-18229.5</v>
      </c>
      <c r="AA49" s="71">
        <f t="shared" si="19"/>
        <v>5.2719747811023288E-2</v>
      </c>
      <c r="AB49" s="71">
        <f t="shared" si="20"/>
        <v>5.5454785856537722E-2</v>
      </c>
      <c r="AC49" s="71" t="s">
        <v>669</v>
      </c>
      <c r="AD49" s="71">
        <f t="shared" si="22"/>
        <v>9.371827185861159E-3</v>
      </c>
      <c r="AE49" s="71">
        <f t="shared" si="23"/>
        <v>8.7831144801646293E-5</v>
      </c>
      <c r="AF49">
        <f t="shared" si="24"/>
        <v>1.6008616326207883E-2</v>
      </c>
      <c r="AG49" s="102"/>
      <c r="AH49">
        <f t="shared" si="25"/>
        <v>6.6367891403467261E-3</v>
      </c>
      <c r="AI49">
        <f t="shared" si="26"/>
        <v>0.57065707491668605</v>
      </c>
      <c r="AJ49">
        <f t="shared" si="27"/>
        <v>0.8801950103559073</v>
      </c>
      <c r="AK49">
        <f t="shared" si="28"/>
        <v>-0.44581694395964488</v>
      </c>
      <c r="AL49">
        <f t="shared" si="29"/>
        <v>-2.337372702250831</v>
      </c>
      <c r="AM49">
        <f t="shared" si="30"/>
        <v>-2.3513777280530719</v>
      </c>
      <c r="AN49" s="71">
        <f t="shared" si="44"/>
        <v>4.581053580851469</v>
      </c>
      <c r="AO49" s="71">
        <f t="shared" si="44"/>
        <v>4.5810533925533035</v>
      </c>
      <c r="AP49" s="71">
        <f t="shared" si="44"/>
        <v>4.5810557156506189</v>
      </c>
      <c r="AQ49" s="71">
        <f t="shared" si="44"/>
        <v>4.581027057680326</v>
      </c>
      <c r="AR49" s="71">
        <f t="shared" si="44"/>
        <v>4.5813810211944634</v>
      </c>
      <c r="AS49" s="71">
        <f t="shared" si="44"/>
        <v>4.5770736275304706</v>
      </c>
      <c r="AT49" s="71">
        <f t="shared" si="44"/>
        <v>4.6463184038834102</v>
      </c>
      <c r="AU49" s="71">
        <f t="shared" si="32"/>
        <v>5.1946642882988243</v>
      </c>
      <c r="AW49">
        <v>7000</v>
      </c>
      <c r="AX49">
        <f t="shared" si="36"/>
        <v>1.2100759238225249E-2</v>
      </c>
      <c r="AY49">
        <f t="shared" si="37"/>
        <v>-9.450411547626404E-4</v>
      </c>
      <c r="AZ49">
        <f t="shared" si="38"/>
        <v>1.304580039298789E-2</v>
      </c>
      <c r="BA49">
        <f t="shared" si="39"/>
        <v>0.40086198109151738</v>
      </c>
      <c r="BB49">
        <f t="shared" si="40"/>
        <v>0.84547686658717269</v>
      </c>
      <c r="BC49">
        <f t="shared" si="41"/>
        <v>2.8879504041966806</v>
      </c>
      <c r="BD49">
        <f t="shared" si="42"/>
        <v>7.8428025760358731</v>
      </c>
      <c r="BE49">
        <f t="shared" si="45"/>
        <v>8.9107741729202878</v>
      </c>
      <c r="BF49">
        <f t="shared" si="45"/>
        <v>8.9003215866752061</v>
      </c>
      <c r="BG49">
        <f t="shared" si="45"/>
        <v>8.9197239991588546</v>
      </c>
      <c r="BH49">
        <f t="shared" si="45"/>
        <v>8.8835341538606283</v>
      </c>
      <c r="BI49">
        <f t="shared" si="45"/>
        <v>8.9504599665611071</v>
      </c>
      <c r="BJ49">
        <f t="shared" si="45"/>
        <v>8.8245127145255662</v>
      </c>
      <c r="BK49">
        <f t="shared" si="45"/>
        <v>9.0550378629055182</v>
      </c>
      <c r="BL49">
        <f t="shared" si="43"/>
        <v>8.6008440440641607</v>
      </c>
    </row>
    <row r="50" spans="1:64" ht="12.95" customHeight="1">
      <c r="A50" s="104" t="s">
        <v>33</v>
      </c>
      <c r="B50" s="105"/>
      <c r="C50" s="108">
        <v>42150.493999999999</v>
      </c>
      <c r="D50" s="108" t="s">
        <v>31</v>
      </c>
      <c r="E50" s="104">
        <f t="shared" si="11"/>
        <v>-18222.371150176223</v>
      </c>
      <c r="F50">
        <f t="shared" si="46"/>
        <v>-18222.5</v>
      </c>
      <c r="G50">
        <f t="shared" si="13"/>
        <v>3.909662500518607E-2</v>
      </c>
      <c r="J50" s="104">
        <v>3.909662500518607E-2</v>
      </c>
      <c r="O50">
        <f t="shared" ca="1" si="15"/>
        <v>-7.6706917155640146E-3</v>
      </c>
      <c r="P50">
        <f t="shared" si="16"/>
        <v>4.6058130498593218E-2</v>
      </c>
      <c r="Q50" s="1">
        <f t="shared" si="17"/>
        <v>27131.993999999999</v>
      </c>
      <c r="S50">
        <v>1</v>
      </c>
      <c r="Z50">
        <f t="shared" si="18"/>
        <v>-18222.5</v>
      </c>
      <c r="AA50" s="71">
        <f t="shared" si="19"/>
        <v>5.2680284393395636E-2</v>
      </c>
      <c r="AB50" s="71">
        <f t="shared" si="20"/>
        <v>3.2474471110383651E-2</v>
      </c>
      <c r="AC50" s="71">
        <f>+G50-P50</f>
        <v>-6.9615054934071482E-3</v>
      </c>
      <c r="AD50" s="71">
        <f t="shared" si="22"/>
        <v>-1.3583659388209567E-2</v>
      </c>
      <c r="AE50" s="71">
        <f t="shared" si="23"/>
        <v>1.8451580237489391E-4</v>
      </c>
      <c r="AF50">
        <f t="shared" si="24"/>
        <v>-6.9615054934071482E-3</v>
      </c>
      <c r="AG50" s="102"/>
      <c r="AH50">
        <f t="shared" si="25"/>
        <v>6.6221538948024201E-3</v>
      </c>
      <c r="AI50">
        <f t="shared" si="26"/>
        <v>0.57094046025622958</v>
      </c>
      <c r="AJ50">
        <f t="shared" si="27"/>
        <v>0.87989323576341394</v>
      </c>
      <c r="AK50">
        <f t="shared" si="28"/>
        <v>-0.4460896840271889</v>
      </c>
      <c r="AL50">
        <f t="shared" si="29"/>
        <v>-2.3367372426161221</v>
      </c>
      <c r="AM50">
        <f t="shared" si="30"/>
        <v>-2.3493048259147247</v>
      </c>
      <c r="AN50" s="71">
        <f t="shared" si="44"/>
        <v>4.5819279937143413</v>
      </c>
      <c r="AO50" s="71">
        <f t="shared" si="44"/>
        <v>4.5819278114239452</v>
      </c>
      <c r="AP50" s="71">
        <f t="shared" si="44"/>
        <v>4.5819300753883656</v>
      </c>
      <c r="AQ50" s="71">
        <f t="shared" si="44"/>
        <v>4.58190196074192</v>
      </c>
      <c r="AR50" s="71">
        <f t="shared" si="44"/>
        <v>4.5822515257419143</v>
      </c>
      <c r="AS50" s="71">
        <f t="shared" si="44"/>
        <v>4.577969424548967</v>
      </c>
      <c r="AT50" s="71">
        <f t="shared" si="44"/>
        <v>4.6475349932285512</v>
      </c>
      <c r="AU50" s="71">
        <f t="shared" si="32"/>
        <v>5.1956093430280248</v>
      </c>
      <c r="AW50">
        <v>8000</v>
      </c>
      <c r="AX50">
        <f t="shared" si="36"/>
        <v>1.3023888283276462E-2</v>
      </c>
      <c r="AY50">
        <f t="shared" si="37"/>
        <v>-1.058988057364805E-3</v>
      </c>
      <c r="AZ50">
        <f t="shared" si="38"/>
        <v>1.4082876340641268E-2</v>
      </c>
      <c r="BA50">
        <f t="shared" si="39"/>
        <v>0.39455564659447784</v>
      </c>
      <c r="BB50">
        <f t="shared" si="40"/>
        <v>0.86835840576600853</v>
      </c>
      <c r="BC50">
        <f t="shared" si="41"/>
        <v>2.9323754600373158</v>
      </c>
      <c r="BD50">
        <f t="shared" si="42"/>
        <v>9.5245487848457735</v>
      </c>
      <c r="BE50">
        <f t="shared" si="45"/>
        <v>8.9985331703707612</v>
      </c>
      <c r="BF50">
        <f t="shared" si="45"/>
        <v>8.9864739931399029</v>
      </c>
      <c r="BG50">
        <f t="shared" si="45"/>
        <v>9.0078857468027955</v>
      </c>
      <c r="BH50">
        <f t="shared" si="45"/>
        <v>8.9697193363907797</v>
      </c>
      <c r="BI50">
        <f t="shared" si="45"/>
        <v>9.0373039102939003</v>
      </c>
      <c r="BJ50">
        <f t="shared" si="45"/>
        <v>8.9160750608145598</v>
      </c>
      <c r="BK50">
        <f t="shared" si="45"/>
        <v>9.129318030818478</v>
      </c>
      <c r="BL50">
        <f t="shared" si="43"/>
        <v>8.7358518625213364</v>
      </c>
    </row>
    <row r="51" spans="1:64" ht="12.95" customHeight="1">
      <c r="A51" s="104" t="s">
        <v>33</v>
      </c>
      <c r="B51" s="105"/>
      <c r="C51" s="108">
        <v>42152.34</v>
      </c>
      <c r="D51" s="108" t="s">
        <v>31</v>
      </c>
      <c r="E51" s="104">
        <f t="shared" si="11"/>
        <v>-18216.287331568281</v>
      </c>
      <c r="F51">
        <f t="shared" si="46"/>
        <v>-18216.5</v>
      </c>
      <c r="G51">
        <f t="shared" si="13"/>
        <v>6.4529524999670684E-2</v>
      </c>
      <c r="J51" s="104">
        <v>6.4529524999670684E-2</v>
      </c>
      <c r="O51">
        <f t="shared" ca="1" si="15"/>
        <v>-7.6656587692588932E-3</v>
      </c>
      <c r="P51">
        <f t="shared" si="16"/>
        <v>4.603685441248305E-2</v>
      </c>
      <c r="Q51" s="1">
        <f t="shared" si="17"/>
        <v>27133.839999999997</v>
      </c>
      <c r="S51">
        <v>1</v>
      </c>
      <c r="Z51">
        <f t="shared" si="18"/>
        <v>-18216.5</v>
      </c>
      <c r="AA51" s="71">
        <f t="shared" si="19"/>
        <v>5.2646453990463984E-2</v>
      </c>
      <c r="AB51" s="71">
        <f t="shared" si="20"/>
        <v>5.791992542168975E-2</v>
      </c>
      <c r="AC51" s="71">
        <f>+G51-P51</f>
        <v>1.8492670587187635E-2</v>
      </c>
      <c r="AD51" s="71">
        <f t="shared" si="22"/>
        <v>1.18830710092067E-2</v>
      </c>
      <c r="AE51" s="71">
        <f t="shared" si="23"/>
        <v>1.4120737660984874E-4</v>
      </c>
      <c r="AF51">
        <f t="shared" si="24"/>
        <v>1.8492670587187635E-2</v>
      </c>
      <c r="AG51" s="102"/>
      <c r="AH51">
        <f t="shared" si="25"/>
        <v>6.6095995779809381E-3</v>
      </c>
      <c r="AI51">
        <f t="shared" si="26"/>
        <v>0.57118372424250541</v>
      </c>
      <c r="AJ51">
        <f t="shared" si="27"/>
        <v>0.87963404991991689</v>
      </c>
      <c r="AK51">
        <f t="shared" si="28"/>
        <v>-0.44632353342176079</v>
      </c>
      <c r="AL51">
        <f t="shared" si="29"/>
        <v>-2.3361920602376141</v>
      </c>
      <c r="AM51">
        <f t="shared" si="30"/>
        <v>-2.3475288776661443</v>
      </c>
      <c r="AN51" s="71">
        <f t="shared" ref="AN51:AT60" si="47">$AU51+$AB$7*SIN(AO51)</f>
        <v>4.582677836242345</v>
      </c>
      <c r="AO51" s="71">
        <f t="shared" si="47"/>
        <v>4.5826776589968929</v>
      </c>
      <c r="AP51" s="71">
        <f t="shared" si="47"/>
        <v>4.5826798729585434</v>
      </c>
      <c r="AQ51" s="71">
        <f t="shared" si="47"/>
        <v>4.582652221200779</v>
      </c>
      <c r="AR51" s="71">
        <f t="shared" si="47"/>
        <v>4.582998005496834</v>
      </c>
      <c r="AS51" s="71">
        <f t="shared" si="47"/>
        <v>4.5787379627833058</v>
      </c>
      <c r="AT51" s="71">
        <f t="shared" si="47"/>
        <v>4.6485781737076586</v>
      </c>
      <c r="AU51" s="71">
        <f t="shared" si="32"/>
        <v>5.1964193899387681</v>
      </c>
      <c r="AW51">
        <v>9000</v>
      </c>
      <c r="AX51">
        <f t="shared" si="36"/>
        <v>1.3955453278744439E-2</v>
      </c>
      <c r="AY51">
        <f t="shared" si="37"/>
        <v>-1.0394927293990493E-3</v>
      </c>
      <c r="AZ51">
        <f t="shared" si="38"/>
        <v>1.4994946008143488E-2</v>
      </c>
      <c r="BA51">
        <f t="shared" si="39"/>
        <v>0.38959310683132875</v>
      </c>
      <c r="BB51">
        <f t="shared" si="40"/>
        <v>0.88885754411832985</v>
      </c>
      <c r="BC51">
        <f t="shared" si="41"/>
        <v>2.9753385406079862</v>
      </c>
      <c r="BD51">
        <f t="shared" si="42"/>
        <v>12.002055782341479</v>
      </c>
      <c r="BE51">
        <f t="shared" si="45"/>
        <v>9.0846222262022618</v>
      </c>
      <c r="BF51">
        <f t="shared" si="45"/>
        <v>9.0721469155865133</v>
      </c>
      <c r="BG51">
        <f t="shared" si="45"/>
        <v>9.0935417830002123</v>
      </c>
      <c r="BH51">
        <f t="shared" si="45"/>
        <v>9.0567467844305138</v>
      </c>
      <c r="BI51">
        <f t="shared" si="45"/>
        <v>9.119738472164709</v>
      </c>
      <c r="BJ51">
        <f t="shared" si="45"/>
        <v>9.0109641399026792</v>
      </c>
      <c r="BK51">
        <f t="shared" si="45"/>
        <v>9.1964373339325896</v>
      </c>
      <c r="BL51">
        <f t="shared" si="43"/>
        <v>8.8708596809785156</v>
      </c>
    </row>
    <row r="52" spans="1:64" ht="12.95" customHeight="1">
      <c r="A52" s="104" t="s">
        <v>34</v>
      </c>
      <c r="B52" s="105"/>
      <c r="C52" s="108">
        <v>42460.466999999997</v>
      </c>
      <c r="D52" s="108"/>
      <c r="E52" s="104">
        <f t="shared" si="11"/>
        <v>-17200.800453880551</v>
      </c>
      <c r="F52">
        <f t="shared" si="46"/>
        <v>-17201</v>
      </c>
      <c r="G52">
        <f t="shared" si="13"/>
        <v>6.0547850000148173E-2</v>
      </c>
      <c r="J52" s="104">
        <v>6.0547850000148173E-2</v>
      </c>
      <c r="O52">
        <f t="shared" ca="1" si="15"/>
        <v>-6.8138326071170881E-3</v>
      </c>
      <c r="P52">
        <f t="shared" si="16"/>
        <v>4.2505088869699115E-2</v>
      </c>
      <c r="Q52" s="1">
        <f t="shared" si="17"/>
        <v>27441.966999999997</v>
      </c>
      <c r="S52">
        <v>1</v>
      </c>
      <c r="Z52">
        <f t="shared" si="18"/>
        <v>-17201</v>
      </c>
      <c r="AA52" s="71">
        <f t="shared" si="19"/>
        <v>4.6854956836163725E-2</v>
      </c>
      <c r="AB52" s="71">
        <f t="shared" si="20"/>
        <v>5.6197982033683563E-2</v>
      </c>
      <c r="AC52" s="71">
        <f>+G52-P52</f>
        <v>1.8042761130449059E-2</v>
      </c>
      <c r="AD52" s="71">
        <f t="shared" si="22"/>
        <v>1.3692893163984449E-2</v>
      </c>
      <c r="AE52" s="71">
        <f t="shared" si="23"/>
        <v>1.8749532320029206E-4</v>
      </c>
      <c r="AF52">
        <f t="shared" si="24"/>
        <v>1.8042761130449059E-2</v>
      </c>
      <c r="AG52" s="102"/>
      <c r="AH52">
        <f t="shared" si="25"/>
        <v>4.3498679664646118E-3</v>
      </c>
      <c r="AI52">
        <f t="shared" si="26"/>
        <v>0.61774972180541754</v>
      </c>
      <c r="AJ52">
        <f t="shared" si="27"/>
        <v>0.82790842149875865</v>
      </c>
      <c r="AK52">
        <f t="shared" si="28"/>
        <v>-0.48679854114487403</v>
      </c>
      <c r="AL52">
        <f t="shared" si="29"/>
        <v>-2.2364679164586447</v>
      </c>
      <c r="AM52">
        <f t="shared" si="30"/>
        <v>-2.0566852636246935</v>
      </c>
      <c r="AN52" s="71">
        <f t="shared" si="47"/>
        <v>4.7145802077652377</v>
      </c>
      <c r="AO52" s="71">
        <f t="shared" si="47"/>
        <v>4.7145802077652661</v>
      </c>
      <c r="AP52" s="71">
        <f t="shared" si="47"/>
        <v>4.7145802077864545</v>
      </c>
      <c r="AQ52" s="71">
        <f t="shared" si="47"/>
        <v>4.7145802234088858</v>
      </c>
      <c r="AR52" s="71">
        <f t="shared" si="47"/>
        <v>4.7145917121405301</v>
      </c>
      <c r="AS52" s="71">
        <f t="shared" si="47"/>
        <v>4.71886786919075</v>
      </c>
      <c r="AT52" s="71">
        <f t="shared" si="47"/>
        <v>4.8301840014582815</v>
      </c>
      <c r="AU52" s="71">
        <f t="shared" si="32"/>
        <v>5.3335198295820305</v>
      </c>
      <c r="AW52">
        <v>10000</v>
      </c>
      <c r="AX52">
        <f t="shared" si="36"/>
        <v>1.4896117433780116E-2</v>
      </c>
      <c r="AY52">
        <f t="shared" si="37"/>
        <v>-8.8655517086537201E-4</v>
      </c>
      <c r="AZ52">
        <f t="shared" si="38"/>
        <v>1.5782672604645488E-2</v>
      </c>
      <c r="BA52">
        <f t="shared" si="39"/>
        <v>0.38585150275326952</v>
      </c>
      <c r="BB52">
        <f t="shared" si="40"/>
        <v>0.90719775486254417</v>
      </c>
      <c r="BC52">
        <f t="shared" si="41"/>
        <v>3.0170675141764582</v>
      </c>
      <c r="BD52">
        <f t="shared" si="42"/>
        <v>16.04025438438164</v>
      </c>
      <c r="BE52">
        <f t="shared" ref="BE52:BK61" si="48">$BL52+$AB$7*SIN(BF52)</f>
        <v>9.1691756923849752</v>
      </c>
      <c r="BF52">
        <f t="shared" si="48"/>
        <v>9.1577655077551103</v>
      </c>
      <c r="BG52">
        <f t="shared" si="48"/>
        <v>9.1768292389716208</v>
      </c>
      <c r="BH52">
        <f t="shared" si="48"/>
        <v>9.1449227566756051</v>
      </c>
      <c r="BI52">
        <f t="shared" si="48"/>
        <v>9.1981773120483652</v>
      </c>
      <c r="BJ52">
        <f t="shared" si="48"/>
        <v>9.1088403918628273</v>
      </c>
      <c r="BK52">
        <f t="shared" si="48"/>
        <v>9.2576313053608246</v>
      </c>
      <c r="BL52">
        <f t="shared" si="43"/>
        <v>9.0058674994356913</v>
      </c>
    </row>
    <row r="53" spans="1:64" ht="12.95" customHeight="1">
      <c r="A53" s="104" t="s">
        <v>35</v>
      </c>
      <c r="B53" s="105"/>
      <c r="C53" s="108">
        <v>43596.347999999998</v>
      </c>
      <c r="D53" s="108"/>
      <c r="E53" s="104">
        <f t="shared" si="11"/>
        <v>-13457.304265247896</v>
      </c>
      <c r="F53">
        <f t="shared" si="46"/>
        <v>-13457.5</v>
      </c>
      <c r="J53" s="104"/>
      <c r="O53">
        <f t="shared" ca="1" si="15"/>
        <v>-3.6736935249134031E-3</v>
      </c>
      <c r="P53">
        <f t="shared" si="16"/>
        <v>3.0674382490859457E-2</v>
      </c>
      <c r="Q53" s="1">
        <f t="shared" si="17"/>
        <v>28577.847999999998</v>
      </c>
      <c r="U53" s="90">
        <f>+C53-(C$7+F53*C$8)</f>
        <v>5.9391374998085666E-2</v>
      </c>
      <c r="Z53">
        <f t="shared" si="18"/>
        <v>-13457.5</v>
      </c>
      <c r="AA53" s="71">
        <f t="shared" si="19"/>
        <v>2.4016860486126439E-2</v>
      </c>
      <c r="AB53" s="71"/>
      <c r="AC53" s="71"/>
      <c r="AD53" s="71">
        <f t="shared" ref="AD53:AD88" si="49">IF(S53&lt;&gt;0,G53-AA53, -9999)</f>
        <v>-9999</v>
      </c>
      <c r="AE53" s="71">
        <f t="shared" ref="AE53:AE88" si="50">+(G53-AA53)^2*S53</f>
        <v>0</v>
      </c>
      <c r="AF53">
        <f t="shared" ref="AF53:AF88" si="51">IF(S53&lt;&gt;0,G53-P53, -9999)</f>
        <v>-9999</v>
      </c>
      <c r="AG53" s="102"/>
      <c r="AH53">
        <f t="shared" si="25"/>
        <v>-6.6575220047330195E-3</v>
      </c>
      <c r="AI53">
        <f t="shared" si="26"/>
        <v>0.96719270147360692</v>
      </c>
      <c r="AJ53">
        <f t="shared" si="27"/>
        <v>0.35482504493990141</v>
      </c>
      <c r="AK53">
        <f t="shared" si="28"/>
        <v>-0.61807101210460713</v>
      </c>
      <c r="AL53">
        <f t="shared" si="29"/>
        <v>-1.6238267040926475</v>
      </c>
      <c r="AM53">
        <f t="shared" si="30"/>
        <v>-1.0544879042930513</v>
      </c>
      <c r="AN53" s="71">
        <f t="shared" si="47"/>
        <v>5.3374320359326637</v>
      </c>
      <c r="AO53" s="71">
        <f t="shared" si="47"/>
        <v>5.3386273516666725</v>
      </c>
      <c r="AP53" s="71">
        <f t="shared" si="47"/>
        <v>5.3419149275174531</v>
      </c>
      <c r="AQ53" s="71">
        <f t="shared" si="47"/>
        <v>5.3508815279473145</v>
      </c>
      <c r="AR53" s="71">
        <f t="shared" si="47"/>
        <v>5.3748058715088431</v>
      </c>
      <c r="AS53" s="71">
        <f t="shared" si="47"/>
        <v>5.4353432942914575</v>
      </c>
      <c r="AT53" s="71">
        <f t="shared" si="47"/>
        <v>5.5729049312038024</v>
      </c>
      <c r="AU53" s="71">
        <f t="shared" si="32"/>
        <v>5.838921597976471</v>
      </c>
      <c r="AW53">
        <v>11000</v>
      </c>
      <c r="AX53">
        <f t="shared" si="36"/>
        <v>1.5847857753250795E-2</v>
      </c>
      <c r="AY53">
        <f t="shared" si="37"/>
        <v>-6.0017538176377304E-4</v>
      </c>
      <c r="AZ53">
        <f t="shared" si="38"/>
        <v>1.644803313501457E-2</v>
      </c>
      <c r="BA53">
        <f t="shared" si="39"/>
        <v>0.38322988021331583</v>
      </c>
      <c r="BB53">
        <f t="shared" si="40"/>
        <v>0.92358130598107091</v>
      </c>
      <c r="BC53">
        <f t="shared" si="41"/>
        <v>3.0578115521996185</v>
      </c>
      <c r="BD53">
        <f t="shared" si="42"/>
        <v>23.857766860592552</v>
      </c>
      <c r="BE53">
        <f t="shared" si="48"/>
        <v>9.2524155278769076</v>
      </c>
      <c r="BF53">
        <f t="shared" si="48"/>
        <v>9.2435766502036394</v>
      </c>
      <c r="BG53">
        <f t="shared" si="48"/>
        <v>9.2580762392573117</v>
      </c>
      <c r="BH53">
        <f t="shared" si="48"/>
        <v>9.2342705547998278</v>
      </c>
      <c r="BI53">
        <f t="shared" si="48"/>
        <v>9.2733041901861917</v>
      </c>
      <c r="BJ53">
        <f t="shared" si="48"/>
        <v>9.2091505249395844</v>
      </c>
      <c r="BK53">
        <f t="shared" si="48"/>
        <v>9.3142433159478628</v>
      </c>
      <c r="BL53">
        <f t="shared" si="43"/>
        <v>9.140875317892867</v>
      </c>
    </row>
    <row r="54" spans="1:64" ht="12.95" customHeight="1">
      <c r="A54" s="104" t="s">
        <v>36</v>
      </c>
      <c r="B54" s="105" t="s">
        <v>29</v>
      </c>
      <c r="C54" s="108">
        <v>45044.549500000001</v>
      </c>
      <c r="D54" s="108"/>
      <c r="E54" s="104">
        <f t="shared" si="11"/>
        <v>-8684.5007800041949</v>
      </c>
      <c r="F54">
        <f t="shared" si="46"/>
        <v>-8684.5</v>
      </c>
      <c r="G54">
        <f t="shared" ref="G54:G87" si="52">+C54-(C$7+F54*C$8)</f>
        <v>-2.3667499772273004E-4</v>
      </c>
      <c r="K54">
        <f>+G54</f>
        <v>-2.3667499772273004E-4</v>
      </c>
      <c r="O54">
        <f t="shared" ca="1" si="15"/>
        <v>3.300152608107015E-4</v>
      </c>
      <c r="P54">
        <f t="shared" si="16"/>
        <v>1.8302276941055028E-2</v>
      </c>
      <c r="Q54" s="1">
        <f t="shared" si="17"/>
        <v>30026.049500000001</v>
      </c>
      <c r="S54">
        <v>1</v>
      </c>
      <c r="U54" s="16"/>
      <c r="Z54">
        <f t="shared" si="18"/>
        <v>-8684.5</v>
      </c>
      <c r="AA54" s="71">
        <f t="shared" si="19"/>
        <v>8.2446822940898321E-4</v>
      </c>
      <c r="AB54" s="71">
        <f t="shared" ref="AB54:AB87" si="53">IF(S54&lt;&gt;0,G54-AH54, -9999)</f>
        <v>1.7241133713923315E-2</v>
      </c>
      <c r="AC54" s="71">
        <f t="shared" ref="AC54:AC87" si="54">+G54-P54</f>
        <v>-1.8538951938777758E-2</v>
      </c>
      <c r="AD54" s="71">
        <f t="shared" si="49"/>
        <v>-1.0611432271317132E-3</v>
      </c>
      <c r="AE54" s="71">
        <f t="shared" si="50"/>
        <v>1.1260249484875068E-6</v>
      </c>
      <c r="AF54">
        <f t="shared" si="51"/>
        <v>-1.8538951938777758E-2</v>
      </c>
      <c r="AG54" s="102"/>
      <c r="AH54">
        <f t="shared" si="25"/>
        <v>-1.7477808711646045E-2</v>
      </c>
      <c r="AI54">
        <f t="shared" si="26"/>
        <v>1.360718795467335</v>
      </c>
      <c r="AJ54">
        <f t="shared" si="27"/>
        <v>-0.80273440271346108</v>
      </c>
      <c r="AK54">
        <f t="shared" si="28"/>
        <v>0.50296127628000165</v>
      </c>
      <c r="AL54">
        <f t="shared" si="29"/>
        <v>0.94862637609366995</v>
      </c>
      <c r="AM54">
        <f t="shared" si="30"/>
        <v>0.51340396257661425</v>
      </c>
      <c r="AN54" s="71">
        <f t="shared" si="47"/>
        <v>6.771411449247152</v>
      </c>
      <c r="AO54" s="71">
        <f t="shared" si="47"/>
        <v>6.7673490839251764</v>
      </c>
      <c r="AP54" s="71">
        <f t="shared" si="47"/>
        <v>6.7599476772897962</v>
      </c>
      <c r="AQ54" s="71">
        <f t="shared" si="47"/>
        <v>6.7465346778569488</v>
      </c>
      <c r="AR54" s="71">
        <f t="shared" si="47"/>
        <v>6.722452057327434</v>
      </c>
      <c r="AS54" s="71">
        <f t="shared" si="47"/>
        <v>6.6798742766969035</v>
      </c>
      <c r="AT54" s="71">
        <f t="shared" si="47"/>
        <v>6.6063565443699224</v>
      </c>
      <c r="AU54" s="71">
        <f t="shared" si="32"/>
        <v>6.483313915472575</v>
      </c>
      <c r="AW54">
        <v>12000</v>
      </c>
      <c r="AX54">
        <f t="shared" si="36"/>
        <v>1.6813318175935309E-2</v>
      </c>
      <c r="AY54">
        <f t="shared" si="37"/>
        <v>-1.803533620942533E-4</v>
      </c>
      <c r="AZ54">
        <f t="shared" si="38"/>
        <v>1.699367153802956E-2</v>
      </c>
      <c r="BA54">
        <f t="shared" si="39"/>
        <v>0.38165079048496842</v>
      </c>
      <c r="BB54">
        <f t="shared" si="40"/>
        <v>0.93818983869428907</v>
      </c>
      <c r="BC54">
        <f t="shared" si="41"/>
        <v>3.0978557064500745</v>
      </c>
      <c r="BD54">
        <f t="shared" si="42"/>
        <v>45.720638968148158</v>
      </c>
      <c r="BE54">
        <f t="shared" si="48"/>
        <v>9.3346741384468963</v>
      </c>
      <c r="BF54">
        <f t="shared" si="48"/>
        <v>9.3296481197723153</v>
      </c>
      <c r="BG54">
        <f t="shared" si="48"/>
        <v>9.3378022707543042</v>
      </c>
      <c r="BH54">
        <f t="shared" si="48"/>
        <v>9.3245699061024219</v>
      </c>
      <c r="BI54">
        <f t="shared" si="48"/>
        <v>9.3460352199385444</v>
      </c>
      <c r="BJ54">
        <f t="shared" si="48"/>
        <v>9.3111917756633176</v>
      </c>
      <c r="BK54">
        <f t="shared" si="48"/>
        <v>9.3677001256700052</v>
      </c>
      <c r="BL54">
        <f t="shared" si="43"/>
        <v>9.2758831363500445</v>
      </c>
    </row>
    <row r="55" spans="1:64" ht="12.95" customHeight="1">
      <c r="A55" s="104" t="s">
        <v>37</v>
      </c>
      <c r="B55" s="105" t="s">
        <v>38</v>
      </c>
      <c r="C55" s="108">
        <v>45047.432500000003</v>
      </c>
      <c r="D55" s="108"/>
      <c r="E55" s="104">
        <f t="shared" si="11"/>
        <v>-8674.9993449843005</v>
      </c>
      <c r="F55">
        <f t="shared" si="46"/>
        <v>-8675</v>
      </c>
      <c r="G55">
        <f t="shared" si="52"/>
        <v>1.9875000725733116E-4</v>
      </c>
      <c r="K55">
        <f>+G55</f>
        <v>1.9875000725733116E-4</v>
      </c>
      <c r="O55">
        <f t="shared" ca="1" si="15"/>
        <v>3.3798409246047715E-4</v>
      </c>
      <c r="P55">
        <f t="shared" si="16"/>
        <v>1.8280683357145007E-2</v>
      </c>
      <c r="Q55" s="1">
        <f t="shared" si="17"/>
        <v>30028.932500000003</v>
      </c>
      <c r="S55">
        <v>1</v>
      </c>
      <c r="U55" s="16"/>
      <c r="Z55">
        <f t="shared" si="18"/>
        <v>-8675</v>
      </c>
      <c r="AA55" s="71">
        <f t="shared" si="19"/>
        <v>8.1517889436318047E-4</v>
      </c>
      <c r="AB55" s="71">
        <f t="shared" si="53"/>
        <v>1.7664254470039158E-2</v>
      </c>
      <c r="AC55" s="71">
        <f t="shared" si="54"/>
        <v>-1.8081933349887676E-2</v>
      </c>
      <c r="AD55" s="71">
        <f t="shared" si="49"/>
        <v>-6.1642888710584931E-4</v>
      </c>
      <c r="AE55" s="71">
        <f t="shared" si="50"/>
        <v>3.7998457285855594E-7</v>
      </c>
      <c r="AF55">
        <f t="shared" si="51"/>
        <v>-1.8081933349887676E-2</v>
      </c>
      <c r="AG55" s="102"/>
      <c r="AH55">
        <f t="shared" si="25"/>
        <v>-1.7465504462781827E-2</v>
      </c>
      <c r="AI55">
        <f t="shared" si="26"/>
        <v>1.3582456849831051</v>
      </c>
      <c r="AJ55">
        <f t="shared" si="27"/>
        <v>-0.79979763789650227</v>
      </c>
      <c r="AK55">
        <f t="shared" si="28"/>
        <v>0.50472579093166925</v>
      </c>
      <c r="AL55">
        <f t="shared" si="29"/>
        <v>0.95353485532154947</v>
      </c>
      <c r="AM55">
        <f t="shared" si="30"/>
        <v>0.51650901822900408</v>
      </c>
      <c r="AN55" s="71">
        <f t="shared" si="47"/>
        <v>6.7742473098799971</v>
      </c>
      <c r="AO55" s="71">
        <f t="shared" si="47"/>
        <v>6.7701866895909664</v>
      </c>
      <c r="AP55" s="71">
        <f t="shared" si="47"/>
        <v>6.7627774896870729</v>
      </c>
      <c r="AQ55" s="71">
        <f t="shared" si="47"/>
        <v>6.7493310963252746</v>
      </c>
      <c r="AR55" s="71">
        <f t="shared" si="47"/>
        <v>6.7251561976089027</v>
      </c>
      <c r="AS55" s="71">
        <f t="shared" si="47"/>
        <v>6.6823657216110552</v>
      </c>
      <c r="AT55" s="71">
        <f t="shared" si="47"/>
        <v>6.6084170109760993</v>
      </c>
      <c r="AU55" s="71">
        <f t="shared" si="32"/>
        <v>6.4845964897479185</v>
      </c>
      <c r="AW55">
        <v>13000</v>
      </c>
      <c r="AX55">
        <f t="shared" si="36"/>
        <v>1.7794816168938996E-2</v>
      </c>
      <c r="AY55">
        <f t="shared" si="37"/>
        <v>3.7291088814318807E-4</v>
      </c>
      <c r="AZ55">
        <f t="shared" si="38"/>
        <v>1.7421905280795808E-2</v>
      </c>
      <c r="BA55">
        <f t="shared" si="39"/>
        <v>0.38106402367982972</v>
      </c>
      <c r="BB55">
        <f t="shared" si="40"/>
        <v>0.9511771769489199</v>
      </c>
      <c r="BC55">
        <f t="shared" si="41"/>
        <v>3.1375206413679422</v>
      </c>
      <c r="BD55">
        <f t="shared" si="42"/>
        <v>491.15698271230741</v>
      </c>
      <c r="BE55">
        <f t="shared" si="48"/>
        <v>9.4163847795835647</v>
      </c>
      <c r="BF55">
        <f t="shared" si="48"/>
        <v>9.4159016769840616</v>
      </c>
      <c r="BG55">
        <f t="shared" si="48"/>
        <v>9.4166822359110931</v>
      </c>
      <c r="BH55">
        <f t="shared" si="48"/>
        <v>9.4154210679435142</v>
      </c>
      <c r="BI55">
        <f t="shared" si="48"/>
        <v>9.4174587610477438</v>
      </c>
      <c r="BJ55">
        <f t="shared" si="48"/>
        <v>9.4141664027042005</v>
      </c>
      <c r="BK55">
        <f t="shared" si="48"/>
        <v>9.4194859173994097</v>
      </c>
      <c r="BL55">
        <f t="shared" si="43"/>
        <v>9.4108909548072219</v>
      </c>
    </row>
    <row r="56" spans="1:64" ht="12.95" customHeight="1">
      <c r="A56" s="104" t="s">
        <v>534</v>
      </c>
      <c r="B56" s="105" t="s">
        <v>29</v>
      </c>
      <c r="C56" s="108">
        <v>46829.008900000001</v>
      </c>
      <c r="D56" s="108" t="s">
        <v>13</v>
      </c>
      <c r="E56" s="104">
        <f t="shared" si="11"/>
        <v>-2803.5000742350981</v>
      </c>
      <c r="F56">
        <f t="shared" si="46"/>
        <v>-2803.5</v>
      </c>
      <c r="G56">
        <f t="shared" si="52"/>
        <v>-2.252499689348042E-5</v>
      </c>
      <c r="K56">
        <f>+G56</f>
        <v>-2.252499689348042E-5</v>
      </c>
      <c r="O56">
        <f t="shared" ca="1" si="15"/>
        <v>5.2631414642139007E-3</v>
      </c>
      <c r="P56">
        <f t="shared" si="16"/>
        <v>7.2386115562977273E-3</v>
      </c>
      <c r="Q56" s="1">
        <f t="shared" si="17"/>
        <v>31810.508900000001</v>
      </c>
      <c r="S56">
        <v>1</v>
      </c>
      <c r="U56" s="16"/>
      <c r="Z56">
        <f t="shared" si="18"/>
        <v>-2803.5</v>
      </c>
      <c r="AA56" s="71">
        <f t="shared" si="19"/>
        <v>3.5824145964016736E-3</v>
      </c>
      <c r="AB56" s="71">
        <f t="shared" si="53"/>
        <v>3.6336719630025733E-3</v>
      </c>
      <c r="AC56" s="71">
        <f t="shared" si="54"/>
        <v>-7.2611365531912078E-3</v>
      </c>
      <c r="AD56" s="71">
        <f t="shared" si="49"/>
        <v>-3.604939593295154E-3</v>
      </c>
      <c r="AE56" s="71">
        <f t="shared" si="50"/>
        <v>1.2995589471307031E-5</v>
      </c>
      <c r="AF56">
        <f t="shared" si="51"/>
        <v>-7.2611365531912078E-3</v>
      </c>
      <c r="AG56" s="102"/>
      <c r="AH56">
        <f t="shared" si="25"/>
        <v>-3.6561969598960537E-3</v>
      </c>
      <c r="AI56">
        <f t="shared" si="26"/>
        <v>0.60138873960336769</v>
      </c>
      <c r="AJ56">
        <f t="shared" si="27"/>
        <v>0.38023162168556673</v>
      </c>
      <c r="AK56">
        <f t="shared" si="28"/>
        <v>0.47349462291099081</v>
      </c>
      <c r="AL56">
        <f t="shared" si="29"/>
        <v>2.2705395937827011</v>
      </c>
      <c r="AM56">
        <f t="shared" si="30"/>
        <v>2.1490262378755558</v>
      </c>
      <c r="AN56" s="71">
        <f t="shared" si="47"/>
        <v>7.8956975358956569</v>
      </c>
      <c r="AO56" s="71">
        <f t="shared" si="47"/>
        <v>7.895697535670771</v>
      </c>
      <c r="AP56" s="71">
        <f t="shared" si="47"/>
        <v>7.8956975443831716</v>
      </c>
      <c r="AQ56" s="71">
        <f t="shared" si="47"/>
        <v>7.8956972068515032</v>
      </c>
      <c r="AR56" s="71">
        <f t="shared" si="47"/>
        <v>7.895710281347001</v>
      </c>
      <c r="AS56" s="71">
        <f t="shared" si="47"/>
        <v>7.895200803667338</v>
      </c>
      <c r="AT56" s="71">
        <f t="shared" si="47"/>
        <v>7.7961370115216528</v>
      </c>
      <c r="AU56" s="71">
        <f t="shared" si="32"/>
        <v>7.2772948958192298</v>
      </c>
      <c r="AW56">
        <v>14000</v>
      </c>
      <c r="AX56">
        <f t="shared" si="36"/>
        <v>1.8793339308318641E-2</v>
      </c>
      <c r="AY56">
        <f t="shared" si="37"/>
        <v>1.0596173689485511E-3</v>
      </c>
      <c r="AZ56">
        <f t="shared" si="38"/>
        <v>1.773372193937009E-2</v>
      </c>
      <c r="BA56">
        <f t="shared" si="39"/>
        <v>0.38145011681816876</v>
      </c>
      <c r="BB56">
        <f t="shared" si="40"/>
        <v>0.96265851880878006</v>
      </c>
      <c r="BC56">
        <f t="shared" si="41"/>
        <v>-3.1060355593712172</v>
      </c>
      <c r="BD56">
        <f t="shared" si="42"/>
        <v>-56.241639585105752</v>
      </c>
      <c r="BE56">
        <f t="shared" si="48"/>
        <v>9.4980430647982139</v>
      </c>
      <c r="BF56">
        <f t="shared" si="48"/>
        <v>9.5021738846397135</v>
      </c>
      <c r="BG56">
        <f t="shared" si="48"/>
        <v>9.495481521104491</v>
      </c>
      <c r="BH56">
        <f t="shared" si="48"/>
        <v>9.5063255816263226</v>
      </c>
      <c r="BI56">
        <f t="shared" si="48"/>
        <v>9.4887585284501892</v>
      </c>
      <c r="BJ56">
        <f t="shared" si="48"/>
        <v>9.5172289603931048</v>
      </c>
      <c r="BK56">
        <f t="shared" si="48"/>
        <v>9.4711152856036609</v>
      </c>
      <c r="BL56">
        <f t="shared" si="43"/>
        <v>9.5458987732643976</v>
      </c>
    </row>
    <row r="57" spans="1:64" ht="12.95" customHeight="1">
      <c r="A57" s="50" t="s">
        <v>183</v>
      </c>
      <c r="B57" s="46" t="str">
        <f t="shared" ref="B57:B73" si="55">IF(H57=INT(H57),"I","II")</f>
        <v>I</v>
      </c>
      <c r="C57" s="12">
        <v>46929.008900000001</v>
      </c>
      <c r="D57" s="50" t="s">
        <v>527</v>
      </c>
      <c r="E57" s="104">
        <f t="shared" si="11"/>
        <v>-2473.9324356679726</v>
      </c>
      <c r="F57">
        <f t="shared" si="46"/>
        <v>-2474</v>
      </c>
      <c r="G57">
        <f t="shared" si="52"/>
        <v>2.0500900005572475E-2</v>
      </c>
      <c r="J57">
        <f>+G57</f>
        <v>2.0500900005572475E-2</v>
      </c>
      <c r="O57">
        <f t="shared" ca="1" si="15"/>
        <v>5.5395340988034858E-3</v>
      </c>
      <c r="P57">
        <f t="shared" si="16"/>
        <v>6.7552731735916298E-3</v>
      </c>
      <c r="Q57" s="1">
        <f t="shared" si="17"/>
        <v>31910.508900000001</v>
      </c>
      <c r="S57">
        <v>1</v>
      </c>
      <c r="U57" s="16"/>
      <c r="Z57">
        <f t="shared" si="18"/>
        <v>-2474</v>
      </c>
      <c r="AA57" s="71">
        <f t="shared" si="19"/>
        <v>3.8568786987511674E-3</v>
      </c>
      <c r="AB57" s="71">
        <f t="shared" si="53"/>
        <v>2.339929448041294E-2</v>
      </c>
      <c r="AC57" s="71">
        <f t="shared" si="54"/>
        <v>1.3745626831980846E-2</v>
      </c>
      <c r="AD57" s="71">
        <f t="shared" si="49"/>
        <v>1.6644021306821306E-2</v>
      </c>
      <c r="AE57" s="71">
        <f t="shared" si="50"/>
        <v>2.7702344526192162E-4</v>
      </c>
      <c r="AF57">
        <f t="shared" si="51"/>
        <v>1.3745626831980846E-2</v>
      </c>
      <c r="AG57" s="102"/>
      <c r="AH57">
        <f t="shared" si="25"/>
        <v>-2.8983944748404624E-3</v>
      </c>
      <c r="AI57">
        <f t="shared" si="26"/>
        <v>0.58627520780162834</v>
      </c>
      <c r="AJ57">
        <f t="shared" si="27"/>
        <v>0.4099619828586813</v>
      </c>
      <c r="AK57">
        <f t="shared" si="28"/>
        <v>0.4603475764691583</v>
      </c>
      <c r="AL57">
        <f t="shared" si="29"/>
        <v>2.3029052599682234</v>
      </c>
      <c r="AM57">
        <f t="shared" si="30"/>
        <v>2.2432308818717894</v>
      </c>
      <c r="AN57" s="71">
        <f t="shared" si="47"/>
        <v>7.9385111538589586</v>
      </c>
      <c r="AO57" s="71">
        <f t="shared" si="47"/>
        <v>7.9385111714108136</v>
      </c>
      <c r="AP57" s="71">
        <f t="shared" si="47"/>
        <v>7.9385108355313978</v>
      </c>
      <c r="AQ57" s="71">
        <f t="shared" si="47"/>
        <v>7.9385172628249041</v>
      </c>
      <c r="AR57" s="71">
        <f t="shared" si="47"/>
        <v>7.938394187238905</v>
      </c>
      <c r="AS57" s="71">
        <f t="shared" si="47"/>
        <v>7.9407206811225821</v>
      </c>
      <c r="AT57" s="71">
        <f t="shared" si="47"/>
        <v>7.8551165524138389</v>
      </c>
      <c r="AU57" s="71">
        <f t="shared" si="32"/>
        <v>7.3217799720008703</v>
      </c>
      <c r="AW57">
        <v>15000</v>
      </c>
      <c r="AX57">
        <f t="shared" si="36"/>
        <v>1.9807856509516004E-2</v>
      </c>
      <c r="AY57">
        <f t="shared" si="37"/>
        <v>1.8797660803218357E-3</v>
      </c>
      <c r="AZ57">
        <f t="shared" si="38"/>
        <v>1.792809042919417E-2</v>
      </c>
      <c r="BA57">
        <f t="shared" si="39"/>
        <v>0.38282192877517862</v>
      </c>
      <c r="BB57">
        <f t="shared" si="40"/>
        <v>0.97270018394856028</v>
      </c>
      <c r="BC57">
        <f t="shared" si="41"/>
        <v>-3.0660966208981701</v>
      </c>
      <c r="BD57">
        <f t="shared" si="42"/>
        <v>-26.47887440773102</v>
      </c>
      <c r="BE57">
        <f t="shared" si="48"/>
        <v>9.580150776785322</v>
      </c>
      <c r="BF57">
        <f t="shared" si="48"/>
        <v>9.5882930447534402</v>
      </c>
      <c r="BG57">
        <f t="shared" si="48"/>
        <v>9.5749742798127553</v>
      </c>
      <c r="BH57">
        <f t="shared" si="48"/>
        <v>9.5967756219280407</v>
      </c>
      <c r="BI57">
        <f t="shared" si="48"/>
        <v>9.5611273114737951</v>
      </c>
      <c r="BJ57">
        <f t="shared" si="48"/>
        <v>9.6195296287833489</v>
      </c>
      <c r="BK57">
        <f t="shared" si="48"/>
        <v>9.5241056715712489</v>
      </c>
      <c r="BL57">
        <f t="shared" si="43"/>
        <v>9.6809065917215733</v>
      </c>
    </row>
    <row r="58" spans="1:64" ht="12.95" customHeight="1">
      <c r="A58" s="50" t="s">
        <v>187</v>
      </c>
      <c r="B58" s="46" t="str">
        <f t="shared" si="55"/>
        <v>I</v>
      </c>
      <c r="C58" s="12">
        <v>47268.377999999997</v>
      </c>
      <c r="D58" s="50" t="s">
        <v>528</v>
      </c>
      <c r="E58" s="104">
        <f t="shared" si="11"/>
        <v>-1355.4817067714778</v>
      </c>
      <c r="F58">
        <f t="shared" si="46"/>
        <v>-1355.5</v>
      </c>
      <c r="G58">
        <f t="shared" si="52"/>
        <v>5.550674999540206E-3</v>
      </c>
      <c r="I58">
        <f t="shared" ref="I58:I74" si="56">+G58</f>
        <v>5.550674999540206E-3</v>
      </c>
      <c r="O58">
        <f t="shared" ca="1" si="15"/>
        <v>6.4777591725165406E-3</v>
      </c>
      <c r="P58">
        <f t="shared" si="16"/>
        <v>5.2226237818234081E-3</v>
      </c>
      <c r="Q58" s="1">
        <f t="shared" si="17"/>
        <v>32249.877999999997</v>
      </c>
      <c r="S58">
        <v>0.1</v>
      </c>
      <c r="U58" s="16"/>
      <c r="Z58">
        <f t="shared" si="18"/>
        <v>-1355.5</v>
      </c>
      <c r="AA58" s="71">
        <f t="shared" si="19"/>
        <v>4.7952002300845785E-3</v>
      </c>
      <c r="AB58" s="71">
        <f t="shared" si="53"/>
        <v>5.9780985512790357E-3</v>
      </c>
      <c r="AC58" s="71">
        <f t="shared" si="54"/>
        <v>3.2805121771679793E-4</v>
      </c>
      <c r="AD58" s="71">
        <f t="shared" si="49"/>
        <v>7.5547476945562759E-4</v>
      </c>
      <c r="AE58" s="71">
        <f t="shared" si="50"/>
        <v>5.7074212728403369E-8</v>
      </c>
      <c r="AF58">
        <f t="shared" si="51"/>
        <v>3.2805121771679793E-4</v>
      </c>
      <c r="AG58" s="102"/>
      <c r="AH58">
        <f t="shared" si="25"/>
        <v>-4.274235517388295E-4</v>
      </c>
      <c r="AI58">
        <f t="shared" si="26"/>
        <v>0.54278177123082672</v>
      </c>
      <c r="AJ58">
        <f t="shared" si="27"/>
        <v>0.49814531977157733</v>
      </c>
      <c r="AK58">
        <f t="shared" si="28"/>
        <v>0.41718051982540283</v>
      </c>
      <c r="AL58">
        <f t="shared" si="29"/>
        <v>2.4019513750118282</v>
      </c>
      <c r="AM58">
        <f t="shared" si="30"/>
        <v>2.5796011207609681</v>
      </c>
      <c r="AN58" s="71">
        <f t="shared" si="47"/>
        <v>8.0764709555529084</v>
      </c>
      <c r="AO58" s="71">
        <f t="shared" si="47"/>
        <v>8.0764724398459169</v>
      </c>
      <c r="AP58" s="71">
        <f t="shared" si="47"/>
        <v>8.0764615716441313</v>
      </c>
      <c r="AQ58" s="71">
        <f t="shared" si="47"/>
        <v>8.0765411380627121</v>
      </c>
      <c r="AR58" s="71">
        <f t="shared" si="47"/>
        <v>8.0759579810399451</v>
      </c>
      <c r="AS58" s="71">
        <f t="shared" si="47"/>
        <v>8.0801977582081008</v>
      </c>
      <c r="AT58" s="71">
        <f t="shared" si="47"/>
        <v>8.0473000832105974</v>
      </c>
      <c r="AU58" s="71">
        <f t="shared" si="32"/>
        <v>7.4727862169452219</v>
      </c>
      <c r="AW58">
        <v>16000</v>
      </c>
      <c r="AX58">
        <f t="shared" si="36"/>
        <v>2.0835152902325727E-2</v>
      </c>
      <c r="AY58">
        <f t="shared" si="37"/>
        <v>2.8333570222630437E-3</v>
      </c>
      <c r="AZ58">
        <f t="shared" si="38"/>
        <v>1.8001795880062683E-2</v>
      </c>
      <c r="BA58">
        <f t="shared" si="39"/>
        <v>0.38522358667147438</v>
      </c>
      <c r="BB58">
        <f t="shared" si="40"/>
        <v>0.9813131676484681</v>
      </c>
      <c r="BC58">
        <f t="shared" si="41"/>
        <v>-3.025521119142784</v>
      </c>
      <c r="BD58">
        <f t="shared" si="42"/>
        <v>-17.211403912601352</v>
      </c>
      <c r="BE58">
        <f t="shared" si="48"/>
        <v>9.6631579324827861</v>
      </c>
      <c r="BF58">
        <f t="shared" si="48"/>
        <v>9.6741576945719814</v>
      </c>
      <c r="BG58">
        <f t="shared" si="48"/>
        <v>9.6558600911658345</v>
      </c>
      <c r="BH58">
        <f t="shared" si="48"/>
        <v>9.6863441415264795</v>
      </c>
      <c r="BI58">
        <f t="shared" si="48"/>
        <v>9.6356797955655153</v>
      </c>
      <c r="BJ58">
        <f t="shared" si="48"/>
        <v>9.7202571711490346</v>
      </c>
      <c r="BK58">
        <f t="shared" si="48"/>
        <v>9.5799497468265109</v>
      </c>
      <c r="BL58">
        <f t="shared" si="43"/>
        <v>9.8159144101787508</v>
      </c>
    </row>
    <row r="59" spans="1:64" ht="12.95" customHeight="1">
      <c r="A59" s="50" t="s">
        <v>187</v>
      </c>
      <c r="B59" s="46" t="str">
        <f t="shared" si="55"/>
        <v>I</v>
      </c>
      <c r="C59" s="12">
        <v>47268.381000000001</v>
      </c>
      <c r="D59" s="50" t="s">
        <v>528</v>
      </c>
      <c r="E59" s="104">
        <f t="shared" si="11"/>
        <v>-1355.4718197423069</v>
      </c>
      <c r="F59">
        <f t="shared" si="46"/>
        <v>-1355.5</v>
      </c>
      <c r="G59">
        <f t="shared" si="52"/>
        <v>8.5506750037893653E-3</v>
      </c>
      <c r="I59">
        <f t="shared" si="56"/>
        <v>8.5506750037893653E-3</v>
      </c>
      <c r="O59">
        <f t="shared" ca="1" si="15"/>
        <v>6.4777591725165406E-3</v>
      </c>
      <c r="P59">
        <f t="shared" si="16"/>
        <v>5.2226237818234081E-3</v>
      </c>
      <c r="Q59" s="1">
        <f t="shared" si="17"/>
        <v>32249.881000000001</v>
      </c>
      <c r="S59">
        <v>0.1</v>
      </c>
      <c r="U59" s="16"/>
      <c r="Z59">
        <f t="shared" si="18"/>
        <v>-1355.5</v>
      </c>
      <c r="AA59" s="71">
        <f t="shared" si="19"/>
        <v>4.7952002300845785E-3</v>
      </c>
      <c r="AB59" s="71">
        <f t="shared" si="53"/>
        <v>8.978098555528195E-3</v>
      </c>
      <c r="AC59" s="71">
        <f t="shared" si="54"/>
        <v>3.3280512219659572E-3</v>
      </c>
      <c r="AD59" s="71">
        <f t="shared" si="49"/>
        <v>3.7554747737047868E-3</v>
      </c>
      <c r="AE59" s="71">
        <f t="shared" si="50"/>
        <v>1.4103590775933021E-6</v>
      </c>
      <c r="AF59">
        <f t="shared" si="51"/>
        <v>3.3280512219659572E-3</v>
      </c>
      <c r="AG59" s="102"/>
      <c r="AH59">
        <f t="shared" si="25"/>
        <v>-4.274235517388295E-4</v>
      </c>
      <c r="AI59">
        <f t="shared" si="26"/>
        <v>0.54278177123082672</v>
      </c>
      <c r="AJ59">
        <f t="shared" si="27"/>
        <v>0.49814531977157733</v>
      </c>
      <c r="AK59">
        <f t="shared" si="28"/>
        <v>0.41718051982540283</v>
      </c>
      <c r="AL59">
        <f t="shared" si="29"/>
        <v>2.4019513750118282</v>
      </c>
      <c r="AM59">
        <f t="shared" si="30"/>
        <v>2.5796011207609681</v>
      </c>
      <c r="AN59" s="71">
        <f t="shared" si="47"/>
        <v>8.0764709555529084</v>
      </c>
      <c r="AO59" s="71">
        <f t="shared" si="47"/>
        <v>8.0764724398459169</v>
      </c>
      <c r="AP59" s="71">
        <f t="shared" si="47"/>
        <v>8.0764615716441313</v>
      </c>
      <c r="AQ59" s="71">
        <f t="shared" si="47"/>
        <v>8.0765411380627121</v>
      </c>
      <c r="AR59" s="71">
        <f t="shared" si="47"/>
        <v>8.0759579810399451</v>
      </c>
      <c r="AS59" s="71">
        <f t="shared" si="47"/>
        <v>8.0801977582081008</v>
      </c>
      <c r="AT59" s="71">
        <f t="shared" si="47"/>
        <v>8.0473000832105974</v>
      </c>
      <c r="AU59" s="71">
        <f t="shared" si="32"/>
        <v>7.4727862169452219</v>
      </c>
      <c r="AW59">
        <v>17000</v>
      </c>
      <c r="AX59">
        <f t="shared" si="36"/>
        <v>2.1870217281301091E-2</v>
      </c>
      <c r="AY59">
        <f t="shared" si="37"/>
        <v>3.9203901947721699E-3</v>
      </c>
      <c r="AZ59">
        <f t="shared" si="38"/>
        <v>1.7949827086528921E-2</v>
      </c>
      <c r="BA59">
        <f t="shared" si="39"/>
        <v>0.38872726515234246</v>
      </c>
      <c r="BB59">
        <f t="shared" si="40"/>
        <v>0.98845203442979024</v>
      </c>
      <c r="BC59">
        <f t="shared" si="41"/>
        <v>-2.9840161868151625</v>
      </c>
      <c r="BD59">
        <f t="shared" si="42"/>
        <v>-12.66597694904288</v>
      </c>
      <c r="BE59">
        <f t="shared" si="48"/>
        <v>9.7474195249684854</v>
      </c>
      <c r="BF59">
        <f t="shared" si="48"/>
        <v>9.7598018251242529</v>
      </c>
      <c r="BG59">
        <f t="shared" si="48"/>
        <v>9.738694446630479</v>
      </c>
      <c r="BH59">
        <f t="shared" si="48"/>
        <v>9.7747680422847711</v>
      </c>
      <c r="BI59">
        <f t="shared" si="48"/>
        <v>9.7133730861936645</v>
      </c>
      <c r="BJ59">
        <f t="shared" si="48"/>
        <v>9.8186851139404556</v>
      </c>
      <c r="BK59">
        <f t="shared" si="48"/>
        <v>9.6400882473404543</v>
      </c>
      <c r="BL59">
        <f t="shared" si="43"/>
        <v>9.9509222286359282</v>
      </c>
    </row>
    <row r="60" spans="1:64" ht="12.95" customHeight="1">
      <c r="A60" s="50" t="s">
        <v>187</v>
      </c>
      <c r="B60" s="46" t="str">
        <f t="shared" si="55"/>
        <v>I</v>
      </c>
      <c r="C60" s="12">
        <v>47268.385999999999</v>
      </c>
      <c r="D60" s="50" t="s">
        <v>528</v>
      </c>
      <c r="E60" s="104">
        <f t="shared" si="11"/>
        <v>-1355.4553413603871</v>
      </c>
      <c r="F60">
        <f t="shared" si="46"/>
        <v>-1355.5</v>
      </c>
      <c r="G60">
        <f t="shared" si="52"/>
        <v>1.3550675001170021E-2</v>
      </c>
      <c r="I60">
        <f t="shared" si="56"/>
        <v>1.3550675001170021E-2</v>
      </c>
      <c r="O60">
        <f t="shared" ca="1" si="15"/>
        <v>6.4777591725165406E-3</v>
      </c>
      <c r="P60">
        <f t="shared" si="16"/>
        <v>5.2226237818234081E-3</v>
      </c>
      <c r="Q60" s="1">
        <f t="shared" si="17"/>
        <v>32249.885999999999</v>
      </c>
      <c r="S60">
        <v>0.1</v>
      </c>
      <c r="U60" s="16"/>
      <c r="Z60">
        <f t="shared" si="18"/>
        <v>-1355.5</v>
      </c>
      <c r="AA60" s="71">
        <f t="shared" si="19"/>
        <v>4.7952002300845785E-3</v>
      </c>
      <c r="AB60" s="71">
        <f t="shared" si="53"/>
        <v>1.397809855290885E-2</v>
      </c>
      <c r="AC60" s="71">
        <f t="shared" si="54"/>
        <v>8.3280512193466133E-3</v>
      </c>
      <c r="AD60" s="71">
        <f t="shared" si="49"/>
        <v>8.7554747710854412E-3</v>
      </c>
      <c r="AE60" s="71">
        <f t="shared" si="50"/>
        <v>7.6658338467113651E-6</v>
      </c>
      <c r="AF60">
        <f t="shared" si="51"/>
        <v>8.3280512193466133E-3</v>
      </c>
      <c r="AG60" s="102"/>
      <c r="AH60">
        <f t="shared" si="25"/>
        <v>-4.274235517388295E-4</v>
      </c>
      <c r="AI60">
        <f t="shared" si="26"/>
        <v>0.54278177123082672</v>
      </c>
      <c r="AJ60">
        <f t="shared" si="27"/>
        <v>0.49814531977157733</v>
      </c>
      <c r="AK60">
        <f t="shared" si="28"/>
        <v>0.41718051982540283</v>
      </c>
      <c r="AL60">
        <f t="shared" si="29"/>
        <v>2.4019513750118282</v>
      </c>
      <c r="AM60">
        <f t="shared" si="30"/>
        <v>2.5796011207609681</v>
      </c>
      <c r="AN60" s="71">
        <f t="shared" si="47"/>
        <v>8.0764709555529084</v>
      </c>
      <c r="AO60" s="71">
        <f t="shared" si="47"/>
        <v>8.0764724398459169</v>
      </c>
      <c r="AP60" s="71">
        <f t="shared" si="47"/>
        <v>8.0764615716441313</v>
      </c>
      <c r="AQ60" s="71">
        <f t="shared" si="47"/>
        <v>8.0765411380627121</v>
      </c>
      <c r="AR60" s="71">
        <f t="shared" si="47"/>
        <v>8.0759579810399451</v>
      </c>
      <c r="AS60" s="71">
        <f t="shared" si="47"/>
        <v>8.0801977582081008</v>
      </c>
      <c r="AT60" s="71">
        <f t="shared" si="47"/>
        <v>8.0473000832105974</v>
      </c>
      <c r="AU60" s="71">
        <f t="shared" si="32"/>
        <v>7.4727862169452219</v>
      </c>
      <c r="AW60">
        <v>18000</v>
      </c>
      <c r="AX60">
        <f t="shared" si="36"/>
        <v>2.2907020191554408E-2</v>
      </c>
      <c r="AY60">
        <f t="shared" si="37"/>
        <v>5.1408655978492195E-3</v>
      </c>
      <c r="AZ60">
        <f t="shared" si="38"/>
        <v>1.7766154593705188E-2</v>
      </c>
      <c r="BA60">
        <f t="shared" si="39"/>
        <v>0.39342932116033724</v>
      </c>
      <c r="BB60">
        <f t="shared" si="40"/>
        <v>0.99401852472422259</v>
      </c>
      <c r="BC60">
        <f t="shared" si="41"/>
        <v>-2.9413259676854291</v>
      </c>
      <c r="BD60">
        <f t="shared" si="42"/>
        <v>-9.9532833479003759</v>
      </c>
      <c r="BE60">
        <f t="shared" si="48"/>
        <v>9.8331794148180993</v>
      </c>
      <c r="BF60">
        <f t="shared" si="48"/>
        <v>9.8454343905663926</v>
      </c>
      <c r="BG60">
        <f t="shared" si="48"/>
        <v>9.8238460622447672</v>
      </c>
      <c r="BH60">
        <f t="shared" si="48"/>
        <v>9.862016372687787</v>
      </c>
      <c r="BI60">
        <f t="shared" si="48"/>
        <v>9.7949426266819444</v>
      </c>
      <c r="BJ60">
        <f t="shared" si="48"/>
        <v>9.9142245147685895</v>
      </c>
      <c r="BK60">
        <f t="shared" si="48"/>
        <v>9.7058837529396822</v>
      </c>
      <c r="BL60">
        <f t="shared" si="43"/>
        <v>10.085930047093104</v>
      </c>
    </row>
    <row r="61" spans="1:64" ht="12.95" customHeight="1">
      <c r="A61" s="50" t="s">
        <v>187</v>
      </c>
      <c r="B61" s="46" t="str">
        <f t="shared" si="55"/>
        <v>I</v>
      </c>
      <c r="C61" s="12">
        <v>47268.525999999998</v>
      </c>
      <c r="D61" s="50" t="s">
        <v>528</v>
      </c>
      <c r="E61" s="104">
        <f t="shared" si="11"/>
        <v>-1354.993946666395</v>
      </c>
      <c r="F61">
        <f t="shared" si="46"/>
        <v>-1355</v>
      </c>
      <c r="G61">
        <f t="shared" si="52"/>
        <v>1.836750001530163E-3</v>
      </c>
      <c r="I61">
        <f t="shared" si="56"/>
        <v>1.836750001530163E-3</v>
      </c>
      <c r="O61">
        <f t="shared" ca="1" si="15"/>
        <v>6.4781785847086342E-3</v>
      </c>
      <c r="P61">
        <f t="shared" si="16"/>
        <v>5.2219759762159885E-3</v>
      </c>
      <c r="Q61" s="1">
        <f t="shared" si="17"/>
        <v>32250.025999999998</v>
      </c>
      <c r="S61">
        <v>0.1</v>
      </c>
      <c r="U61" s="16"/>
      <c r="Z61">
        <f t="shared" si="18"/>
        <v>-1355</v>
      </c>
      <c r="AA61" s="71">
        <f t="shared" si="19"/>
        <v>4.7956213074030769E-3</v>
      </c>
      <c r="AB61" s="71">
        <f t="shared" si="53"/>
        <v>2.2631046703430742E-3</v>
      </c>
      <c r="AC61" s="71">
        <f t="shared" si="54"/>
        <v>-3.3852259746858255E-3</v>
      </c>
      <c r="AD61" s="71">
        <f t="shared" si="49"/>
        <v>-2.9588713058729139E-3</v>
      </c>
      <c r="AE61" s="71">
        <f t="shared" si="50"/>
        <v>8.7549194047180827E-7</v>
      </c>
      <c r="AF61">
        <f t="shared" si="51"/>
        <v>-3.3852259746858255E-3</v>
      </c>
      <c r="AG61" s="102"/>
      <c r="AH61">
        <f t="shared" si="25"/>
        <v>-4.2635466881291129E-4</v>
      </c>
      <c r="AI61">
        <f t="shared" si="26"/>
        <v>0.5427646496393721</v>
      </c>
      <c r="AJ61">
        <f t="shared" si="27"/>
        <v>0.49818090671737419</v>
      </c>
      <c r="AK61">
        <f t="shared" si="28"/>
        <v>0.41716175426470631</v>
      </c>
      <c r="AL61">
        <f t="shared" si="29"/>
        <v>2.4019924171404221</v>
      </c>
      <c r="AM61">
        <f t="shared" si="30"/>
        <v>2.5797582043195373</v>
      </c>
      <c r="AN61" s="71">
        <f t="shared" ref="AN61:AT70" si="57">$AU61+$AB$7*SIN(AO61)</f>
        <v>8.0765303468825671</v>
      </c>
      <c r="AO61" s="71">
        <f t="shared" si="57"/>
        <v>8.0765318320697794</v>
      </c>
      <c r="AP61" s="71">
        <f t="shared" si="57"/>
        <v>8.0765209601745926</v>
      </c>
      <c r="AQ61" s="71">
        <f t="shared" si="57"/>
        <v>8.0766005327461983</v>
      </c>
      <c r="AR61" s="71">
        <f t="shared" si="57"/>
        <v>8.0760174839941357</v>
      </c>
      <c r="AS61" s="71">
        <f t="shared" si="57"/>
        <v>8.0802553850733787</v>
      </c>
      <c r="AT61" s="71">
        <f t="shared" si="57"/>
        <v>8.0473831295900169</v>
      </c>
      <c r="AU61" s="71">
        <f t="shared" si="32"/>
        <v>7.4728537208544505</v>
      </c>
      <c r="AW61">
        <v>19000</v>
      </c>
      <c r="AX61">
        <f t="shared" si="36"/>
        <v>2.3939378583295014E-2</v>
      </c>
      <c r="AY61">
        <f t="shared" si="37"/>
        <v>6.4947832314941889E-3</v>
      </c>
      <c r="AZ61">
        <f t="shared" si="38"/>
        <v>1.7444595351800825E-2</v>
      </c>
      <c r="BA61">
        <f t="shared" si="39"/>
        <v>0.39944804699217218</v>
      </c>
      <c r="BB61">
        <f t="shared" si="40"/>
        <v>0.99786714477014726</v>
      </c>
      <c r="BC61">
        <f t="shared" si="41"/>
        <v>-2.8972201221363441</v>
      </c>
      <c r="BD61">
        <f t="shared" si="42"/>
        <v>-8.1434565449607419</v>
      </c>
      <c r="BE61">
        <f t="shared" si="48"/>
        <v>9.920586627711657</v>
      </c>
      <c r="BF61">
        <f t="shared" si="48"/>
        <v>9.9314456228187691</v>
      </c>
      <c r="BG61">
        <f t="shared" si="48"/>
        <v>9.9114894526229111</v>
      </c>
      <c r="BH61">
        <f t="shared" si="48"/>
        <v>9.9483354305816434</v>
      </c>
      <c r="BI61">
        <f t="shared" si="48"/>
        <v>9.8808594977667319</v>
      </c>
      <c r="BJ61">
        <f t="shared" si="48"/>
        <v>10.006486062869728</v>
      </c>
      <c r="BK61">
        <f t="shared" si="48"/>
        <v>9.7785958891135643</v>
      </c>
      <c r="BL61">
        <f t="shared" si="43"/>
        <v>10.22093786555028</v>
      </c>
    </row>
    <row r="62" spans="1:64" ht="12.95" customHeight="1">
      <c r="A62" s="50" t="s">
        <v>187</v>
      </c>
      <c r="B62" s="46" t="str">
        <f t="shared" si="55"/>
        <v>I</v>
      </c>
      <c r="C62" s="12">
        <v>47268.527999999998</v>
      </c>
      <c r="D62" s="50" t="s">
        <v>528</v>
      </c>
      <c r="E62" s="104">
        <f t="shared" si="11"/>
        <v>-1354.9873553136224</v>
      </c>
      <c r="F62">
        <f t="shared" si="46"/>
        <v>-1355</v>
      </c>
      <c r="G62">
        <f t="shared" si="52"/>
        <v>3.8367500019376166E-3</v>
      </c>
      <c r="I62">
        <f t="shared" si="56"/>
        <v>3.8367500019376166E-3</v>
      </c>
      <c r="O62">
        <f t="shared" ca="1" si="15"/>
        <v>6.4781785847086342E-3</v>
      </c>
      <c r="P62">
        <f t="shared" si="16"/>
        <v>5.2219759762159885E-3</v>
      </c>
      <c r="Q62" s="1">
        <f t="shared" si="17"/>
        <v>32250.027999999998</v>
      </c>
      <c r="S62">
        <v>0.1</v>
      </c>
      <c r="U62" s="16"/>
      <c r="Z62">
        <f t="shared" si="18"/>
        <v>-1355</v>
      </c>
      <c r="AA62" s="71">
        <f t="shared" si="19"/>
        <v>4.7956213074030769E-3</v>
      </c>
      <c r="AB62" s="71">
        <f t="shared" si="53"/>
        <v>4.2631046707505282E-3</v>
      </c>
      <c r="AC62" s="71">
        <f t="shared" si="54"/>
        <v>-1.3852259742783719E-3</v>
      </c>
      <c r="AD62" s="71">
        <f t="shared" si="49"/>
        <v>-9.5887130546546025E-4</v>
      </c>
      <c r="AE62" s="71">
        <f t="shared" si="50"/>
        <v>9.1943418044503613E-8</v>
      </c>
      <c r="AF62">
        <f t="shared" si="51"/>
        <v>-1.3852259742783719E-3</v>
      </c>
      <c r="AG62" s="102"/>
      <c r="AH62">
        <f t="shared" si="25"/>
        <v>-4.2635466881291129E-4</v>
      </c>
      <c r="AI62">
        <f t="shared" si="26"/>
        <v>0.5427646496393721</v>
      </c>
      <c r="AJ62">
        <f t="shared" si="27"/>
        <v>0.49818090671737419</v>
      </c>
      <c r="AK62">
        <f t="shared" si="28"/>
        <v>0.41716175426470631</v>
      </c>
      <c r="AL62">
        <f t="shared" si="29"/>
        <v>2.4019924171404221</v>
      </c>
      <c r="AM62">
        <f t="shared" si="30"/>
        <v>2.5797582043195373</v>
      </c>
      <c r="AN62" s="71">
        <f t="shared" si="57"/>
        <v>8.0765303468825671</v>
      </c>
      <c r="AO62" s="71">
        <f t="shared" si="57"/>
        <v>8.0765318320697794</v>
      </c>
      <c r="AP62" s="71">
        <f t="shared" si="57"/>
        <v>8.0765209601745926</v>
      </c>
      <c r="AQ62" s="71">
        <f t="shared" si="57"/>
        <v>8.0766005327461983</v>
      </c>
      <c r="AR62" s="71">
        <f t="shared" si="57"/>
        <v>8.0760174839941357</v>
      </c>
      <c r="AS62" s="71">
        <f t="shared" si="57"/>
        <v>8.0802553850733787</v>
      </c>
      <c r="AT62" s="71">
        <f t="shared" si="57"/>
        <v>8.0473831295900169</v>
      </c>
      <c r="AU62" s="71">
        <f t="shared" si="32"/>
        <v>7.4728537208544505</v>
      </c>
      <c r="AW62">
        <v>20000</v>
      </c>
      <c r="AX62">
        <f t="shared" si="36"/>
        <v>2.4961562410115302E-2</v>
      </c>
      <c r="AY62">
        <f t="shared" si="37"/>
        <v>7.9821430957070817E-3</v>
      </c>
      <c r="AZ62">
        <f t="shared" si="38"/>
        <v>1.6979419314408221E-2</v>
      </c>
      <c r="BA62">
        <f t="shared" si="39"/>
        <v>0.40692555394901686</v>
      </c>
      <c r="BB62">
        <f t="shared" si="40"/>
        <v>0.99980847794306849</v>
      </c>
      <c r="BC62">
        <f t="shared" si="41"/>
        <v>-2.8514679266334229</v>
      </c>
      <c r="BD62">
        <f t="shared" si="42"/>
        <v>-6.8451647489502747</v>
      </c>
      <c r="BE62">
        <f t="shared" ref="BE62:BK71" si="58">$BL62+$AB$7*SIN(BF62)</f>
        <v>10.009740835372613</v>
      </c>
      <c r="BF62">
        <f t="shared" si="58"/>
        <v>10.018379684134539</v>
      </c>
      <c r="BG62">
        <f t="shared" si="58"/>
        <v>10.001635592103197</v>
      </c>
      <c r="BH62">
        <f t="shared" si="58"/>
        <v>10.034263325715612</v>
      </c>
      <c r="BI62">
        <f t="shared" si="58"/>
        <v>9.9713130264068948</v>
      </c>
      <c r="BJ62">
        <f t="shared" si="58"/>
        <v>10.09535298400643</v>
      </c>
      <c r="BK62">
        <f t="shared" si="58"/>
        <v>9.8593584025329122</v>
      </c>
      <c r="BL62">
        <f t="shared" si="43"/>
        <v>10.355945684007457</v>
      </c>
    </row>
    <row r="63" spans="1:64" ht="12.95" customHeight="1">
      <c r="A63" s="50" t="s">
        <v>187</v>
      </c>
      <c r="B63" s="46" t="str">
        <f t="shared" si="55"/>
        <v>I</v>
      </c>
      <c r="C63" s="12">
        <v>47268.529000000002</v>
      </c>
      <c r="D63" s="50" t="s">
        <v>528</v>
      </c>
      <c r="E63" s="104">
        <f t="shared" si="11"/>
        <v>-1354.9840596372239</v>
      </c>
      <c r="F63">
        <f t="shared" si="46"/>
        <v>-1355</v>
      </c>
      <c r="G63">
        <f t="shared" si="52"/>
        <v>4.8367500057793222E-3</v>
      </c>
      <c r="I63">
        <f t="shared" si="56"/>
        <v>4.8367500057793222E-3</v>
      </c>
      <c r="O63">
        <f t="shared" ca="1" si="15"/>
        <v>6.4781785847086342E-3</v>
      </c>
      <c r="P63">
        <f t="shared" si="16"/>
        <v>5.2219759762159885E-3</v>
      </c>
      <c r="Q63" s="1">
        <f t="shared" si="17"/>
        <v>32250.029000000002</v>
      </c>
      <c r="S63">
        <v>0.1</v>
      </c>
      <c r="U63" s="16"/>
      <c r="Z63">
        <f t="shared" si="18"/>
        <v>-1355</v>
      </c>
      <c r="AA63" s="71">
        <f t="shared" si="19"/>
        <v>4.7956213074030769E-3</v>
      </c>
      <c r="AB63" s="71">
        <f t="shared" si="53"/>
        <v>5.2631046745922339E-3</v>
      </c>
      <c r="AC63" s="71">
        <f t="shared" si="54"/>
        <v>-3.8522597043666625E-4</v>
      </c>
      <c r="AD63" s="71">
        <f t="shared" si="49"/>
        <v>4.1128698376245373E-5</v>
      </c>
      <c r="AE63" s="71">
        <f t="shared" si="50"/>
        <v>1.691569830124169E-10</v>
      </c>
      <c r="AF63">
        <f t="shared" si="51"/>
        <v>-3.8522597043666625E-4</v>
      </c>
      <c r="AG63" s="102"/>
      <c r="AH63">
        <f t="shared" si="25"/>
        <v>-4.2635466881291129E-4</v>
      </c>
      <c r="AI63">
        <f t="shared" si="26"/>
        <v>0.5427646496393721</v>
      </c>
      <c r="AJ63">
        <f t="shared" si="27"/>
        <v>0.49818090671737419</v>
      </c>
      <c r="AK63">
        <f t="shared" si="28"/>
        <v>0.41716175426470631</v>
      </c>
      <c r="AL63">
        <f t="shared" si="29"/>
        <v>2.4019924171404221</v>
      </c>
      <c r="AM63">
        <f t="shared" si="30"/>
        <v>2.5797582043195373</v>
      </c>
      <c r="AN63" s="71">
        <f t="shared" si="57"/>
        <v>8.0765303468825671</v>
      </c>
      <c r="AO63" s="71">
        <f t="shared" si="57"/>
        <v>8.0765318320697794</v>
      </c>
      <c r="AP63" s="71">
        <f t="shared" si="57"/>
        <v>8.0765209601745926</v>
      </c>
      <c r="AQ63" s="71">
        <f t="shared" si="57"/>
        <v>8.0766005327461983</v>
      </c>
      <c r="AR63" s="71">
        <f t="shared" si="57"/>
        <v>8.0760174839941357</v>
      </c>
      <c r="AS63" s="71">
        <f t="shared" si="57"/>
        <v>8.0802553850733787</v>
      </c>
      <c r="AT63" s="71">
        <f t="shared" si="57"/>
        <v>8.0473831295900169</v>
      </c>
      <c r="AU63" s="71">
        <f t="shared" si="32"/>
        <v>7.4728537208544505</v>
      </c>
      <c r="AW63">
        <v>21000</v>
      </c>
      <c r="AX63">
        <f t="shared" si="36"/>
        <v>2.5968385789816719E-2</v>
      </c>
      <c r="AY63">
        <f t="shared" si="37"/>
        <v>9.6029451904878944E-3</v>
      </c>
      <c r="AZ63">
        <f t="shared" si="38"/>
        <v>1.6365440599328825E-2</v>
      </c>
      <c r="BA63">
        <f t="shared" si="39"/>
        <v>0.41603599253630119</v>
      </c>
      <c r="BB63">
        <f t="shared" si="40"/>
        <v>0.99960535741566803</v>
      </c>
      <c r="BC63">
        <f t="shared" si="41"/>
        <v>-2.8038009579386212</v>
      </c>
      <c r="BD63">
        <f t="shared" si="42"/>
        <v>-5.8644026973423529</v>
      </c>
      <c r="BE63">
        <f t="shared" si="58"/>
        <v>10.100756253928536</v>
      </c>
      <c r="BF63">
        <f t="shared" si="58"/>
        <v>10.106881261825633</v>
      </c>
      <c r="BG63">
        <f t="shared" si="58"/>
        <v>10.094197819534896</v>
      </c>
      <c r="BH63">
        <f t="shared" si="58"/>
        <v>10.120608762315761</v>
      </c>
      <c r="BI63">
        <f t="shared" si="58"/>
        <v>10.066220839406942</v>
      </c>
      <c r="BJ63">
        <f t="shared" si="58"/>
        <v>10.18106398853466</v>
      </c>
      <c r="BK63">
        <f t="shared" si="58"/>
        <v>9.9491585274929335</v>
      </c>
      <c r="BL63">
        <f t="shared" si="43"/>
        <v>10.490953502464635</v>
      </c>
    </row>
    <row r="64" spans="1:64" ht="12.95" customHeight="1">
      <c r="A64" s="50" t="s">
        <v>187</v>
      </c>
      <c r="B64" s="46" t="str">
        <f t="shared" si="55"/>
        <v>I</v>
      </c>
      <c r="C64" s="12">
        <v>47291.434000000001</v>
      </c>
      <c r="D64" s="50" t="s">
        <v>528</v>
      </c>
      <c r="E64" s="104">
        <f t="shared" si="11"/>
        <v>-1279.4965920234279</v>
      </c>
      <c r="F64">
        <f t="shared" si="46"/>
        <v>-1279.5</v>
      </c>
      <c r="G64">
        <f t="shared" si="52"/>
        <v>1.0340750013710931E-3</v>
      </c>
      <c r="I64">
        <f t="shared" si="56"/>
        <v>1.0340750013710931E-3</v>
      </c>
      <c r="O64">
        <f t="shared" ca="1" si="15"/>
        <v>6.5415098257147457E-3</v>
      </c>
      <c r="P64">
        <f t="shared" si="16"/>
        <v>5.1245401752551623E-3</v>
      </c>
      <c r="Q64" s="1">
        <f t="shared" si="17"/>
        <v>32272.934000000001</v>
      </c>
      <c r="S64">
        <v>0.1</v>
      </c>
      <c r="U64" s="16"/>
      <c r="Z64">
        <f t="shared" si="18"/>
        <v>-1279.5</v>
      </c>
      <c r="AA64" s="71">
        <f t="shared" si="19"/>
        <v>4.8592170362647489E-3</v>
      </c>
      <c r="AB64" s="71">
        <f t="shared" si="53"/>
        <v>1.2993981403615065E-3</v>
      </c>
      <c r="AC64" s="71">
        <f t="shared" si="54"/>
        <v>-4.0904651738840692E-3</v>
      </c>
      <c r="AD64" s="71">
        <f t="shared" si="49"/>
        <v>-3.8251420348936558E-3</v>
      </c>
      <c r="AE64" s="71">
        <f t="shared" si="50"/>
        <v>1.463171158711038E-6</v>
      </c>
      <c r="AF64">
        <f t="shared" si="51"/>
        <v>-4.0904651738840692E-3</v>
      </c>
      <c r="AG64" s="102"/>
      <c r="AH64">
        <f t="shared" si="25"/>
        <v>-2.6532313899041345E-4</v>
      </c>
      <c r="AI64">
        <f t="shared" si="26"/>
        <v>0.54020036977800667</v>
      </c>
      <c r="AJ64">
        <f t="shared" si="27"/>
        <v>0.50351937829719551</v>
      </c>
      <c r="AK64">
        <f t="shared" si="28"/>
        <v>0.41433367578357844</v>
      </c>
      <c r="AL64">
        <f t="shared" si="29"/>
        <v>2.4081602724031339</v>
      </c>
      <c r="AM64">
        <f t="shared" si="30"/>
        <v>2.6035555423149774</v>
      </c>
      <c r="AN64" s="71">
        <f t="shared" si="57"/>
        <v>8.0854770555142093</v>
      </c>
      <c r="AO64" s="71">
        <f t="shared" si="57"/>
        <v>8.0854786611436964</v>
      </c>
      <c r="AP64" s="71">
        <f t="shared" si="57"/>
        <v>8.0854673541540265</v>
      </c>
      <c r="AQ64" s="71">
        <f t="shared" si="57"/>
        <v>8.0855469674740164</v>
      </c>
      <c r="AR64" s="71">
        <f t="shared" si="57"/>
        <v>8.0849858313345528</v>
      </c>
      <c r="AS64" s="71">
        <f t="shared" si="57"/>
        <v>8.088912815136549</v>
      </c>
      <c r="AT64" s="71">
        <f t="shared" si="57"/>
        <v>8.0598930483054243</v>
      </c>
      <c r="AU64" s="71">
        <f t="shared" si="32"/>
        <v>7.4830468111479673</v>
      </c>
      <c r="AW64">
        <v>22000</v>
      </c>
      <c r="AX64">
        <f t="shared" si="36"/>
        <v>2.6954720805999817E-2</v>
      </c>
      <c r="AY64">
        <f t="shared" si="37"/>
        <v>1.1357189515836631E-2</v>
      </c>
      <c r="AZ64">
        <f t="shared" si="38"/>
        <v>1.5597531290163185E-2</v>
      </c>
      <c r="BA64">
        <f t="shared" si="39"/>
        <v>0.42700155347204549</v>
      </c>
      <c r="BB64">
        <f t="shared" si="40"/>
        <v>0.99695744163447919</v>
      </c>
      <c r="BC64">
        <f t="shared" si="41"/>
        <v>-2.7538691512400968</v>
      </c>
      <c r="BD64">
        <f t="shared" si="42"/>
        <v>-5.0935320364975851</v>
      </c>
      <c r="BE64">
        <f t="shared" si="58"/>
        <v>10.193828527592057</v>
      </c>
      <c r="BF64">
        <f t="shared" si="58"/>
        <v>10.197631227562274</v>
      </c>
      <c r="BG64">
        <f t="shared" si="58"/>
        <v>10.189084958553076</v>
      </c>
      <c r="BH64">
        <f t="shared" si="58"/>
        <v>10.208393002005348</v>
      </c>
      <c r="BI64">
        <f t="shared" si="58"/>
        <v>10.165267738571442</v>
      </c>
      <c r="BJ64">
        <f t="shared" si="58"/>
        <v>10.264302062919061</v>
      </c>
      <c r="BK64">
        <f t="shared" si="58"/>
        <v>10.048819018799719</v>
      </c>
      <c r="BL64">
        <f t="shared" si="43"/>
        <v>10.62596132092181</v>
      </c>
    </row>
    <row r="65" spans="1:64" ht="12.95" customHeight="1">
      <c r="A65" s="50" t="s">
        <v>187</v>
      </c>
      <c r="B65" s="46" t="str">
        <f t="shared" si="55"/>
        <v>I</v>
      </c>
      <c r="C65" s="12">
        <v>47291.438999999998</v>
      </c>
      <c r="D65" s="50" t="s">
        <v>528</v>
      </c>
      <c r="E65" s="104">
        <f t="shared" si="11"/>
        <v>-1279.4801136415081</v>
      </c>
      <c r="F65">
        <f t="shared" si="46"/>
        <v>-1279.5</v>
      </c>
      <c r="G65">
        <f t="shared" si="52"/>
        <v>6.0340749987517484E-3</v>
      </c>
      <c r="I65">
        <f t="shared" si="56"/>
        <v>6.0340749987517484E-3</v>
      </c>
      <c r="O65">
        <f t="shared" ca="1" si="15"/>
        <v>6.5415098257147457E-3</v>
      </c>
      <c r="P65">
        <f t="shared" si="16"/>
        <v>5.1245401752551623E-3</v>
      </c>
      <c r="Q65" s="1">
        <f t="shared" si="17"/>
        <v>32272.938999999998</v>
      </c>
      <c r="S65">
        <v>0.1</v>
      </c>
      <c r="U65" s="16"/>
      <c r="Z65">
        <f t="shared" si="18"/>
        <v>-1279.5</v>
      </c>
      <c r="AA65" s="71">
        <f t="shared" si="19"/>
        <v>4.8592170362647489E-3</v>
      </c>
      <c r="AB65" s="71">
        <f t="shared" si="53"/>
        <v>6.2993981377421618E-3</v>
      </c>
      <c r="AC65" s="71">
        <f t="shared" si="54"/>
        <v>9.0953482349658606E-4</v>
      </c>
      <c r="AD65" s="71">
        <f t="shared" si="49"/>
        <v>1.1748579624869995E-3</v>
      </c>
      <c r="AE65" s="71">
        <f t="shared" si="50"/>
        <v>1.3802912320191039E-7</v>
      </c>
      <c r="AF65">
        <f t="shared" si="51"/>
        <v>9.0953482349658606E-4</v>
      </c>
      <c r="AG65" s="102"/>
      <c r="AH65">
        <f t="shared" si="25"/>
        <v>-2.6532313899041345E-4</v>
      </c>
      <c r="AI65">
        <f t="shared" si="26"/>
        <v>0.54020036977800667</v>
      </c>
      <c r="AJ65">
        <f t="shared" si="27"/>
        <v>0.50351937829719551</v>
      </c>
      <c r="AK65">
        <f t="shared" si="28"/>
        <v>0.41433367578357844</v>
      </c>
      <c r="AL65">
        <f t="shared" si="29"/>
        <v>2.4081602724031339</v>
      </c>
      <c r="AM65">
        <f t="shared" si="30"/>
        <v>2.6035555423149774</v>
      </c>
      <c r="AN65" s="71">
        <f t="shared" si="57"/>
        <v>8.0854770555142093</v>
      </c>
      <c r="AO65" s="71">
        <f t="shared" si="57"/>
        <v>8.0854786611436964</v>
      </c>
      <c r="AP65" s="71">
        <f t="shared" si="57"/>
        <v>8.0854673541540265</v>
      </c>
      <c r="AQ65" s="71">
        <f t="shared" si="57"/>
        <v>8.0855469674740164</v>
      </c>
      <c r="AR65" s="71">
        <f t="shared" si="57"/>
        <v>8.0849858313345528</v>
      </c>
      <c r="AS65" s="71">
        <f t="shared" si="57"/>
        <v>8.088912815136549</v>
      </c>
      <c r="AT65" s="71">
        <f t="shared" si="57"/>
        <v>8.0598930483054243</v>
      </c>
      <c r="AU65" s="71">
        <f t="shared" si="32"/>
        <v>7.4830468111479673</v>
      </c>
      <c r="AW65">
        <v>23000</v>
      </c>
      <c r="AX65">
        <f t="shared" si="36"/>
        <v>2.791460560138629E-2</v>
      </c>
      <c r="AY65">
        <f t="shared" si="37"/>
        <v>1.3244876071753283E-2</v>
      </c>
      <c r="AZ65">
        <f t="shared" si="38"/>
        <v>1.4669729529633005E-2</v>
      </c>
      <c r="BA65">
        <f t="shared" si="39"/>
        <v>0.4401168154406957</v>
      </c>
      <c r="BB65">
        <f t="shared" si="40"/>
        <v>0.99147079602265253</v>
      </c>
      <c r="BC65">
        <f t="shared" si="41"/>
        <v>-2.7011952507672641</v>
      </c>
      <c r="BD65">
        <f t="shared" si="42"/>
        <v>-4.4677149169285979</v>
      </c>
      <c r="BE65">
        <f t="shared" si="58"/>
        <v>10.289288883638141</v>
      </c>
      <c r="BF65">
        <f t="shared" si="58"/>
        <v>10.291291523294912</v>
      </c>
      <c r="BG65">
        <f t="shared" si="58"/>
        <v>10.286308964997319</v>
      </c>
      <c r="BH65">
        <f t="shared" si="58"/>
        <v>10.298760151036799</v>
      </c>
      <c r="BI65">
        <f t="shared" si="58"/>
        <v>10.267975843005914</v>
      </c>
      <c r="BJ65">
        <f t="shared" si="58"/>
        <v>10.346280237597099</v>
      </c>
      <c r="BK65">
        <f t="shared" si="58"/>
        <v>10.158983178091683</v>
      </c>
      <c r="BL65">
        <f t="shared" si="43"/>
        <v>10.760969139378986</v>
      </c>
    </row>
    <row r="66" spans="1:64" ht="12.95" customHeight="1">
      <c r="A66" s="50" t="s">
        <v>187</v>
      </c>
      <c r="B66" s="46" t="str">
        <f t="shared" si="55"/>
        <v>I</v>
      </c>
      <c r="C66" s="12">
        <v>47291.446000000004</v>
      </c>
      <c r="D66" s="50" t="s">
        <v>528</v>
      </c>
      <c r="E66" s="104">
        <f t="shared" si="11"/>
        <v>-1279.4570439067916</v>
      </c>
      <c r="F66">
        <f t="shared" si="46"/>
        <v>-1279.5</v>
      </c>
      <c r="G66">
        <f t="shared" si="52"/>
        <v>1.3034075003815815E-2</v>
      </c>
      <c r="I66">
        <f t="shared" si="56"/>
        <v>1.3034075003815815E-2</v>
      </c>
      <c r="O66">
        <f t="shared" ca="1" si="15"/>
        <v>6.5415098257147457E-3</v>
      </c>
      <c r="P66">
        <f t="shared" si="16"/>
        <v>5.1245401752551623E-3</v>
      </c>
      <c r="Q66" s="1">
        <f t="shared" si="17"/>
        <v>32272.946000000004</v>
      </c>
      <c r="S66">
        <v>0.1</v>
      </c>
      <c r="U66" s="16"/>
      <c r="Z66">
        <f t="shared" si="18"/>
        <v>-1279.5</v>
      </c>
      <c r="AA66" s="71">
        <f t="shared" si="19"/>
        <v>4.8592170362647489E-3</v>
      </c>
      <c r="AB66" s="71">
        <f t="shared" si="53"/>
        <v>1.3299398142806229E-2</v>
      </c>
      <c r="AC66" s="71">
        <f t="shared" si="54"/>
        <v>7.9095348285606534E-3</v>
      </c>
      <c r="AD66" s="71">
        <f t="shared" si="49"/>
        <v>8.174857967551066E-3</v>
      </c>
      <c r="AE66" s="71">
        <f t="shared" si="50"/>
        <v>6.682830278963315E-6</v>
      </c>
      <c r="AF66">
        <f t="shared" si="51"/>
        <v>7.9095348285606534E-3</v>
      </c>
      <c r="AG66" s="102"/>
      <c r="AH66">
        <f t="shared" si="25"/>
        <v>-2.6532313899041345E-4</v>
      </c>
      <c r="AI66">
        <f t="shared" si="26"/>
        <v>0.54020036977800667</v>
      </c>
      <c r="AJ66">
        <f t="shared" si="27"/>
        <v>0.50351937829719551</v>
      </c>
      <c r="AK66">
        <f t="shared" si="28"/>
        <v>0.41433367578357844</v>
      </c>
      <c r="AL66">
        <f t="shared" si="29"/>
        <v>2.4081602724031339</v>
      </c>
      <c r="AM66">
        <f t="shared" si="30"/>
        <v>2.6035555423149774</v>
      </c>
      <c r="AN66" s="71">
        <f t="shared" si="57"/>
        <v>8.0854770555142093</v>
      </c>
      <c r="AO66" s="71">
        <f t="shared" si="57"/>
        <v>8.0854786611436964</v>
      </c>
      <c r="AP66" s="71">
        <f t="shared" si="57"/>
        <v>8.0854673541540265</v>
      </c>
      <c r="AQ66" s="71">
        <f t="shared" si="57"/>
        <v>8.0855469674740164</v>
      </c>
      <c r="AR66" s="71">
        <f t="shared" si="57"/>
        <v>8.0849858313345528</v>
      </c>
      <c r="AS66" s="71">
        <f t="shared" si="57"/>
        <v>8.088912815136549</v>
      </c>
      <c r="AT66" s="71">
        <f t="shared" si="57"/>
        <v>8.0598930483054243</v>
      </c>
      <c r="AU66" s="71">
        <f t="shared" si="32"/>
        <v>7.4830468111479673</v>
      </c>
      <c r="AW66">
        <v>24000</v>
      </c>
      <c r="AX66">
        <f t="shared" ref="AX66:AX82" si="59">AB$3+AB$4*AW66+AB$5*AW66^2+AZ66</f>
        <v>2.8840288263335033E-2</v>
      </c>
      <c r="AY66">
        <f t="shared" ref="AY66:AY82" si="60">AB$3+AB$4*AW66+AB$5*AW66^2</f>
        <v>1.5266004858237862E-2</v>
      </c>
      <c r="AZ66">
        <f t="shared" ref="AZ66:AZ82" si="61">$AB$6*($AB$11/BA66*BB66+$AB$12)</f>
        <v>1.3574283405097171E-2</v>
      </c>
      <c r="BA66">
        <f t="shared" ref="BA66:BA82" si="62">1+$AB$7*COS(BC66)</f>
        <v>0.4557816515125277</v>
      </c>
      <c r="BB66">
        <f t="shared" ref="BB66:BB82" si="63">SIN(BC66+RADIANS($AB$9))</f>
        <v>0.98260995502268689</v>
      </c>
      <c r="BC66">
        <f t="shared" ref="BC66:BC82" si="64">2*ATAN(BD66)</f>
        <v>-2.6451305676709951</v>
      </c>
      <c r="BD66">
        <f t="shared" ref="BD66:BD82" si="65">SQRT((1+$AB$7)/(1-$AB$7))*TAN(BE66/2)</f>
        <v>-3.9454194175386812</v>
      </c>
      <c r="BE66">
        <f t="shared" si="58"/>
        <v>10.387634883640249</v>
      </c>
      <c r="BF66">
        <f t="shared" si="58"/>
        <v>10.388480235606083</v>
      </c>
      <c r="BG66">
        <f t="shared" si="58"/>
        <v>10.386090228041434</v>
      </c>
      <c r="BH66">
        <f t="shared" si="58"/>
        <v>10.392868724308807</v>
      </c>
      <c r="BI66">
        <f t="shared" si="58"/>
        <v>10.37381185378945</v>
      </c>
      <c r="BJ66">
        <f t="shared" si="58"/>
        <v>10.428809946361012</v>
      </c>
      <c r="BK66">
        <f t="shared" si="58"/>
        <v>10.280103146108548</v>
      </c>
      <c r="BL66">
        <f t="shared" ref="BL66:BL82" si="66">RADIANS($AB$9)+$AB$18*(AW66-AB$15)</f>
        <v>10.895976957836163</v>
      </c>
    </row>
    <row r="67" spans="1:64" ht="12.95" customHeight="1">
      <c r="A67" s="50" t="s">
        <v>187</v>
      </c>
      <c r="B67" s="46" t="str">
        <f t="shared" si="55"/>
        <v>I</v>
      </c>
      <c r="C67" s="12">
        <v>47291.449000000001</v>
      </c>
      <c r="D67" s="50" t="s">
        <v>528</v>
      </c>
      <c r="E67" s="104">
        <f t="shared" si="11"/>
        <v>-1279.4471568776446</v>
      </c>
      <c r="F67">
        <f t="shared" si="46"/>
        <v>-1279.5</v>
      </c>
      <c r="G67">
        <f t="shared" si="52"/>
        <v>1.6034075000789016E-2</v>
      </c>
      <c r="I67">
        <f t="shared" si="56"/>
        <v>1.6034075000789016E-2</v>
      </c>
      <c r="O67">
        <f t="shared" ca="1" si="15"/>
        <v>6.5415098257147457E-3</v>
      </c>
      <c r="P67">
        <f t="shared" si="16"/>
        <v>5.1245401752551623E-3</v>
      </c>
      <c r="Q67" s="1">
        <f t="shared" si="17"/>
        <v>32272.949000000001</v>
      </c>
      <c r="S67">
        <v>0.1</v>
      </c>
      <c r="U67" s="16"/>
      <c r="Z67">
        <f t="shared" si="18"/>
        <v>-1279.5</v>
      </c>
      <c r="AA67" s="71">
        <f t="shared" si="19"/>
        <v>4.8592170362647489E-3</v>
      </c>
      <c r="AB67" s="71">
        <f t="shared" si="53"/>
        <v>1.6299398139779431E-2</v>
      </c>
      <c r="AC67" s="71">
        <f t="shared" si="54"/>
        <v>1.0909534825533855E-2</v>
      </c>
      <c r="AD67" s="71">
        <f t="shared" si="49"/>
        <v>1.1174857964524268E-2</v>
      </c>
      <c r="AE67" s="71">
        <f t="shared" si="50"/>
        <v>1.2487745052729147E-5</v>
      </c>
      <c r="AF67">
        <f t="shared" si="51"/>
        <v>1.0909534825533855E-2</v>
      </c>
      <c r="AG67" s="102"/>
      <c r="AH67">
        <f t="shared" si="25"/>
        <v>-2.6532313899041345E-4</v>
      </c>
      <c r="AI67">
        <f t="shared" si="26"/>
        <v>0.54020036977800667</v>
      </c>
      <c r="AJ67">
        <f t="shared" si="27"/>
        <v>0.50351937829719551</v>
      </c>
      <c r="AK67">
        <f t="shared" si="28"/>
        <v>0.41433367578357844</v>
      </c>
      <c r="AL67">
        <f t="shared" si="29"/>
        <v>2.4081602724031339</v>
      </c>
      <c r="AM67">
        <f t="shared" si="30"/>
        <v>2.6035555423149774</v>
      </c>
      <c r="AN67" s="71">
        <f t="shared" si="57"/>
        <v>8.0854770555142093</v>
      </c>
      <c r="AO67" s="71">
        <f t="shared" si="57"/>
        <v>8.0854786611436964</v>
      </c>
      <c r="AP67" s="71">
        <f t="shared" si="57"/>
        <v>8.0854673541540265</v>
      </c>
      <c r="AQ67" s="71">
        <f t="shared" si="57"/>
        <v>8.0855469674740164</v>
      </c>
      <c r="AR67" s="71">
        <f t="shared" si="57"/>
        <v>8.0849858313345528</v>
      </c>
      <c r="AS67" s="71">
        <f t="shared" si="57"/>
        <v>8.088912815136549</v>
      </c>
      <c r="AT67" s="71">
        <f t="shared" si="57"/>
        <v>8.0598930483054243</v>
      </c>
      <c r="AU67" s="71">
        <f t="shared" si="32"/>
        <v>7.4830468111479673</v>
      </c>
      <c r="AW67">
        <v>25000</v>
      </c>
      <c r="AX67">
        <f t="shared" si="59"/>
        <v>2.9721559975715878E-2</v>
      </c>
      <c r="AY67">
        <f t="shared" si="60"/>
        <v>1.7420575875290362E-2</v>
      </c>
      <c r="AZ67">
        <f t="shared" si="61"/>
        <v>1.2300984100425516E-2</v>
      </c>
      <c r="BA67">
        <f t="shared" si="62"/>
        <v>0.47454403122355604</v>
      </c>
      <c r="BB67">
        <f t="shared" si="63"/>
        <v>0.96962913597761291</v>
      </c>
      <c r="BC67">
        <f t="shared" si="64"/>
        <v>-2.5848096674575798</v>
      </c>
      <c r="BD67">
        <f t="shared" si="65"/>
        <v>-3.4987835896660449</v>
      </c>
      <c r="BE67">
        <f t="shared" si="58"/>
        <v>10.489537372581571</v>
      </c>
      <c r="BF67">
        <f t="shared" si="58"/>
        <v>10.489793218743291</v>
      </c>
      <c r="BG67">
        <f t="shared" si="58"/>
        <v>10.488940688280612</v>
      </c>
      <c r="BH67">
        <f t="shared" si="58"/>
        <v>10.491786608643693</v>
      </c>
      <c r="BI67">
        <f t="shared" si="58"/>
        <v>10.482342594585742</v>
      </c>
      <c r="BJ67">
        <f t="shared" si="58"/>
        <v>10.51433216931002</v>
      </c>
      <c r="BK67">
        <f t="shared" si="58"/>
        <v>10.412431673982086</v>
      </c>
      <c r="BL67">
        <f t="shared" si="66"/>
        <v>11.030984776293341</v>
      </c>
    </row>
    <row r="68" spans="1:64" ht="12.95" customHeight="1">
      <c r="A68" s="50" t="s">
        <v>187</v>
      </c>
      <c r="B68" s="46" t="str">
        <f t="shared" si="55"/>
        <v>I</v>
      </c>
      <c r="C68" s="12">
        <v>47529.631999999998</v>
      </c>
      <c r="D68" s="50" t="s">
        <v>528</v>
      </c>
      <c r="E68" s="104">
        <f t="shared" si="11"/>
        <v>-494.47306830931689</v>
      </c>
      <c r="F68">
        <f t="shared" si="46"/>
        <v>-494.5</v>
      </c>
      <c r="G68">
        <f t="shared" si="52"/>
        <v>8.1718250003177673E-3</v>
      </c>
      <c r="I68">
        <f t="shared" si="56"/>
        <v>8.1718250003177673E-3</v>
      </c>
      <c r="O68">
        <f t="shared" ca="1" si="15"/>
        <v>7.1999869673014675E-3</v>
      </c>
      <c r="P68">
        <f t="shared" si="16"/>
        <v>4.1565355663105335E-3</v>
      </c>
      <c r="Q68" s="1">
        <f t="shared" si="17"/>
        <v>32511.131999999998</v>
      </c>
      <c r="S68">
        <v>0.1</v>
      </c>
      <c r="U68" s="16"/>
      <c r="Z68">
        <f t="shared" si="18"/>
        <v>-494.5</v>
      </c>
      <c r="AA68" s="71">
        <f t="shared" si="19"/>
        <v>5.5218542006454799E-3</v>
      </c>
      <c r="AB68" s="71">
        <f t="shared" si="53"/>
        <v>6.8065063659828208E-3</v>
      </c>
      <c r="AC68" s="71">
        <f t="shared" si="54"/>
        <v>4.0152894340072338E-3</v>
      </c>
      <c r="AD68" s="71">
        <f t="shared" si="49"/>
        <v>2.6499707996722873E-3</v>
      </c>
      <c r="AE68" s="71">
        <f t="shared" si="50"/>
        <v>7.0223452391157824E-7</v>
      </c>
      <c r="AF68">
        <f t="shared" si="51"/>
        <v>4.0152894340072338E-3</v>
      </c>
      <c r="AG68" s="102"/>
      <c r="AH68">
        <f t="shared" si="25"/>
        <v>1.3653186343349465E-3</v>
      </c>
      <c r="AI68">
        <f t="shared" si="26"/>
        <v>0.51582994482140188</v>
      </c>
      <c r="AJ68">
        <f t="shared" si="27"/>
        <v>0.55518188343440178</v>
      </c>
      <c r="AK68">
        <f t="shared" si="28"/>
        <v>0.38557418548052014</v>
      </c>
      <c r="AL68">
        <f t="shared" si="29"/>
        <v>2.4690745102590816</v>
      </c>
      <c r="AM68">
        <f t="shared" si="30"/>
        <v>2.8609569946596127</v>
      </c>
      <c r="AN68" s="71">
        <f t="shared" si="57"/>
        <v>8.1761298609663555</v>
      </c>
      <c r="AO68" s="71">
        <f t="shared" si="57"/>
        <v>8.1761262766136085</v>
      </c>
      <c r="AP68" s="71">
        <f t="shared" si="57"/>
        <v>8.1761445675694695</v>
      </c>
      <c r="AQ68" s="71">
        <f t="shared" si="57"/>
        <v>8.1760512183064051</v>
      </c>
      <c r="AR68" s="71">
        <f t="shared" si="57"/>
        <v>8.1765273602120025</v>
      </c>
      <c r="AS68" s="71">
        <f t="shared" si="57"/>
        <v>8.1740915787152435</v>
      </c>
      <c r="AT68" s="71">
        <f t="shared" si="57"/>
        <v>8.1863708774593693</v>
      </c>
      <c r="AU68" s="71">
        <f t="shared" si="32"/>
        <v>7.5890279486368506</v>
      </c>
      <c r="AW68">
        <v>26000</v>
      </c>
      <c r="AX68">
        <f t="shared" si="59"/>
        <v>3.0545547593989735E-2</v>
      </c>
      <c r="AY68">
        <f t="shared" si="60"/>
        <v>1.9708589122910781E-2</v>
      </c>
      <c r="AZ68">
        <f t="shared" si="61"/>
        <v>1.0836958471078954E-2</v>
      </c>
      <c r="BA68">
        <f t="shared" si="62"/>
        <v>0.49715784265464913</v>
      </c>
      <c r="BB68">
        <f t="shared" si="63"/>
        <v>0.9514745815105502</v>
      </c>
      <c r="BC68">
        <f t="shared" si="64"/>
        <v>-2.5190925522918466</v>
      </c>
      <c r="BD68">
        <f t="shared" si="65"/>
        <v>-3.1084245599863274</v>
      </c>
      <c r="BE68">
        <f t="shared" si="58"/>
        <v>10.595836818332728</v>
      </c>
      <c r="BF68">
        <f t="shared" si="58"/>
        <v>10.595878364914999</v>
      </c>
      <c r="BG68">
        <f t="shared" si="58"/>
        <v>10.595705902917148</v>
      </c>
      <c r="BH68">
        <f t="shared" si="58"/>
        <v>10.596422262629535</v>
      </c>
      <c r="BI68">
        <f t="shared" si="58"/>
        <v>10.593454610362235</v>
      </c>
      <c r="BJ68">
        <f t="shared" si="58"/>
        <v>10.605887802226677</v>
      </c>
      <c r="BK68">
        <f t="shared" si="58"/>
        <v>10.556017523306481</v>
      </c>
      <c r="BL68">
        <f t="shared" si="66"/>
        <v>11.165992594750517</v>
      </c>
    </row>
    <row r="69" spans="1:64" ht="12.95" customHeight="1">
      <c r="A69" s="50" t="s">
        <v>187</v>
      </c>
      <c r="B69" s="46" t="str">
        <f t="shared" si="55"/>
        <v>I</v>
      </c>
      <c r="C69" s="12">
        <v>47529.633000000002</v>
      </c>
      <c r="D69" s="50" t="s">
        <v>528</v>
      </c>
      <c r="E69" s="104">
        <f t="shared" si="11"/>
        <v>-494.46977263291853</v>
      </c>
      <c r="F69">
        <f t="shared" si="46"/>
        <v>-494.5</v>
      </c>
      <c r="G69">
        <f t="shared" si="52"/>
        <v>9.1718250041594729E-3</v>
      </c>
      <c r="I69">
        <f t="shared" si="56"/>
        <v>9.1718250041594729E-3</v>
      </c>
      <c r="O69">
        <f t="shared" ca="1" si="15"/>
        <v>7.1999869673014675E-3</v>
      </c>
      <c r="P69">
        <f t="shared" si="16"/>
        <v>4.1565355663105335E-3</v>
      </c>
      <c r="Q69" s="1">
        <f t="shared" si="17"/>
        <v>32511.133000000002</v>
      </c>
      <c r="S69">
        <v>0.1</v>
      </c>
      <c r="U69" s="16"/>
      <c r="Z69">
        <f t="shared" si="18"/>
        <v>-494.5</v>
      </c>
      <c r="AA69" s="71">
        <f t="shared" si="19"/>
        <v>5.5218542006454799E-3</v>
      </c>
      <c r="AB69" s="71">
        <f t="shared" si="53"/>
        <v>7.8065063698245264E-3</v>
      </c>
      <c r="AC69" s="71">
        <f t="shared" si="54"/>
        <v>5.0152894378489394E-3</v>
      </c>
      <c r="AD69" s="71">
        <f t="shared" si="49"/>
        <v>3.649970803513993E-3</v>
      </c>
      <c r="AE69" s="71">
        <f t="shared" si="50"/>
        <v>1.3322286866504584E-6</v>
      </c>
      <c r="AF69">
        <f t="shared" si="51"/>
        <v>5.0152894378489394E-3</v>
      </c>
      <c r="AG69" s="102"/>
      <c r="AH69">
        <f t="shared" si="25"/>
        <v>1.3653186343349465E-3</v>
      </c>
      <c r="AI69">
        <f t="shared" si="26"/>
        <v>0.51582994482140188</v>
      </c>
      <c r="AJ69">
        <f t="shared" si="27"/>
        <v>0.55518188343440178</v>
      </c>
      <c r="AK69">
        <f t="shared" si="28"/>
        <v>0.38557418548052014</v>
      </c>
      <c r="AL69">
        <f t="shared" si="29"/>
        <v>2.4690745102590816</v>
      </c>
      <c r="AM69">
        <f t="shared" si="30"/>
        <v>2.8609569946596127</v>
      </c>
      <c r="AN69" s="71">
        <f t="shared" si="57"/>
        <v>8.1761298609663555</v>
      </c>
      <c r="AO69" s="71">
        <f t="shared" si="57"/>
        <v>8.1761262766136085</v>
      </c>
      <c r="AP69" s="71">
        <f t="shared" si="57"/>
        <v>8.1761445675694695</v>
      </c>
      <c r="AQ69" s="71">
        <f t="shared" si="57"/>
        <v>8.1760512183064051</v>
      </c>
      <c r="AR69" s="71">
        <f t="shared" si="57"/>
        <v>8.1765273602120025</v>
      </c>
      <c r="AS69" s="71">
        <f t="shared" si="57"/>
        <v>8.1740915787152435</v>
      </c>
      <c r="AT69" s="71">
        <f t="shared" si="57"/>
        <v>8.1863708774593693</v>
      </c>
      <c r="AU69" s="71">
        <f t="shared" si="32"/>
        <v>7.5890279486368506</v>
      </c>
      <c r="AW69">
        <v>27000</v>
      </c>
      <c r="AX69">
        <f t="shared" si="59"/>
        <v>3.1296823695473826E-2</v>
      </c>
      <c r="AY69">
        <f t="shared" si="60"/>
        <v>2.2130044601099127E-2</v>
      </c>
      <c r="AZ69">
        <f t="shared" si="61"/>
        <v>9.1667790943746972E-3</v>
      </c>
      <c r="BA69">
        <f t="shared" si="62"/>
        <v>0.52466852130351116</v>
      </c>
      <c r="BB69">
        <f t="shared" si="63"/>
        <v>0.92663840606205095</v>
      </c>
      <c r="BC69">
        <f t="shared" si="64"/>
        <v>-2.4464702229236837</v>
      </c>
      <c r="BD69">
        <f t="shared" si="65"/>
        <v>-2.7603933949379473</v>
      </c>
      <c r="BE69">
        <f t="shared" si="58"/>
        <v>10.707554658489244</v>
      </c>
      <c r="BF69">
        <f t="shared" si="58"/>
        <v>10.70755403914891</v>
      </c>
      <c r="BG69">
        <f t="shared" si="58"/>
        <v>10.707557561890773</v>
      </c>
      <c r="BH69">
        <f t="shared" si="58"/>
        <v>10.707537525468632</v>
      </c>
      <c r="BI69">
        <f t="shared" si="58"/>
        <v>10.707651505399088</v>
      </c>
      <c r="BJ69">
        <f t="shared" si="58"/>
        <v>10.707003698653807</v>
      </c>
      <c r="BK69">
        <f t="shared" si="58"/>
        <v>10.710704578704535</v>
      </c>
      <c r="BL69">
        <f t="shared" si="66"/>
        <v>11.301000413207692</v>
      </c>
    </row>
    <row r="70" spans="1:64" ht="12.95" customHeight="1">
      <c r="A70" s="50" t="s">
        <v>187</v>
      </c>
      <c r="B70" s="46" t="str">
        <f t="shared" si="55"/>
        <v>I</v>
      </c>
      <c r="C70" s="12">
        <v>47591.534</v>
      </c>
      <c r="D70" s="50" t="s">
        <v>528</v>
      </c>
      <c r="E70" s="104">
        <f t="shared" si="11"/>
        <v>-290.46410868348863</v>
      </c>
      <c r="F70">
        <f t="shared" si="46"/>
        <v>-290.5</v>
      </c>
      <c r="G70">
        <f t="shared" si="52"/>
        <v>1.0890425000980031E-2</v>
      </c>
      <c r="I70">
        <f t="shared" si="56"/>
        <v>1.0890425000980031E-2</v>
      </c>
      <c r="O70">
        <f t="shared" ca="1" si="15"/>
        <v>7.3711071416755966E-3</v>
      </c>
      <c r="P70">
        <f t="shared" si="16"/>
        <v>3.9184390660091991E-3</v>
      </c>
      <c r="Q70" s="1">
        <f t="shared" si="17"/>
        <v>32573.034</v>
      </c>
      <c r="S70">
        <v>0.1</v>
      </c>
      <c r="U70" s="16"/>
      <c r="Z70">
        <f t="shared" si="18"/>
        <v>-290.5</v>
      </c>
      <c r="AA70" s="71">
        <f t="shared" si="19"/>
        <v>5.6944578460909065E-3</v>
      </c>
      <c r="AB70" s="71">
        <f t="shared" si="53"/>
        <v>9.1144062208983224E-3</v>
      </c>
      <c r="AC70" s="71">
        <f t="shared" si="54"/>
        <v>6.9719859349708316E-3</v>
      </c>
      <c r="AD70" s="71">
        <f t="shared" si="49"/>
        <v>5.1959671548891242E-3</v>
      </c>
      <c r="AE70" s="71">
        <f t="shared" si="50"/>
        <v>2.6998074674686583E-6</v>
      </c>
      <c r="AF70">
        <f t="shared" si="51"/>
        <v>6.9719859349708316E-3</v>
      </c>
      <c r="AG70" s="102"/>
      <c r="AH70">
        <f t="shared" si="25"/>
        <v>1.7760187800817074E-3</v>
      </c>
      <c r="AI70">
        <f t="shared" si="26"/>
        <v>0.51011739428510738</v>
      </c>
      <c r="AJ70">
        <f t="shared" si="27"/>
        <v>0.56755924841587801</v>
      </c>
      <c r="AK70">
        <f t="shared" si="28"/>
        <v>0.37828974009163968</v>
      </c>
      <c r="AL70">
        <f t="shared" si="29"/>
        <v>2.4840312161637441</v>
      </c>
      <c r="AM70">
        <f t="shared" si="30"/>
        <v>2.931149317394552</v>
      </c>
      <c r="AN70" s="71">
        <f t="shared" si="57"/>
        <v>8.1990313980172171</v>
      </c>
      <c r="AO70" s="71">
        <f t="shared" si="57"/>
        <v>8.1990218979456486</v>
      </c>
      <c r="AP70" s="71">
        <f t="shared" si="57"/>
        <v>8.1990672745657118</v>
      </c>
      <c r="AQ70" s="71">
        <f t="shared" si="57"/>
        <v>8.1988504836997596</v>
      </c>
      <c r="AR70" s="71">
        <f t="shared" si="57"/>
        <v>8.1998850444257343</v>
      </c>
      <c r="AS70" s="71">
        <f t="shared" si="57"/>
        <v>8.194920832233775</v>
      </c>
      <c r="AT70" s="71">
        <f t="shared" si="57"/>
        <v>8.2181492755377139</v>
      </c>
      <c r="AU70" s="71">
        <f t="shared" si="32"/>
        <v>7.6165695436021146</v>
      </c>
      <c r="AW70">
        <v>28000</v>
      </c>
      <c r="AX70">
        <f t="shared" si="59"/>
        <v>3.1957448345633847E-2</v>
      </c>
      <c r="AY70">
        <f t="shared" si="60"/>
        <v>2.4684942309855386E-2</v>
      </c>
      <c r="AZ70">
        <f t="shared" si="61"/>
        <v>7.2725060357784633E-3</v>
      </c>
      <c r="BA70">
        <f t="shared" si="62"/>
        <v>0.55855180203895283</v>
      </c>
      <c r="BB70">
        <f t="shared" si="63"/>
        <v>0.89292193229508154</v>
      </c>
      <c r="BC70">
        <f t="shared" si="64"/>
        <v>-2.3648938787822629</v>
      </c>
      <c r="BD70">
        <f t="shared" si="65"/>
        <v>-2.4442305331270204</v>
      </c>
      <c r="BE70">
        <f t="shared" si="58"/>
        <v>10.825950060894913</v>
      </c>
      <c r="BF70">
        <f t="shared" si="58"/>
        <v>10.825949465116029</v>
      </c>
      <c r="BG70">
        <f t="shared" si="58"/>
        <v>10.825955167260709</v>
      </c>
      <c r="BH70">
        <f t="shared" si="58"/>
        <v>10.825900600344877</v>
      </c>
      <c r="BI70">
        <f t="shared" si="58"/>
        <v>10.826423495603825</v>
      </c>
      <c r="BJ70">
        <f t="shared" si="58"/>
        <v>10.821476728477156</v>
      </c>
      <c r="BK70">
        <f t="shared" si="58"/>
        <v>10.876134689040436</v>
      </c>
      <c r="BL70">
        <f t="shared" si="66"/>
        <v>11.436008231664868</v>
      </c>
    </row>
    <row r="71" spans="1:64" ht="12.95" customHeight="1">
      <c r="A71" s="50" t="s">
        <v>187</v>
      </c>
      <c r="B71" s="46" t="str">
        <f t="shared" si="55"/>
        <v>I</v>
      </c>
      <c r="C71" s="12">
        <v>47592.436000000002</v>
      </c>
      <c r="D71" s="50" t="s">
        <v>528</v>
      </c>
      <c r="E71" s="104">
        <f t="shared" si="11"/>
        <v>-287.49140858360704</v>
      </c>
      <c r="F71">
        <f t="shared" si="46"/>
        <v>-287.5</v>
      </c>
      <c r="G71">
        <f t="shared" si="52"/>
        <v>2.6068750012200326E-3</v>
      </c>
      <c r="I71">
        <f t="shared" si="56"/>
        <v>2.6068750012200326E-3</v>
      </c>
      <c r="O71">
        <f t="shared" ca="1" si="15"/>
        <v>7.3736236148281573E-3</v>
      </c>
      <c r="P71">
        <f t="shared" si="16"/>
        <v>3.9149790806997115E-3</v>
      </c>
      <c r="Q71" s="1">
        <f t="shared" si="17"/>
        <v>32573.936000000002</v>
      </c>
      <c r="S71">
        <v>0.1</v>
      </c>
      <c r="U71" s="16"/>
      <c r="Z71">
        <f t="shared" si="18"/>
        <v>-287.5</v>
      </c>
      <c r="AA71" s="71">
        <f t="shared" si="19"/>
        <v>5.6969973926664728E-3</v>
      </c>
      <c r="AB71" s="71">
        <f t="shared" si="53"/>
        <v>8.2485668925327111E-4</v>
      </c>
      <c r="AC71" s="71">
        <f t="shared" si="54"/>
        <v>-1.308104079479679E-3</v>
      </c>
      <c r="AD71" s="71">
        <f t="shared" si="49"/>
        <v>-3.0901223914464402E-3</v>
      </c>
      <c r="AE71" s="71">
        <f t="shared" si="50"/>
        <v>9.5488563941186665E-7</v>
      </c>
      <c r="AF71">
        <f t="shared" si="51"/>
        <v>-1.308104079479679E-3</v>
      </c>
      <c r="AG71" s="102"/>
      <c r="AH71">
        <f t="shared" si="25"/>
        <v>1.7820183119667615E-3</v>
      </c>
      <c r="AI71">
        <f t="shared" si="26"/>
        <v>0.51003513099361442</v>
      </c>
      <c r="AJ71">
        <f t="shared" si="27"/>
        <v>0.56773830298811012</v>
      </c>
      <c r="AK71">
        <f t="shared" si="28"/>
        <v>0.37818318574490944</v>
      </c>
      <c r="AL71">
        <f t="shared" si="29"/>
        <v>2.4842487078633386</v>
      </c>
      <c r="AM71">
        <f t="shared" si="30"/>
        <v>2.9321927006200634</v>
      </c>
      <c r="AN71" s="71">
        <f t="shared" ref="AN71:AT80" si="67">$AU71+$AB$7*SIN(AO71)</f>
        <v>8.199366301105254</v>
      </c>
      <c r="AO71" s="71">
        <f t="shared" si="67"/>
        <v>8.1993566896200925</v>
      </c>
      <c r="AP71" s="71">
        <f t="shared" si="67"/>
        <v>8.1994025556526271</v>
      </c>
      <c r="AQ71" s="71">
        <f t="shared" si="67"/>
        <v>8.1991836301761403</v>
      </c>
      <c r="AR71" s="71">
        <f t="shared" si="67"/>
        <v>8.2002273978878826</v>
      </c>
      <c r="AS71" s="71">
        <f t="shared" si="67"/>
        <v>8.1952235198933554</v>
      </c>
      <c r="AT71" s="71">
        <f t="shared" si="67"/>
        <v>8.218613207933803</v>
      </c>
      <c r="AU71" s="71">
        <f t="shared" si="32"/>
        <v>7.6169745670574862</v>
      </c>
      <c r="AW71">
        <v>29000</v>
      </c>
      <c r="AX71">
        <f t="shared" si="59"/>
        <v>3.2506659401073112E-2</v>
      </c>
      <c r="AY71">
        <f t="shared" si="60"/>
        <v>2.7373282249179568E-2</v>
      </c>
      <c r="AZ71">
        <f t="shared" si="61"/>
        <v>5.1333771518935426E-3</v>
      </c>
      <c r="BA71">
        <f t="shared" si="62"/>
        <v>0.6009492340619933</v>
      </c>
      <c r="BB71">
        <f t="shared" si="63"/>
        <v>0.84702772397826886</v>
      </c>
      <c r="BC71">
        <f t="shared" si="64"/>
        <v>-2.2714681734044513</v>
      </c>
      <c r="BD71">
        <f t="shared" si="65"/>
        <v>-2.1516373692124771</v>
      </c>
      <c r="BE71">
        <f t="shared" si="58"/>
        <v>10.95264518062992</v>
      </c>
      <c r="BF71">
        <f t="shared" si="58"/>
        <v>10.952645180836575</v>
      </c>
      <c r="BG71">
        <f t="shared" si="58"/>
        <v>10.952645173056633</v>
      </c>
      <c r="BH71">
        <f t="shared" si="58"/>
        <v>10.952645465950278</v>
      </c>
      <c r="BI71">
        <f t="shared" si="58"/>
        <v>10.952634440678041</v>
      </c>
      <c r="BJ71">
        <f t="shared" si="58"/>
        <v>10.953051430581919</v>
      </c>
      <c r="BK71">
        <f t="shared" si="58"/>
        <v>11.051754185570678</v>
      </c>
      <c r="BL71">
        <f t="shared" si="66"/>
        <v>11.571016050122045</v>
      </c>
    </row>
    <row r="72" spans="1:64" ht="12.95" customHeight="1">
      <c r="A72" s="50" t="s">
        <v>187</v>
      </c>
      <c r="B72" s="46" t="str">
        <f t="shared" si="55"/>
        <v>I</v>
      </c>
      <c r="C72" s="12">
        <v>47592.436999999998</v>
      </c>
      <c r="D72" s="50" t="s">
        <v>528</v>
      </c>
      <c r="E72" s="104">
        <f t="shared" si="11"/>
        <v>-287.48811290723268</v>
      </c>
      <c r="F72">
        <f t="shared" si="46"/>
        <v>-287.5</v>
      </c>
      <c r="G72">
        <f t="shared" si="52"/>
        <v>3.6068749977857806E-3</v>
      </c>
      <c r="I72">
        <f t="shared" si="56"/>
        <v>3.6068749977857806E-3</v>
      </c>
      <c r="O72">
        <f t="shared" ca="1" si="15"/>
        <v>7.3736236148281573E-3</v>
      </c>
      <c r="P72">
        <f t="shared" si="16"/>
        <v>3.9149790806997115E-3</v>
      </c>
      <c r="Q72" s="1">
        <f t="shared" si="17"/>
        <v>32573.936999999998</v>
      </c>
      <c r="S72">
        <v>0.1</v>
      </c>
      <c r="U72" s="16"/>
      <c r="Z72">
        <f t="shared" si="18"/>
        <v>-287.5</v>
      </c>
      <c r="AA72" s="71">
        <f t="shared" si="19"/>
        <v>5.6969973926664728E-3</v>
      </c>
      <c r="AB72" s="71">
        <f t="shared" si="53"/>
        <v>1.8248566858190191E-3</v>
      </c>
      <c r="AC72" s="71">
        <f t="shared" si="54"/>
        <v>-3.0810408291393095E-4</v>
      </c>
      <c r="AD72" s="71">
        <f t="shared" si="49"/>
        <v>-2.0901223948806922E-3</v>
      </c>
      <c r="AE72" s="71">
        <f t="shared" si="50"/>
        <v>4.3686116255818004E-7</v>
      </c>
      <c r="AF72">
        <f t="shared" si="51"/>
        <v>-3.0810408291393095E-4</v>
      </c>
      <c r="AG72" s="102"/>
      <c r="AH72">
        <f t="shared" si="25"/>
        <v>1.7820183119667615E-3</v>
      </c>
      <c r="AI72">
        <f t="shared" si="26"/>
        <v>0.51003513099361442</v>
      </c>
      <c r="AJ72">
        <f t="shared" si="27"/>
        <v>0.56773830298811012</v>
      </c>
      <c r="AK72">
        <f t="shared" si="28"/>
        <v>0.37818318574490944</v>
      </c>
      <c r="AL72">
        <f t="shared" si="29"/>
        <v>2.4842487078633386</v>
      </c>
      <c r="AM72">
        <f t="shared" si="30"/>
        <v>2.9321927006200634</v>
      </c>
      <c r="AN72" s="71">
        <f t="shared" si="67"/>
        <v>8.199366301105254</v>
      </c>
      <c r="AO72" s="71">
        <f t="shared" si="67"/>
        <v>8.1993566896200925</v>
      </c>
      <c r="AP72" s="71">
        <f t="shared" si="67"/>
        <v>8.1994025556526271</v>
      </c>
      <c r="AQ72" s="71">
        <f t="shared" si="67"/>
        <v>8.1991836301761403</v>
      </c>
      <c r="AR72" s="71">
        <f t="shared" si="67"/>
        <v>8.2002273978878826</v>
      </c>
      <c r="AS72" s="71">
        <f t="shared" si="67"/>
        <v>8.1952235198933554</v>
      </c>
      <c r="AT72" s="71">
        <f t="shared" si="67"/>
        <v>8.218613207933803</v>
      </c>
      <c r="AU72" s="71">
        <f t="shared" si="32"/>
        <v>7.6169745670574862</v>
      </c>
      <c r="AW72">
        <v>30000</v>
      </c>
      <c r="AX72">
        <f t="shared" si="59"/>
        <v>3.292051223858633E-2</v>
      </c>
      <c r="AY72">
        <f t="shared" si="60"/>
        <v>3.0195064419071677E-2</v>
      </c>
      <c r="AZ72">
        <f t="shared" si="61"/>
        <v>2.7254478195146547E-3</v>
      </c>
      <c r="BA72">
        <f t="shared" si="62"/>
        <v>0.65507143261695844</v>
      </c>
      <c r="BB72">
        <f t="shared" si="63"/>
        <v>0.78383187632905249</v>
      </c>
      <c r="BC72">
        <f t="shared" si="64"/>
        <v>-2.161912543927607</v>
      </c>
      <c r="BD72">
        <f t="shared" si="65"/>
        <v>-1.8755296702362318</v>
      </c>
      <c r="BE72">
        <f t="shared" ref="BE72:BK81" si="68">$BL72+$AB$7*SIN(BF72)</f>
        <v>11.089830123059214</v>
      </c>
      <c r="BF72">
        <f t="shared" si="68"/>
        <v>11.089830301798768</v>
      </c>
      <c r="BG72">
        <f t="shared" si="68"/>
        <v>11.089833370103387</v>
      </c>
      <c r="BH72">
        <f t="shared" si="68"/>
        <v>11.089886026156252</v>
      </c>
      <c r="BI72">
        <f t="shared" si="68"/>
        <v>11.090785147172612</v>
      </c>
      <c r="BJ72">
        <f t="shared" si="68"/>
        <v>11.105007192316744</v>
      </c>
      <c r="BK72">
        <f t="shared" si="68"/>
        <v>11.23682395840636</v>
      </c>
      <c r="BL72">
        <f t="shared" si="66"/>
        <v>11.706023868579223</v>
      </c>
    </row>
    <row r="73" spans="1:64" ht="12.95" customHeight="1">
      <c r="A73" s="50" t="s">
        <v>187</v>
      </c>
      <c r="B73" s="46" t="str">
        <f t="shared" si="55"/>
        <v>I</v>
      </c>
      <c r="C73" s="12">
        <v>47614.430999999997</v>
      </c>
      <c r="D73" s="50" t="s">
        <v>528</v>
      </c>
      <c r="E73" s="104">
        <f t="shared" si="11"/>
        <v>-215.00300648078309</v>
      </c>
      <c r="F73">
        <f t="shared" si="46"/>
        <v>-215</v>
      </c>
      <c r="G73">
        <f t="shared" si="52"/>
        <v>-9.1224999778205529E-4</v>
      </c>
      <c r="I73">
        <f t="shared" si="56"/>
        <v>-9.1224999778205529E-4</v>
      </c>
      <c r="O73">
        <f t="shared" ca="1" si="15"/>
        <v>7.4344383826817082E-3</v>
      </c>
      <c r="P73">
        <f t="shared" si="16"/>
        <v>3.8317279837585586E-3</v>
      </c>
      <c r="Q73" s="1">
        <f t="shared" si="17"/>
        <v>32595.930999999997</v>
      </c>
      <c r="S73">
        <v>0.1</v>
      </c>
      <c r="U73" s="16"/>
      <c r="Z73">
        <f t="shared" si="18"/>
        <v>-215</v>
      </c>
      <c r="AA73" s="71">
        <f t="shared" si="19"/>
        <v>5.7583810635640593E-3</v>
      </c>
      <c r="AB73" s="71">
        <f t="shared" si="53"/>
        <v>-2.8389030775875556E-3</v>
      </c>
      <c r="AC73" s="71">
        <f t="shared" si="54"/>
        <v>-4.7439779815406143E-3</v>
      </c>
      <c r="AD73" s="71">
        <f t="shared" si="49"/>
        <v>-6.6706310613461146E-3</v>
      </c>
      <c r="AE73" s="71">
        <f t="shared" si="50"/>
        <v>4.4497318756595596E-6</v>
      </c>
      <c r="AF73">
        <f t="shared" si="51"/>
        <v>-4.7439779815406143E-3</v>
      </c>
      <c r="AG73" s="102"/>
      <c r="AH73">
        <f t="shared" si="25"/>
        <v>1.9266530798055005E-3</v>
      </c>
      <c r="AI73">
        <f t="shared" si="26"/>
        <v>0.50806210807214902</v>
      </c>
      <c r="AJ73">
        <f t="shared" si="27"/>
        <v>0.57203990905233126</v>
      </c>
      <c r="AK73">
        <f t="shared" si="28"/>
        <v>0.37561310590312919</v>
      </c>
      <c r="AL73">
        <f t="shared" si="29"/>
        <v>2.4894835927721504</v>
      </c>
      <c r="AM73">
        <f t="shared" si="30"/>
        <v>2.9575086231054626</v>
      </c>
      <c r="AN73" s="71">
        <f t="shared" si="67"/>
        <v>8.207443503210829</v>
      </c>
      <c r="AO73" s="71">
        <f t="shared" si="67"/>
        <v>8.2074309511179742</v>
      </c>
      <c r="AP73" s="71">
        <f t="shared" si="67"/>
        <v>8.2074895360082767</v>
      </c>
      <c r="AQ73" s="71">
        <f t="shared" si="67"/>
        <v>8.2072160207174125</v>
      </c>
      <c r="AR73" s="71">
        <f t="shared" si="67"/>
        <v>8.2084912502588274</v>
      </c>
      <c r="AS73" s="71">
        <f t="shared" si="67"/>
        <v>8.2025074997251544</v>
      </c>
      <c r="AT73" s="71">
        <f t="shared" si="67"/>
        <v>8.2297948721230956</v>
      </c>
      <c r="AU73" s="71">
        <f t="shared" si="32"/>
        <v>7.6267626338956322</v>
      </c>
      <c r="AW73">
        <v>31000</v>
      </c>
      <c r="AX73">
        <f t="shared" si="59"/>
        <v>3.3172458611836896E-2</v>
      </c>
      <c r="AY73">
        <f t="shared" si="60"/>
        <v>3.3150288819531706E-2</v>
      </c>
      <c r="AZ73">
        <f t="shared" si="61"/>
        <v>2.2169792305187161E-5</v>
      </c>
      <c r="BA73">
        <f t="shared" si="62"/>
        <v>0.72588948055885305</v>
      </c>
      <c r="BB73">
        <f t="shared" si="63"/>
        <v>0.6950531786640296</v>
      </c>
      <c r="BC73">
        <f t="shared" si="64"/>
        <v>-2.0295936390689939</v>
      </c>
      <c r="BD73">
        <f t="shared" si="65"/>
        <v>-1.6092939978928069</v>
      </c>
      <c r="BE73">
        <f t="shared" si="68"/>
        <v>11.240576997423892</v>
      </c>
      <c r="BF73">
        <f t="shared" si="68"/>
        <v>11.240595474963136</v>
      </c>
      <c r="BG73">
        <f t="shared" si="68"/>
        <v>11.240718512765365</v>
      </c>
      <c r="BH73">
        <f t="shared" si="68"/>
        <v>11.24153625613677</v>
      </c>
      <c r="BI73">
        <f t="shared" si="68"/>
        <v>11.246904972735898</v>
      </c>
      <c r="BJ73">
        <f t="shared" si="68"/>
        <v>11.279695668290387</v>
      </c>
      <c r="BK73">
        <f t="shared" si="68"/>
        <v>11.430432907900915</v>
      </c>
      <c r="BL73">
        <f t="shared" si="66"/>
        <v>11.841031687036399</v>
      </c>
    </row>
    <row r="74" spans="1:64" ht="12.95" customHeight="1">
      <c r="A74" s="104" t="s">
        <v>28</v>
      </c>
      <c r="B74" s="105"/>
      <c r="C74" s="109">
        <v>47655.402000000002</v>
      </c>
      <c r="D74" s="108"/>
      <c r="E74" s="104">
        <f t="shared" si="11"/>
        <v>-79.975849283429568</v>
      </c>
      <c r="F74">
        <f t="shared" si="46"/>
        <v>-80</v>
      </c>
      <c r="G74">
        <f t="shared" si="52"/>
        <v>7.3280000069644302E-3</v>
      </c>
      <c r="I74">
        <f t="shared" si="56"/>
        <v>7.3280000069644302E-3</v>
      </c>
      <c r="O74">
        <f t="shared" ca="1" si="15"/>
        <v>7.5476796745469407E-3</v>
      </c>
      <c r="P74">
        <f t="shared" si="16"/>
        <v>3.6785777250410625E-3</v>
      </c>
      <c r="Q74" s="1">
        <f t="shared" si="17"/>
        <v>32636.902000000002</v>
      </c>
      <c r="S74">
        <v>0.1</v>
      </c>
      <c r="U74" s="16"/>
      <c r="Z74">
        <f t="shared" si="18"/>
        <v>-80</v>
      </c>
      <c r="AA74" s="71">
        <f t="shared" si="19"/>
        <v>5.872740521832895E-3</v>
      </c>
      <c r="AB74" s="71">
        <f t="shared" si="53"/>
        <v>5.1338372101725977E-3</v>
      </c>
      <c r="AC74" s="71">
        <f t="shared" si="54"/>
        <v>3.6494222819233677E-3</v>
      </c>
      <c r="AD74" s="71">
        <f t="shared" si="49"/>
        <v>1.4552594851315352E-3</v>
      </c>
      <c r="AE74" s="71">
        <f t="shared" si="50"/>
        <v>2.1177801690653011E-7</v>
      </c>
      <c r="AF74">
        <f t="shared" si="51"/>
        <v>3.6494222819233677E-3</v>
      </c>
      <c r="AG74" s="102"/>
      <c r="AH74">
        <f t="shared" si="25"/>
        <v>2.1941627967918325E-3</v>
      </c>
      <c r="AI74">
        <f t="shared" si="26"/>
        <v>0.50446361613154966</v>
      </c>
      <c r="AJ74">
        <f t="shared" si="27"/>
        <v>0.57992127171636421</v>
      </c>
      <c r="AK74">
        <f t="shared" si="28"/>
        <v>0.37085278359908952</v>
      </c>
      <c r="AL74">
        <f t="shared" si="29"/>
        <v>2.4991249283408319</v>
      </c>
      <c r="AM74">
        <f t="shared" si="30"/>
        <v>3.0051749397284717</v>
      </c>
      <c r="AN74" s="71">
        <f t="shared" si="67"/>
        <v>8.2224016507982167</v>
      </c>
      <c r="AO74" s="71">
        <f t="shared" si="67"/>
        <v>8.2223822159211064</v>
      </c>
      <c r="AP74" s="71">
        <f t="shared" si="67"/>
        <v>8.2224693988833835</v>
      </c>
      <c r="AQ74" s="71">
        <f t="shared" si="67"/>
        <v>8.2220781505448191</v>
      </c>
      <c r="AR74" s="71">
        <f t="shared" si="67"/>
        <v>8.2238308527144905</v>
      </c>
      <c r="AS74" s="71">
        <f t="shared" si="67"/>
        <v>8.2159160300899234</v>
      </c>
      <c r="AT74" s="71">
        <f t="shared" si="67"/>
        <v>8.2504618548849624</v>
      </c>
      <c r="AU74" s="71">
        <f t="shared" si="32"/>
        <v>7.6449886893873504</v>
      </c>
      <c r="AW74">
        <v>32000</v>
      </c>
      <c r="AX74">
        <f t="shared" si="59"/>
        <v>3.323605690028511E-2</v>
      </c>
      <c r="AY74">
        <f t="shared" si="60"/>
        <v>3.6238955450559662E-2</v>
      </c>
      <c r="AZ74">
        <f t="shared" si="61"/>
        <v>-3.0028985502745507E-3</v>
      </c>
      <c r="BA74">
        <f t="shared" si="62"/>
        <v>0.82132737620422303</v>
      </c>
      <c r="BB74">
        <f t="shared" si="63"/>
        <v>0.56673605056793264</v>
      </c>
      <c r="BC74">
        <f t="shared" si="64"/>
        <v>-1.8636386196349544</v>
      </c>
      <c r="BD74">
        <f t="shared" si="65"/>
        <v>-1.3459766070775585</v>
      </c>
      <c r="BE74">
        <f t="shared" si="68"/>
        <v>11.409397790552148</v>
      </c>
      <c r="BF74">
        <f t="shared" si="68"/>
        <v>11.409617106444914</v>
      </c>
      <c r="BG74">
        <f t="shared" si="68"/>
        <v>11.410496982146844</v>
      </c>
      <c r="BH74">
        <f t="shared" si="68"/>
        <v>11.414009441921333</v>
      </c>
      <c r="BI74">
        <f t="shared" si="68"/>
        <v>11.427763497890654</v>
      </c>
      <c r="BJ74">
        <f t="shared" si="68"/>
        <v>11.47809295910862</v>
      </c>
      <c r="BK74">
        <f t="shared" si="68"/>
        <v>11.631514526155497</v>
      </c>
      <c r="BL74">
        <f t="shared" si="66"/>
        <v>11.976039505493574</v>
      </c>
    </row>
    <row r="75" spans="1:64" ht="12.95" customHeight="1">
      <c r="A75" s="104" t="s">
        <v>40</v>
      </c>
      <c r="B75" s="105"/>
      <c r="C75" s="108">
        <v>47655.402000000002</v>
      </c>
      <c r="D75" s="108"/>
      <c r="E75" s="104">
        <f t="shared" si="11"/>
        <v>-79.975849283429568</v>
      </c>
      <c r="F75">
        <f t="shared" si="46"/>
        <v>-80</v>
      </c>
      <c r="G75">
        <f t="shared" si="52"/>
        <v>7.3280000069644302E-3</v>
      </c>
      <c r="J75">
        <f>+G75</f>
        <v>7.3280000069644302E-3</v>
      </c>
      <c r="O75">
        <f t="shared" ca="1" si="15"/>
        <v>7.5476796745469407E-3</v>
      </c>
      <c r="P75">
        <f t="shared" si="16"/>
        <v>3.6785777250410625E-3</v>
      </c>
      <c r="Q75" s="1">
        <f t="shared" si="17"/>
        <v>32636.902000000002</v>
      </c>
      <c r="S75">
        <v>1</v>
      </c>
      <c r="U75" s="16"/>
      <c r="Z75">
        <f t="shared" si="18"/>
        <v>-80</v>
      </c>
      <c r="AA75" s="71">
        <f t="shared" si="19"/>
        <v>5.872740521832895E-3</v>
      </c>
      <c r="AB75" s="71">
        <f t="shared" si="53"/>
        <v>5.1338372101725977E-3</v>
      </c>
      <c r="AC75" s="71">
        <f t="shared" si="54"/>
        <v>3.6494222819233677E-3</v>
      </c>
      <c r="AD75" s="71">
        <f t="shared" si="49"/>
        <v>1.4552594851315352E-3</v>
      </c>
      <c r="AE75" s="71">
        <f t="shared" si="50"/>
        <v>2.117780169065301E-6</v>
      </c>
      <c r="AF75">
        <f t="shared" si="51"/>
        <v>3.6494222819233677E-3</v>
      </c>
      <c r="AG75" s="102"/>
      <c r="AH75">
        <f t="shared" si="25"/>
        <v>2.1941627967918325E-3</v>
      </c>
      <c r="AI75">
        <f t="shared" si="26"/>
        <v>0.50446361613154966</v>
      </c>
      <c r="AJ75">
        <f t="shared" si="27"/>
        <v>0.57992127171636421</v>
      </c>
      <c r="AK75">
        <f t="shared" si="28"/>
        <v>0.37085278359908952</v>
      </c>
      <c r="AL75">
        <f t="shared" si="29"/>
        <v>2.4991249283408319</v>
      </c>
      <c r="AM75">
        <f t="shared" si="30"/>
        <v>3.0051749397284717</v>
      </c>
      <c r="AN75" s="71">
        <f t="shared" si="67"/>
        <v>8.2224016507982167</v>
      </c>
      <c r="AO75" s="71">
        <f t="shared" si="67"/>
        <v>8.2223822159211064</v>
      </c>
      <c r="AP75" s="71">
        <f t="shared" si="67"/>
        <v>8.2224693988833835</v>
      </c>
      <c r="AQ75" s="71">
        <f t="shared" si="67"/>
        <v>8.2220781505448191</v>
      </c>
      <c r="AR75" s="71">
        <f t="shared" si="67"/>
        <v>8.2238308527144905</v>
      </c>
      <c r="AS75" s="71">
        <f t="shared" si="67"/>
        <v>8.2159160300899234</v>
      </c>
      <c r="AT75" s="71">
        <f t="shared" si="67"/>
        <v>8.2504618548849624</v>
      </c>
      <c r="AU75" s="71">
        <f t="shared" si="32"/>
        <v>7.6449886893873504</v>
      </c>
      <c r="AW75">
        <v>33000</v>
      </c>
      <c r="AX75">
        <f t="shared" si="59"/>
        <v>3.3093915233643231E-2</v>
      </c>
      <c r="AY75">
        <f t="shared" si="60"/>
        <v>3.9461064312155528E-2</v>
      </c>
      <c r="AZ75">
        <f t="shared" si="61"/>
        <v>-6.3671490785122955E-3</v>
      </c>
      <c r="BA75">
        <f t="shared" si="62"/>
        <v>0.95412190572950895</v>
      </c>
      <c r="BB75">
        <f t="shared" si="63"/>
        <v>0.37452841407320808</v>
      </c>
      <c r="BC75">
        <f t="shared" si="64"/>
        <v>-1.6449878923830792</v>
      </c>
      <c r="BD75">
        <f t="shared" si="65"/>
        <v>-1.0770865128795868</v>
      </c>
      <c r="BE75">
        <f t="shared" si="68"/>
        <v>11.603315574397806</v>
      </c>
      <c r="BF75">
        <f t="shared" si="68"/>
        <v>11.604394692436973</v>
      </c>
      <c r="BG75">
        <f t="shared" si="68"/>
        <v>11.607436653038443</v>
      </c>
      <c r="BH75">
        <f t="shared" si="68"/>
        <v>11.615941692637453</v>
      </c>
      <c r="BI75">
        <f t="shared" si="68"/>
        <v>11.639202632115271</v>
      </c>
      <c r="BJ75">
        <f t="shared" si="68"/>
        <v>11.699446638543307</v>
      </c>
      <c r="BK75">
        <f t="shared" si="68"/>
        <v>11.838866306867867</v>
      </c>
      <c r="BL75">
        <f t="shared" si="66"/>
        <v>12.111047323950752</v>
      </c>
    </row>
    <row r="76" spans="1:64" ht="12.95" customHeight="1">
      <c r="A76" s="104" t="s">
        <v>39</v>
      </c>
      <c r="B76" s="105" t="s">
        <v>38</v>
      </c>
      <c r="C76" s="108">
        <v>47679.668700000002</v>
      </c>
      <c r="D76" s="108">
        <v>1E-4</v>
      </c>
      <c r="E76" s="104">
        <f t="shared" si="11"/>
        <v>-6.5913526048309357E-4</v>
      </c>
      <c r="F76">
        <f t="shared" si="46"/>
        <v>0</v>
      </c>
      <c r="G76">
        <f t="shared" si="52"/>
        <v>-1.9999999494757503E-4</v>
      </c>
      <c r="K76">
        <f>+G76</f>
        <v>-1.9999999494757503E-4</v>
      </c>
      <c r="O76">
        <f t="shared" ca="1" si="15"/>
        <v>7.6147856252818929E-3</v>
      </c>
      <c r="P76">
        <f t="shared" si="16"/>
        <v>3.5889696193543187E-3</v>
      </c>
      <c r="Q76" s="1">
        <f t="shared" si="17"/>
        <v>32661.168700000002</v>
      </c>
      <c r="S76">
        <v>1</v>
      </c>
      <c r="U76" s="16"/>
      <c r="Z76">
        <f t="shared" si="18"/>
        <v>0</v>
      </c>
      <c r="AA76" s="71">
        <f t="shared" si="19"/>
        <v>5.9405461921032202E-3</v>
      </c>
      <c r="AB76" s="71">
        <f t="shared" si="53"/>
        <v>-2.5515765676964769E-3</v>
      </c>
      <c r="AC76" s="71">
        <f t="shared" si="54"/>
        <v>-3.7889696143018937E-3</v>
      </c>
      <c r="AD76" s="71">
        <f t="shared" si="49"/>
        <v>-6.1405461870507952E-3</v>
      </c>
      <c r="AE76" s="71">
        <f t="shared" si="50"/>
        <v>3.7706307475304062E-5</v>
      </c>
      <c r="AF76">
        <f t="shared" si="51"/>
        <v>-3.7889696143018937E-3</v>
      </c>
      <c r="AG76" s="102"/>
      <c r="AH76">
        <f t="shared" si="25"/>
        <v>2.3515765727489019E-3</v>
      </c>
      <c r="AI76">
        <f t="shared" si="26"/>
        <v>0.50237634827987043</v>
      </c>
      <c r="AJ76">
        <f t="shared" si="27"/>
        <v>0.58451460443079239</v>
      </c>
      <c r="AK76">
        <f t="shared" si="28"/>
        <v>0.36804727425880551</v>
      </c>
      <c r="AL76">
        <f t="shared" si="29"/>
        <v>2.5047745754821613</v>
      </c>
      <c r="AM76">
        <f t="shared" si="30"/>
        <v>3.0337536440143733</v>
      </c>
      <c r="AN76" s="71">
        <f t="shared" si="67"/>
        <v>8.2312162833182398</v>
      </c>
      <c r="AO76" s="71">
        <f t="shared" si="67"/>
        <v>8.2311917843394138</v>
      </c>
      <c r="AP76" s="71">
        <f t="shared" si="67"/>
        <v>8.2312992339391151</v>
      </c>
      <c r="AQ76" s="71">
        <f t="shared" si="67"/>
        <v>8.2308277562231531</v>
      </c>
      <c r="AR76" s="71">
        <f t="shared" si="67"/>
        <v>8.2328923997826777</v>
      </c>
      <c r="AS76" s="71">
        <f t="shared" si="67"/>
        <v>8.2237699546174632</v>
      </c>
      <c r="AT76" s="71">
        <f t="shared" si="67"/>
        <v>8.2626140977670044</v>
      </c>
      <c r="AU76" s="71">
        <f t="shared" si="32"/>
        <v>7.6557893148639247</v>
      </c>
      <c r="AW76">
        <v>34000</v>
      </c>
      <c r="AX76">
        <f t="shared" si="59"/>
        <v>3.2780863445186326E-2</v>
      </c>
      <c r="AY76">
        <f t="shared" si="60"/>
        <v>4.2816615404319316E-2</v>
      </c>
      <c r="AZ76">
        <f t="shared" si="61"/>
        <v>-1.0035751959132987E-2</v>
      </c>
      <c r="BA76">
        <f t="shared" si="62"/>
        <v>1.1421845831295556</v>
      </c>
      <c r="BB76">
        <f t="shared" si="63"/>
        <v>7.7825418938860039E-2</v>
      </c>
      <c r="BC76">
        <f t="shared" si="64"/>
        <v>-1.3390039705973067</v>
      </c>
      <c r="BD76">
        <f t="shared" si="65"/>
        <v>-0.79144389242735014</v>
      </c>
      <c r="BE76">
        <f t="shared" si="68"/>
        <v>11.833142439963986</v>
      </c>
      <c r="BF76">
        <f t="shared" si="68"/>
        <v>11.836024365477549</v>
      </c>
      <c r="BG76">
        <f t="shared" si="68"/>
        <v>11.84225744260362</v>
      </c>
      <c r="BH76">
        <f t="shared" si="68"/>
        <v>11.855622616135395</v>
      </c>
      <c r="BI76">
        <f t="shared" si="68"/>
        <v>11.883777515132033</v>
      </c>
      <c r="BJ76">
        <f t="shared" si="68"/>
        <v>11.941097898630375</v>
      </c>
      <c r="BK76">
        <f t="shared" si="68"/>
        <v>12.051171630276373</v>
      </c>
      <c r="BL76">
        <f t="shared" si="66"/>
        <v>12.246055142407929</v>
      </c>
    </row>
    <row r="77" spans="1:64" ht="12.95" customHeight="1">
      <c r="A77" s="104" t="s">
        <v>39</v>
      </c>
      <c r="B77" s="105" t="s">
        <v>29</v>
      </c>
      <c r="C77" s="110">
        <v>47680.732000000004</v>
      </c>
      <c r="D77" s="108">
        <v>2.9999999999999997E-4</v>
      </c>
      <c r="E77" s="104">
        <f t="shared" si="11"/>
        <v>3.5036335656290962</v>
      </c>
      <c r="F77">
        <f t="shared" si="46"/>
        <v>3.5</v>
      </c>
      <c r="G77">
        <f t="shared" si="52"/>
        <v>1.1025250059901737E-3</v>
      </c>
      <c r="K77">
        <f>+G77</f>
        <v>1.1025250059901737E-3</v>
      </c>
      <c r="O77">
        <f t="shared" ca="1" si="15"/>
        <v>7.6177215106265472E-3</v>
      </c>
      <c r="P77">
        <f t="shared" si="16"/>
        <v>3.5850687639764653E-3</v>
      </c>
      <c r="Q77" s="1">
        <f t="shared" si="17"/>
        <v>32662.232000000004</v>
      </c>
      <c r="S77">
        <v>1</v>
      </c>
      <c r="U77" s="16"/>
      <c r="Z77">
        <f t="shared" si="18"/>
        <v>3.5</v>
      </c>
      <c r="AA77" s="71">
        <f t="shared" si="19"/>
        <v>5.9435133347702906E-3</v>
      </c>
      <c r="AB77" s="71">
        <f t="shared" si="53"/>
        <v>-1.2559195648036516E-3</v>
      </c>
      <c r="AC77" s="71">
        <f t="shared" si="54"/>
        <v>-2.4825437579862916E-3</v>
      </c>
      <c r="AD77" s="71">
        <f t="shared" si="49"/>
        <v>-4.8409883287801169E-3</v>
      </c>
      <c r="AE77" s="71">
        <f t="shared" si="50"/>
        <v>2.343516799938531E-5</v>
      </c>
      <c r="AF77">
        <f t="shared" si="51"/>
        <v>-2.4825437579862916E-3</v>
      </c>
      <c r="AG77" s="102"/>
      <c r="AH77">
        <f t="shared" si="25"/>
        <v>2.3584445707938253E-3</v>
      </c>
      <c r="AI77">
        <f t="shared" si="26"/>
        <v>0.50228578358090481</v>
      </c>
      <c r="AJ77">
        <f t="shared" si="27"/>
        <v>0.58471427548404842</v>
      </c>
      <c r="AK77">
        <f t="shared" si="28"/>
        <v>0.36792479342243217</v>
      </c>
      <c r="AL77">
        <f t="shared" si="29"/>
        <v>2.5050206845465821</v>
      </c>
      <c r="AM77">
        <f t="shared" si="30"/>
        <v>3.0350097196877095</v>
      </c>
      <c r="AN77" s="71">
        <f t="shared" si="67"/>
        <v>8.2316010958007322</v>
      </c>
      <c r="AO77" s="71">
        <f t="shared" si="67"/>
        <v>8.2315763568782057</v>
      </c>
      <c r="AP77" s="71">
        <f t="shared" si="67"/>
        <v>8.2316847535169497</v>
      </c>
      <c r="AQ77" s="71">
        <f t="shared" si="67"/>
        <v>8.2312095805984917</v>
      </c>
      <c r="AR77" s="71">
        <f t="shared" si="67"/>
        <v>8.2332883693550265</v>
      </c>
      <c r="AS77" s="71">
        <f t="shared" si="67"/>
        <v>8.2241120432331911</v>
      </c>
      <c r="AT77" s="71">
        <f t="shared" si="67"/>
        <v>8.2631441432862616</v>
      </c>
      <c r="AU77" s="71">
        <f t="shared" si="32"/>
        <v>7.6562618422285249</v>
      </c>
      <c r="AW77">
        <v>35000</v>
      </c>
      <c r="AX77">
        <f t="shared" si="59"/>
        <v>3.2552305843565048E-2</v>
      </c>
      <c r="AY77">
        <f t="shared" si="60"/>
        <v>4.6305608727051029E-2</v>
      </c>
      <c r="AZ77">
        <f t="shared" si="61"/>
        <v>-1.3753302883485981E-2</v>
      </c>
      <c r="BA77">
        <f t="shared" si="62"/>
        <v>1.3892519615875911</v>
      </c>
      <c r="BB77">
        <f t="shared" si="63"/>
        <v>-0.36202638750576155</v>
      </c>
      <c r="BC77">
        <f t="shared" si="64"/>
        <v>-0.89065895234055048</v>
      </c>
      <c r="BD77">
        <f t="shared" si="65"/>
        <v>-0.47730763659754705</v>
      </c>
      <c r="BE77">
        <f t="shared" si="68"/>
        <v>12.111256052450933</v>
      </c>
      <c r="BF77">
        <f t="shared" si="68"/>
        <v>12.115313761156566</v>
      </c>
      <c r="BG77">
        <f t="shared" si="68"/>
        <v>12.122585445684605</v>
      </c>
      <c r="BH77">
        <f t="shared" si="68"/>
        <v>12.13555453195727</v>
      </c>
      <c r="BI77">
        <f t="shared" si="68"/>
        <v>12.158496443251542</v>
      </c>
      <c r="BJ77">
        <f t="shared" si="68"/>
        <v>12.198539578102594</v>
      </c>
      <c r="BK77">
        <f t="shared" si="68"/>
        <v>12.267023724905229</v>
      </c>
      <c r="BL77">
        <f t="shared" si="66"/>
        <v>12.381062960865105</v>
      </c>
    </row>
    <row r="78" spans="1:64" ht="12.95" customHeight="1">
      <c r="A78" s="104" t="s">
        <v>39</v>
      </c>
      <c r="B78" s="105" t="s">
        <v>29</v>
      </c>
      <c r="C78" s="108">
        <v>47683.764199999998</v>
      </c>
      <c r="D78" s="108">
        <v>5.9999999999999995E-4</v>
      </c>
      <c r="E78" s="104">
        <f t="shared" si="11"/>
        <v>13.496783502242334</v>
      </c>
      <c r="F78">
        <f t="shared" si="46"/>
        <v>13.5</v>
      </c>
      <c r="G78">
        <f t="shared" si="52"/>
        <v>-9.7597499552648515E-4</v>
      </c>
      <c r="K78">
        <f>+G78</f>
        <v>-9.7597499552648515E-4</v>
      </c>
      <c r="O78">
        <f t="shared" ca="1" si="15"/>
        <v>7.6261097544684164E-3</v>
      </c>
      <c r="P78">
        <f t="shared" si="16"/>
        <v>3.5739324702474479E-3</v>
      </c>
      <c r="Q78" s="1">
        <f t="shared" si="17"/>
        <v>32665.264199999998</v>
      </c>
      <c r="S78">
        <v>1</v>
      </c>
      <c r="U78" s="16"/>
      <c r="Z78">
        <f t="shared" si="18"/>
        <v>13.5</v>
      </c>
      <c r="AA78" s="71">
        <f t="shared" si="19"/>
        <v>5.9519911860360653E-3</v>
      </c>
      <c r="AB78" s="71">
        <f t="shared" si="53"/>
        <v>-3.3540337113151029E-3</v>
      </c>
      <c r="AC78" s="71">
        <f t="shared" si="54"/>
        <v>-4.549907465773933E-3</v>
      </c>
      <c r="AD78" s="71">
        <f t="shared" si="49"/>
        <v>-6.9279661815625504E-3</v>
      </c>
      <c r="AE78" s="71">
        <f t="shared" si="50"/>
        <v>4.7996715412874387E-5</v>
      </c>
      <c r="AF78">
        <f t="shared" si="51"/>
        <v>-4.549907465773933E-3</v>
      </c>
      <c r="AG78" s="102"/>
      <c r="AH78">
        <f t="shared" si="25"/>
        <v>2.3780587157886178E-3</v>
      </c>
      <c r="AI78">
        <f t="shared" si="26"/>
        <v>0.50202737249573626</v>
      </c>
      <c r="AJ78">
        <f t="shared" si="27"/>
        <v>0.58528417401782307</v>
      </c>
      <c r="AK78">
        <f t="shared" si="28"/>
        <v>0.36757496799579953</v>
      </c>
      <c r="AL78">
        <f t="shared" si="29"/>
        <v>2.5057233661464715</v>
      </c>
      <c r="AM78">
        <f t="shared" si="30"/>
        <v>3.0386011901906937</v>
      </c>
      <c r="AN78" s="71">
        <f t="shared" si="67"/>
        <v>8.2327001801616984</v>
      </c>
      <c r="AO78" s="71">
        <f t="shared" si="67"/>
        <v>8.2326747468539416</v>
      </c>
      <c r="AP78" s="71">
        <f t="shared" si="67"/>
        <v>8.2327858780010956</v>
      </c>
      <c r="AQ78" s="71">
        <f t="shared" si="67"/>
        <v>8.2323000603892158</v>
      </c>
      <c r="AR78" s="71">
        <f t="shared" si="67"/>
        <v>8.2344194948099236</v>
      </c>
      <c r="AS78" s="71">
        <f t="shared" si="67"/>
        <v>8.225088744836146</v>
      </c>
      <c r="AT78" s="71">
        <f t="shared" si="67"/>
        <v>8.2646578123463961</v>
      </c>
      <c r="AU78" s="71">
        <f t="shared" si="32"/>
        <v>7.6576119204130961</v>
      </c>
      <c r="AW78">
        <v>36000</v>
      </c>
      <c r="AX78">
        <f t="shared" si="59"/>
        <v>3.3176284062057859E-2</v>
      </c>
      <c r="AY78">
        <f t="shared" si="60"/>
        <v>4.9928044280350664E-2</v>
      </c>
      <c r="AZ78">
        <f t="shared" si="61"/>
        <v>-1.6751760218292805E-2</v>
      </c>
      <c r="BA78">
        <f t="shared" si="62"/>
        <v>1.5974816290900891</v>
      </c>
      <c r="BB78">
        <f t="shared" si="63"/>
        <v>-0.83984803165627175</v>
      </c>
      <c r="BC78">
        <f t="shared" si="64"/>
        <v>-0.26409657295468209</v>
      </c>
      <c r="BD78">
        <f t="shared" si="65"/>
        <v>-0.13282117524394321</v>
      </c>
      <c r="BE78">
        <f t="shared" si="68"/>
        <v>12.437670835231138</v>
      </c>
      <c r="BF78">
        <f t="shared" si="68"/>
        <v>12.439361561905361</v>
      </c>
      <c r="BG78">
        <f t="shared" si="68"/>
        <v>12.442114906762034</v>
      </c>
      <c r="BH78">
        <f t="shared" si="68"/>
        <v>12.446596707083598</v>
      </c>
      <c r="BI78">
        <f t="shared" si="68"/>
        <v>12.453886902488582</v>
      </c>
      <c r="BJ78">
        <f t="shared" si="68"/>
        <v>12.465732659342708</v>
      </c>
      <c r="BK78">
        <f t="shared" si="68"/>
        <v>12.484951270020737</v>
      </c>
      <c r="BL78">
        <f t="shared" si="66"/>
        <v>12.516070779322282</v>
      </c>
    </row>
    <row r="79" spans="1:64" ht="12.95" customHeight="1">
      <c r="A79" s="104" t="s">
        <v>41</v>
      </c>
      <c r="B79" s="105"/>
      <c r="C79" s="108">
        <v>47921.644999999997</v>
      </c>
      <c r="D79" s="108"/>
      <c r="E79" s="104">
        <f t="shared" si="11"/>
        <v>797.47491866682594</v>
      </c>
      <c r="F79">
        <f t="shared" si="46"/>
        <v>797.5</v>
      </c>
      <c r="G79">
        <f t="shared" si="52"/>
        <v>-7.6103750034235418E-3</v>
      </c>
      <c r="I79">
        <f t="shared" ref="I79:I85" si="69">+G79</f>
        <v>-7.6103750034235418E-3</v>
      </c>
      <c r="O79">
        <f t="shared" ca="1" si="15"/>
        <v>8.2837480716709509E-3</v>
      </c>
      <c r="P79">
        <f t="shared" si="16"/>
        <v>2.7423806692722808E-3</v>
      </c>
      <c r="Q79" s="1">
        <f t="shared" si="17"/>
        <v>32903.144999999997</v>
      </c>
      <c r="S79">
        <v>0.1</v>
      </c>
      <c r="U79" s="16"/>
      <c r="Z79">
        <f t="shared" si="18"/>
        <v>797.5</v>
      </c>
      <c r="AA79" s="71">
        <f t="shared" si="19"/>
        <v>6.6181912672452509E-3</v>
      </c>
      <c r="AB79" s="71">
        <f t="shared" si="53"/>
        <v>-1.1486185601396512E-2</v>
      </c>
      <c r="AC79" s="71">
        <f t="shared" si="54"/>
        <v>-1.0352755672695823E-2</v>
      </c>
      <c r="AD79" s="71">
        <f t="shared" si="49"/>
        <v>-1.4228566270668793E-2</v>
      </c>
      <c r="AE79" s="71">
        <f t="shared" si="50"/>
        <v>2.0245209811881363E-5</v>
      </c>
      <c r="AF79">
        <f t="shared" si="51"/>
        <v>-1.0352755672695823E-2</v>
      </c>
      <c r="AG79" s="102"/>
      <c r="AH79">
        <f t="shared" si="25"/>
        <v>3.8758105979729697E-3</v>
      </c>
      <c r="AI79">
        <f t="shared" si="26"/>
        <v>0.48325875123912498</v>
      </c>
      <c r="AJ79">
        <f t="shared" si="27"/>
        <v>0.62740584383710019</v>
      </c>
      <c r="AK79">
        <f t="shared" si="28"/>
        <v>0.34068545121514177</v>
      </c>
      <c r="AL79">
        <f t="shared" si="29"/>
        <v>2.5587101752561341</v>
      </c>
      <c r="AM79">
        <f t="shared" si="30"/>
        <v>3.333521735202523</v>
      </c>
      <c r="AN79" s="71">
        <f t="shared" si="67"/>
        <v>8.3172094242216872</v>
      </c>
      <c r="AO79" s="71">
        <f t="shared" si="67"/>
        <v>8.3170739549141945</v>
      </c>
      <c r="AP79" s="71">
        <f t="shared" si="67"/>
        <v>8.3175636732096532</v>
      </c>
      <c r="AQ79" s="71">
        <f t="shared" si="67"/>
        <v>8.3157910769551702</v>
      </c>
      <c r="AR79" s="71">
        <f t="shared" si="67"/>
        <v>8.3221776982733893</v>
      </c>
      <c r="AS79" s="71">
        <f t="shared" si="67"/>
        <v>8.298768383920029</v>
      </c>
      <c r="AT79" s="71">
        <f t="shared" si="67"/>
        <v>8.3798649266840268</v>
      </c>
      <c r="AU79" s="71">
        <f t="shared" si="32"/>
        <v>7.7634580500835231</v>
      </c>
      <c r="AW79">
        <v>37000</v>
      </c>
      <c r="AX79">
        <f t="shared" si="59"/>
        <v>3.5690152020547199E-2</v>
      </c>
      <c r="AY79">
        <f t="shared" si="60"/>
        <v>5.3683922064218223E-2</v>
      </c>
      <c r="AZ79">
        <f t="shared" si="61"/>
        <v>-1.7993770043671024E-2</v>
      </c>
      <c r="BA79">
        <f t="shared" si="62"/>
        <v>1.56039471215602</v>
      </c>
      <c r="BB79">
        <f t="shared" si="63"/>
        <v>-0.99172211288336287</v>
      </c>
      <c r="BC79">
        <f t="shared" si="64"/>
        <v>0.43845472053713852</v>
      </c>
      <c r="BD79">
        <f t="shared" si="65"/>
        <v>0.22280828542306011</v>
      </c>
      <c r="BE79">
        <f t="shared" si="68"/>
        <v>12.781727520762407</v>
      </c>
      <c r="BF79">
        <f t="shared" si="68"/>
        <v>12.77905502144716</v>
      </c>
      <c r="BG79">
        <f t="shared" si="68"/>
        <v>12.77463972133612</v>
      </c>
      <c r="BH79">
        <f t="shared" si="68"/>
        <v>12.767354069696003</v>
      </c>
      <c r="BI79">
        <f t="shared" si="68"/>
        <v>12.755355479789946</v>
      </c>
      <c r="BJ79">
        <f t="shared" si="68"/>
        <v>12.735654240361004</v>
      </c>
      <c r="BK79">
        <f t="shared" si="68"/>
        <v>12.70344517284796</v>
      </c>
      <c r="BL79">
        <f t="shared" si="66"/>
        <v>12.651078597779458</v>
      </c>
    </row>
    <row r="80" spans="1:64" ht="12.95" customHeight="1">
      <c r="A80" s="104" t="s">
        <v>42</v>
      </c>
      <c r="B80" s="105"/>
      <c r="C80" s="108">
        <v>47946.383999999998</v>
      </c>
      <c r="D80" s="108"/>
      <c r="E80" s="104">
        <f t="shared" si="11"/>
        <v>879.00665677195173</v>
      </c>
      <c r="F80">
        <f t="shared" si="46"/>
        <v>879</v>
      </c>
      <c r="G80">
        <f t="shared" si="52"/>
        <v>2.0198499987600371E-3</v>
      </c>
      <c r="I80">
        <f t="shared" si="69"/>
        <v>2.0198499987600371E-3</v>
      </c>
      <c r="O80">
        <f t="shared" ca="1" si="15"/>
        <v>8.3521122589821847E-3</v>
      </c>
      <c r="P80">
        <f t="shared" si="16"/>
        <v>2.6606438561821077E-3</v>
      </c>
      <c r="Q80" s="1">
        <f t="shared" si="17"/>
        <v>32927.883999999998</v>
      </c>
      <c r="S80">
        <v>0.1</v>
      </c>
      <c r="U80" s="16"/>
      <c r="Z80">
        <f t="shared" si="18"/>
        <v>879</v>
      </c>
      <c r="AA80" s="71">
        <f t="shared" si="19"/>
        <v>6.68764151615931E-3</v>
      </c>
      <c r="AB80" s="71">
        <f t="shared" si="53"/>
        <v>-2.0071476612171651E-3</v>
      </c>
      <c r="AC80" s="71">
        <f t="shared" si="54"/>
        <v>-6.4079385742207059E-4</v>
      </c>
      <c r="AD80" s="71">
        <f t="shared" si="49"/>
        <v>-4.6677915173992729E-3</v>
      </c>
      <c r="AE80" s="71">
        <f t="shared" si="50"/>
        <v>2.1788277649904607E-6</v>
      </c>
      <c r="AF80">
        <f t="shared" si="51"/>
        <v>-6.4079385742207059E-4</v>
      </c>
      <c r="AG80" s="102"/>
      <c r="AH80">
        <f t="shared" si="25"/>
        <v>4.0269976599772023E-3</v>
      </c>
      <c r="AI80">
        <f t="shared" si="26"/>
        <v>0.48146494455328281</v>
      </c>
      <c r="AJ80">
        <f t="shared" si="27"/>
        <v>0.63151362003130584</v>
      </c>
      <c r="AK80">
        <f t="shared" si="28"/>
        <v>0.33794894749574717</v>
      </c>
      <c r="AL80">
        <f t="shared" si="29"/>
        <v>2.5639966815446424</v>
      </c>
      <c r="AM80">
        <f t="shared" si="30"/>
        <v>3.3658224758729576</v>
      </c>
      <c r="AN80" s="71">
        <f t="shared" si="67"/>
        <v>8.3258175571435142</v>
      </c>
      <c r="AO80" s="71">
        <f t="shared" si="67"/>
        <v>8.3256623267805505</v>
      </c>
      <c r="AP80" s="71">
        <f t="shared" si="67"/>
        <v>8.3262139841965226</v>
      </c>
      <c r="AQ80" s="71">
        <f t="shared" si="67"/>
        <v>8.3242507896750233</v>
      </c>
      <c r="AR80" s="71">
        <f t="shared" si="67"/>
        <v>8.3312032466038257</v>
      </c>
      <c r="AS80" s="71">
        <f t="shared" si="67"/>
        <v>8.3061374072512031</v>
      </c>
      <c r="AT80" s="71">
        <f t="shared" si="67"/>
        <v>8.391446388533879</v>
      </c>
      <c r="AU80" s="71">
        <f t="shared" si="32"/>
        <v>7.7744611872877822</v>
      </c>
      <c r="AW80">
        <v>38000</v>
      </c>
      <c r="AX80">
        <f t="shared" si="59"/>
        <v>4.0295968459352655E-2</v>
      </c>
      <c r="AY80">
        <f t="shared" si="60"/>
        <v>5.7573242078653705E-2</v>
      </c>
      <c r="AZ80">
        <f t="shared" si="61"/>
        <v>-1.7277273619301047E-2</v>
      </c>
      <c r="BA80">
        <f t="shared" si="62"/>
        <v>1.3230185615010654</v>
      </c>
      <c r="BB80">
        <f t="shared" si="63"/>
        <v>-0.75703329742062897</v>
      </c>
      <c r="BC80">
        <f t="shared" si="64"/>
        <v>1.0217323594768331</v>
      </c>
      <c r="BD80">
        <f t="shared" si="65"/>
        <v>0.56049645910907109</v>
      </c>
      <c r="BE80">
        <f t="shared" si="68"/>
        <v>13.097385915805969</v>
      </c>
      <c r="BF80">
        <f t="shared" si="68"/>
        <v>13.093384857056995</v>
      </c>
      <c r="BG80">
        <f t="shared" si="68"/>
        <v>13.085921800096129</v>
      </c>
      <c r="BH80">
        <f t="shared" si="68"/>
        <v>13.07208532837539</v>
      </c>
      <c r="BI80">
        <f t="shared" si="68"/>
        <v>13.0467072531592</v>
      </c>
      <c r="BJ80">
        <f t="shared" si="68"/>
        <v>13.001001175148781</v>
      </c>
      <c r="BK80">
        <f t="shared" si="68"/>
        <v>12.920986033217513</v>
      </c>
      <c r="BL80">
        <f t="shared" si="66"/>
        <v>12.786086416236635</v>
      </c>
    </row>
    <row r="81" spans="1:64" ht="12.95" customHeight="1">
      <c r="A81" s="104" t="s">
        <v>42</v>
      </c>
      <c r="B81" s="105"/>
      <c r="C81" s="108">
        <v>47967.328999999998</v>
      </c>
      <c r="D81" s="108"/>
      <c r="E81" s="104">
        <f t="shared" si="11"/>
        <v>948.03459866983519</v>
      </c>
      <c r="F81">
        <f t="shared" si="46"/>
        <v>948</v>
      </c>
      <c r="G81">
        <f t="shared" si="52"/>
        <v>1.049819999752799E-2</v>
      </c>
      <c r="I81">
        <f t="shared" si="69"/>
        <v>1.049819999752799E-2</v>
      </c>
      <c r="O81">
        <f t="shared" ca="1" si="15"/>
        <v>8.4099911414910796E-3</v>
      </c>
      <c r="P81">
        <f t="shared" si="16"/>
        <v>2.5921362295397011E-3</v>
      </c>
      <c r="Q81" s="1">
        <f t="shared" si="17"/>
        <v>32948.828999999998</v>
      </c>
      <c r="S81">
        <v>0.1</v>
      </c>
      <c r="U81" s="16"/>
      <c r="Z81">
        <f t="shared" si="18"/>
        <v>948</v>
      </c>
      <c r="AA81" s="71">
        <f t="shared" si="19"/>
        <v>6.7464726662007715E-3</v>
      </c>
      <c r="AB81" s="71">
        <f t="shared" si="53"/>
        <v>6.3438635608669197E-3</v>
      </c>
      <c r="AC81" s="71">
        <f t="shared" si="54"/>
        <v>7.9060637679882889E-3</v>
      </c>
      <c r="AD81" s="71">
        <f t="shared" si="49"/>
        <v>3.751727331327219E-3</v>
      </c>
      <c r="AE81" s="71">
        <f t="shared" si="50"/>
        <v>1.4075457968627657E-6</v>
      </c>
      <c r="AF81">
        <f t="shared" si="51"/>
        <v>7.9060637679882889E-3</v>
      </c>
      <c r="AG81" s="102"/>
      <c r="AH81">
        <f t="shared" si="25"/>
        <v>4.1543364366610708E-3</v>
      </c>
      <c r="AI81">
        <f t="shared" si="26"/>
        <v>0.47996772131946674</v>
      </c>
      <c r="AJ81">
        <f t="shared" si="27"/>
        <v>0.63495425245661119</v>
      </c>
      <c r="AK81">
        <f t="shared" si="28"/>
        <v>0.33564046831534711</v>
      </c>
      <c r="AL81">
        <f t="shared" si="29"/>
        <v>2.5684421812301652</v>
      </c>
      <c r="AM81">
        <f t="shared" si="30"/>
        <v>3.3934328364197834</v>
      </c>
      <c r="AN81" s="71">
        <f t="shared" ref="AN81:AT90" si="70">$AU81+$AB$7*SIN(AO81)</f>
        <v>8.3330810314587769</v>
      </c>
      <c r="AO81" s="71">
        <f t="shared" si="70"/>
        <v>8.3329075043656946</v>
      </c>
      <c r="AP81" s="71">
        <f t="shared" si="70"/>
        <v>8.3335155366802063</v>
      </c>
      <c r="AQ81" s="71">
        <f t="shared" si="70"/>
        <v>8.3313818814841589</v>
      </c>
      <c r="AR81" s="71">
        <f t="shared" si="70"/>
        <v>8.3388309941533798</v>
      </c>
      <c r="AS81" s="71">
        <f t="shared" si="70"/>
        <v>8.3123392512931602</v>
      </c>
      <c r="AT81" s="71">
        <f t="shared" si="70"/>
        <v>8.4011931643790803</v>
      </c>
      <c r="AU81" s="71">
        <f t="shared" si="32"/>
        <v>7.783776726761328</v>
      </c>
      <c r="AW81">
        <v>39000</v>
      </c>
      <c r="AX81">
        <f t="shared" si="59"/>
        <v>4.6245829417561363E-2</v>
      </c>
      <c r="AY81">
        <f t="shared" si="60"/>
        <v>6.1596004323657097E-2</v>
      </c>
      <c r="AZ81">
        <f t="shared" si="61"/>
        <v>-1.5350174906095731E-2</v>
      </c>
      <c r="BA81">
        <f t="shared" si="62"/>
        <v>1.0880620055640349</v>
      </c>
      <c r="BB81">
        <f t="shared" si="63"/>
        <v>-0.43717886164297765</v>
      </c>
      <c r="BC81">
        <f t="shared" si="64"/>
        <v>1.4280333837260815</v>
      </c>
      <c r="BD81">
        <f t="shared" si="65"/>
        <v>0.86653708093727633</v>
      </c>
      <c r="BE81">
        <f t="shared" si="68"/>
        <v>13.3623147170197</v>
      </c>
      <c r="BF81">
        <f t="shared" si="68"/>
        <v>13.359943414756049</v>
      </c>
      <c r="BG81">
        <f t="shared" si="68"/>
        <v>13.354495462851931</v>
      </c>
      <c r="BH81">
        <f t="shared" si="68"/>
        <v>13.342090444161965</v>
      </c>
      <c r="BI81">
        <f t="shared" si="68"/>
        <v>13.314389454731515</v>
      </c>
      <c r="BJ81">
        <f t="shared" si="68"/>
        <v>13.254938967292942</v>
      </c>
      <c r="BK81">
        <f t="shared" si="68"/>
        <v>13.136071795801156</v>
      </c>
      <c r="BL81">
        <f t="shared" si="66"/>
        <v>12.921094234693811</v>
      </c>
    </row>
    <row r="82" spans="1:64" ht="12.95" customHeight="1">
      <c r="A82" s="104" t="s">
        <v>42</v>
      </c>
      <c r="B82" s="105"/>
      <c r="C82" s="108">
        <v>48677.356</v>
      </c>
      <c r="D82" s="108"/>
      <c r="E82" s="104">
        <f t="shared" si="11"/>
        <v>3288.0538157588462</v>
      </c>
      <c r="F82">
        <f t="shared" si="46"/>
        <v>3288</v>
      </c>
      <c r="G82">
        <f t="shared" si="52"/>
        <v>1.632919999974547E-2</v>
      </c>
      <c r="I82">
        <f t="shared" si="69"/>
        <v>1.632919999974547E-2</v>
      </c>
      <c r="O82">
        <f t="shared" ca="1" si="15"/>
        <v>1.0372840200488443E-2</v>
      </c>
      <c r="P82">
        <f t="shared" si="16"/>
        <v>6.4494503874589913E-4</v>
      </c>
      <c r="Q82" s="1">
        <f t="shared" si="17"/>
        <v>33658.856</v>
      </c>
      <c r="S82">
        <v>0.1</v>
      </c>
      <c r="U82" s="16"/>
      <c r="Z82">
        <f t="shared" si="18"/>
        <v>3288</v>
      </c>
      <c r="AA82" s="71">
        <f t="shared" si="19"/>
        <v>8.7659515052875767E-3</v>
      </c>
      <c r="AB82" s="71">
        <f t="shared" si="53"/>
        <v>8.2081935332037927E-3</v>
      </c>
      <c r="AC82" s="71">
        <f t="shared" si="54"/>
        <v>1.568425496099957E-2</v>
      </c>
      <c r="AD82" s="71">
        <f t="shared" si="49"/>
        <v>7.5632484944578929E-3</v>
      </c>
      <c r="AE82" s="71">
        <f t="shared" si="50"/>
        <v>5.720272778891959E-6</v>
      </c>
      <c r="AF82">
        <f t="shared" si="51"/>
        <v>1.568425496099957E-2</v>
      </c>
      <c r="AG82" s="102"/>
      <c r="AH82">
        <f t="shared" si="25"/>
        <v>8.1210064665416769E-3</v>
      </c>
      <c r="AI82">
        <f t="shared" si="26"/>
        <v>0.43894773565768852</v>
      </c>
      <c r="AJ82">
        <f t="shared" si="27"/>
        <v>0.73465240502450857</v>
      </c>
      <c r="AK82">
        <f t="shared" si="28"/>
        <v>0.26135885582275259</v>
      </c>
      <c r="AL82">
        <f t="shared" si="29"/>
        <v>2.7056470760364055</v>
      </c>
      <c r="AM82">
        <f t="shared" si="30"/>
        <v>4.5148398295508088</v>
      </c>
      <c r="AN82" s="71">
        <f t="shared" si="70"/>
        <v>8.5682224024386162</v>
      </c>
      <c r="AO82" s="71">
        <f t="shared" si="70"/>
        <v>8.566095694665071</v>
      </c>
      <c r="AP82" s="71">
        <f t="shared" si="70"/>
        <v>8.5713382247139869</v>
      </c>
      <c r="AQ82" s="71">
        <f t="shared" si="70"/>
        <v>8.5583568507814896</v>
      </c>
      <c r="AR82" s="71">
        <f t="shared" si="70"/>
        <v>8.5901559462496593</v>
      </c>
      <c r="AS82" s="71">
        <f t="shared" si="70"/>
        <v>8.5100127829802688</v>
      </c>
      <c r="AT82" s="71">
        <f t="shared" si="70"/>
        <v>8.7000456401703001</v>
      </c>
      <c r="AU82" s="71">
        <f t="shared" si="32"/>
        <v>8.0996950219511206</v>
      </c>
      <c r="AW82">
        <v>40000</v>
      </c>
      <c r="AX82">
        <f t="shared" si="59"/>
        <v>5.2817503802311386E-2</v>
      </c>
      <c r="AY82">
        <f t="shared" si="60"/>
        <v>6.5752208799228426E-2</v>
      </c>
      <c r="AZ82">
        <f t="shared" si="61"/>
        <v>-1.2934704996917037E-2</v>
      </c>
      <c r="BA82">
        <f t="shared" si="62"/>
        <v>0.91579236038688383</v>
      </c>
      <c r="BB82">
        <f t="shared" si="63"/>
        <v>-0.17235718438087502</v>
      </c>
      <c r="BC82">
        <f t="shared" si="64"/>
        <v>1.7072707115861863</v>
      </c>
      <c r="BD82">
        <f t="shared" si="65"/>
        <v>1.1467134866325517</v>
      </c>
      <c r="BE82">
        <f t="shared" ref="BE82:BK82" si="71">$BL82+$AB$7*SIN(BF82)</f>
        <v>13.5817566207481</v>
      </c>
      <c r="BF82">
        <f t="shared" si="71"/>
        <v>13.580991430846172</v>
      </c>
      <c r="BG82">
        <f t="shared" si="71"/>
        <v>13.578654109726685</v>
      </c>
      <c r="BH82">
        <f t="shared" si="71"/>
        <v>13.571568090521398</v>
      </c>
      <c r="BI82">
        <f t="shared" si="71"/>
        <v>13.550551944153</v>
      </c>
      <c r="BJ82">
        <f t="shared" si="71"/>
        <v>13.491775209159597</v>
      </c>
      <c r="BK82">
        <f t="shared" si="71"/>
        <v>13.347245086680974</v>
      </c>
      <c r="BL82">
        <f t="shared" si="66"/>
        <v>13.056102053150989</v>
      </c>
    </row>
    <row r="83" spans="1:64" ht="12.95" customHeight="1">
      <c r="A83" s="104" t="s">
        <v>41</v>
      </c>
      <c r="B83" s="105"/>
      <c r="C83" s="108">
        <v>48711.63</v>
      </c>
      <c r="D83" s="108"/>
      <c r="E83" s="104">
        <f t="shared" si="11"/>
        <v>3401.009828201335</v>
      </c>
      <c r="F83">
        <f t="shared" si="46"/>
        <v>3401</v>
      </c>
      <c r="G83">
        <f t="shared" si="52"/>
        <v>2.9821499992976896E-3</v>
      </c>
      <c r="I83">
        <f t="shared" si="69"/>
        <v>2.9821499992976896E-3</v>
      </c>
      <c r="O83">
        <f t="shared" ca="1" si="15"/>
        <v>1.0467627355901562E-2</v>
      </c>
      <c r="P83">
        <f t="shared" si="16"/>
        <v>5.6940837038072986E-4</v>
      </c>
      <c r="Q83" s="1">
        <f t="shared" si="17"/>
        <v>33693.129999999997</v>
      </c>
      <c r="S83">
        <v>0.1</v>
      </c>
      <c r="U83" s="16"/>
      <c r="Z83">
        <f t="shared" si="18"/>
        <v>3401</v>
      </c>
      <c r="AA83" s="71">
        <f t="shared" si="19"/>
        <v>8.8649693617147453E-3</v>
      </c>
      <c r="AB83" s="71">
        <f t="shared" si="53"/>
        <v>-5.3134109920363257E-3</v>
      </c>
      <c r="AC83" s="71">
        <f t="shared" si="54"/>
        <v>2.4127416289169597E-3</v>
      </c>
      <c r="AD83" s="71">
        <f t="shared" si="49"/>
        <v>-5.8828193624170556E-3</v>
      </c>
      <c r="AE83" s="71">
        <f t="shared" si="50"/>
        <v>3.4607563650829016E-6</v>
      </c>
      <c r="AF83">
        <f t="shared" si="51"/>
        <v>2.4127416289169597E-3</v>
      </c>
      <c r="AG83" s="102"/>
      <c r="AH83">
        <f t="shared" si="25"/>
        <v>8.2955609913340153E-3</v>
      </c>
      <c r="AI83">
        <f t="shared" si="26"/>
        <v>0.43736967193619991</v>
      </c>
      <c r="AJ83">
        <f t="shared" si="27"/>
        <v>0.73876212299707766</v>
      </c>
      <c r="AK83">
        <f t="shared" si="28"/>
        <v>0.25794419703384286</v>
      </c>
      <c r="AL83">
        <f t="shared" si="29"/>
        <v>2.7117246789134142</v>
      </c>
      <c r="AM83">
        <f t="shared" si="30"/>
        <v>4.5807250148793006</v>
      </c>
      <c r="AN83" s="71">
        <f t="shared" si="70"/>
        <v>8.5791170863646311</v>
      </c>
      <c r="AO83" s="71">
        <f t="shared" si="70"/>
        <v>8.5768127273179147</v>
      </c>
      <c r="AP83" s="71">
        <f t="shared" si="70"/>
        <v>8.5824230450619883</v>
      </c>
      <c r="AQ83" s="71">
        <f t="shared" si="70"/>
        <v>8.5687009191078971</v>
      </c>
      <c r="AR83" s="71">
        <f t="shared" si="70"/>
        <v>8.6018989379284747</v>
      </c>
      <c r="AS83" s="71">
        <f t="shared" si="70"/>
        <v>8.5192620438156919</v>
      </c>
      <c r="AT83" s="71">
        <f t="shared" si="70"/>
        <v>8.7129348797903354</v>
      </c>
      <c r="AU83" s="71">
        <f t="shared" si="32"/>
        <v>8.1149509054367819</v>
      </c>
    </row>
    <row r="84" spans="1:64" ht="12.95" customHeight="1">
      <c r="A84" s="104" t="s">
        <v>41</v>
      </c>
      <c r="B84" s="105"/>
      <c r="C84" s="108">
        <v>48715.576999999997</v>
      </c>
      <c r="D84" s="108"/>
      <c r="E84" s="104">
        <f t="shared" si="11"/>
        <v>3414.01786289558</v>
      </c>
      <c r="F84">
        <f t="shared" si="46"/>
        <v>3414</v>
      </c>
      <c r="G84">
        <f t="shared" si="52"/>
        <v>5.4201000020839274E-3</v>
      </c>
      <c r="I84">
        <f t="shared" si="69"/>
        <v>5.4201000020839274E-3</v>
      </c>
      <c r="O84">
        <f t="shared" ca="1" si="15"/>
        <v>1.0478532072895992E-2</v>
      </c>
      <c r="P84">
        <f t="shared" si="16"/>
        <v>5.6082760037511178E-4</v>
      </c>
      <c r="Q84" s="1">
        <f t="shared" si="17"/>
        <v>33697.076999999997</v>
      </c>
      <c r="S84">
        <v>0.1</v>
      </c>
      <c r="U84" s="16"/>
      <c r="Z84">
        <f t="shared" si="18"/>
        <v>3414</v>
      </c>
      <c r="AA84" s="71">
        <f t="shared" si="19"/>
        <v>8.8763709866450241E-3</v>
      </c>
      <c r="AB84" s="71">
        <f t="shared" si="53"/>
        <v>-2.8954433841859844E-3</v>
      </c>
      <c r="AC84" s="71">
        <f t="shared" si="54"/>
        <v>4.8592724017088159E-3</v>
      </c>
      <c r="AD84" s="71">
        <f t="shared" si="49"/>
        <v>-3.4562709845610967E-3</v>
      </c>
      <c r="AE84" s="71">
        <f t="shared" si="50"/>
        <v>1.1945809118718934E-6</v>
      </c>
      <c r="AF84">
        <f t="shared" si="51"/>
        <v>4.8592724017088159E-3</v>
      </c>
      <c r="AG84" s="102"/>
      <c r="AH84">
        <f t="shared" si="25"/>
        <v>8.3155433862699118E-3</v>
      </c>
      <c r="AI84">
        <f t="shared" si="26"/>
        <v>0.43719014323505967</v>
      </c>
      <c r="AJ84">
        <f t="shared" si="27"/>
        <v>0.7392313797103538</v>
      </c>
      <c r="AK84">
        <f t="shared" si="28"/>
        <v>0.25755224706618385</v>
      </c>
      <c r="AL84">
        <f t="shared" si="29"/>
        <v>2.7124212062937163</v>
      </c>
      <c r="AM84">
        <f t="shared" si="30"/>
        <v>4.5883931433661367</v>
      </c>
      <c r="AN84" s="71">
        <f t="shared" si="70"/>
        <v>8.580368181325607</v>
      </c>
      <c r="AO84" s="71">
        <f t="shared" si="70"/>
        <v>8.5780428477735722</v>
      </c>
      <c r="AP84" s="71">
        <f t="shared" si="70"/>
        <v>8.583696258872699</v>
      </c>
      <c r="AQ84" s="71">
        <f t="shared" si="70"/>
        <v>8.5698880257749899</v>
      </c>
      <c r="AR84" s="71">
        <f t="shared" si="70"/>
        <v>8.6032472750115723</v>
      </c>
      <c r="AS84" s="71">
        <f t="shared" si="70"/>
        <v>8.5203259846009036</v>
      </c>
      <c r="AT84" s="71">
        <f t="shared" si="70"/>
        <v>8.7144087753870245</v>
      </c>
      <c r="AU84" s="71">
        <f t="shared" si="32"/>
        <v>8.1167060070767256</v>
      </c>
    </row>
    <row r="85" spans="1:64" ht="12.95" customHeight="1">
      <c r="A85" s="104" t="s">
        <v>43</v>
      </c>
      <c r="B85" s="105"/>
      <c r="C85" s="108">
        <v>49101.392999999996</v>
      </c>
      <c r="D85" s="108"/>
      <c r="E85" s="104">
        <f t="shared" ref="E85:E148" si="72">+(C85-C$7)/C$8</f>
        <v>4685.5425433097171</v>
      </c>
      <c r="F85">
        <f t="shared" si="46"/>
        <v>4685.5</v>
      </c>
      <c r="G85">
        <f t="shared" si="52"/>
        <v>1.290882499597501E-2</v>
      </c>
      <c r="I85">
        <f t="shared" si="69"/>
        <v>1.290882499597501E-2</v>
      </c>
      <c r="O85">
        <f t="shared" ref="O85:O148" ca="1" si="73">+C$11+C$12*$F85</f>
        <v>1.1545097277389643E-2</v>
      </c>
      <c r="P85">
        <f t="shared" ref="P85:P148" si="74">+AB$3+AB$4*F85+AB$5*F85^2</f>
        <v>-1.6946600100911993E-4</v>
      </c>
      <c r="Q85" s="1">
        <f t="shared" ref="Q85:Q148" si="75">+C85-15018.5</f>
        <v>34082.892999999996</v>
      </c>
      <c r="S85">
        <v>0.1</v>
      </c>
      <c r="U85" s="16"/>
      <c r="Z85">
        <f t="shared" ref="Z85:Z148" si="76">F85</f>
        <v>4685.5</v>
      </c>
      <c r="AA85" s="71">
        <f t="shared" ref="AA85:AA148" si="77">AB$3+AB$4*Z85+AB$5*Z85^2+AH85</f>
        <v>1.0001956672163427E-2</v>
      </c>
      <c r="AB85" s="71">
        <f t="shared" si="53"/>
        <v>2.7374023228024635E-3</v>
      </c>
      <c r="AC85" s="71">
        <f t="shared" si="54"/>
        <v>1.307829099698413E-2</v>
      </c>
      <c r="AD85" s="71">
        <f t="shared" si="49"/>
        <v>2.9068683238115834E-3</v>
      </c>
      <c r="AE85" s="71">
        <f t="shared" si="50"/>
        <v>8.4498834519791648E-7</v>
      </c>
      <c r="AF85">
        <f t="shared" si="51"/>
        <v>1.307829099698413E-2</v>
      </c>
      <c r="AG85" s="102"/>
      <c r="AH85">
        <f t="shared" ref="AH85:AH148" si="78">$AB$6*($AB$11/AI85*AJ85+$AB$12)</f>
        <v>1.0171422673172547E-2</v>
      </c>
      <c r="AI85">
        <f t="shared" ref="AI85:AI148" si="79">1+$AB$7*COS(AL85)</f>
        <v>0.42149241220185685</v>
      </c>
      <c r="AJ85">
        <f t="shared" ref="AJ85:AJ148" si="80">SIN(AL85+RADIANS($AB$9))</f>
        <v>0.78185885018226653</v>
      </c>
      <c r="AK85">
        <f t="shared" ref="AK85:AK148" si="81">$AB$7*SIN(AL85)</f>
        <v>0.22003878226482473</v>
      </c>
      <c r="AL85">
        <f t="shared" ref="AL85:AL148" si="82">2*ATAN(AM85)</f>
        <v>2.7781346755836362</v>
      </c>
      <c r="AM85">
        <f t="shared" ref="AM85:AM148" si="83">SQRT((1+$AB$7)/(1-$AB$7))*TAN(AN85/2)</f>
        <v>5.4419892857298651</v>
      </c>
      <c r="AN85" s="71">
        <f t="shared" si="70"/>
        <v>8.7006554388427677</v>
      </c>
      <c r="AO85" s="71">
        <f t="shared" si="70"/>
        <v>8.6957879570827643</v>
      </c>
      <c r="AP85" s="71">
        <f t="shared" si="70"/>
        <v>8.7062829536727868</v>
      </c>
      <c r="AQ85" s="71">
        <f t="shared" si="70"/>
        <v>8.6835301752431153</v>
      </c>
      <c r="AR85" s="71">
        <f t="shared" si="70"/>
        <v>8.7322978168534338</v>
      </c>
      <c r="AS85" s="71">
        <f t="shared" si="70"/>
        <v>8.6249444621070612</v>
      </c>
      <c r="AT85" s="71">
        <f t="shared" si="70"/>
        <v>8.8498274274042021</v>
      </c>
      <c r="AU85" s="71">
        <f t="shared" ref="AU85:AU148" si="84">RADIANS($AB$9)+$AB$18*(F85-AB$15)</f>
        <v>8.2883684482450253</v>
      </c>
    </row>
    <row r="86" spans="1:64" ht="12.95" customHeight="1">
      <c r="A86" s="104" t="s">
        <v>44</v>
      </c>
      <c r="B86" s="105"/>
      <c r="C86" s="108">
        <v>49415.6</v>
      </c>
      <c r="D86" s="108"/>
      <c r="E86" s="104">
        <f t="shared" si="72"/>
        <v>5721.0671334223325</v>
      </c>
      <c r="F86">
        <f t="shared" si="46"/>
        <v>5721</v>
      </c>
      <c r="G86">
        <f t="shared" si="52"/>
        <v>2.0370149999507703E-2</v>
      </c>
      <c r="J86">
        <f>+G86</f>
        <v>2.0370149999507703E-2</v>
      </c>
      <c r="O86">
        <f t="shared" ca="1" si="73"/>
        <v>1.2413699927215187E-2</v>
      </c>
      <c r="P86">
        <f t="shared" si="74"/>
        <v>-6.0482162393905511E-4</v>
      </c>
      <c r="Q86" s="1">
        <f t="shared" si="75"/>
        <v>34397.1</v>
      </c>
      <c r="S86">
        <v>1</v>
      </c>
      <c r="U86" s="16"/>
      <c r="Z86">
        <f t="shared" si="76"/>
        <v>5721</v>
      </c>
      <c r="AA86" s="71">
        <f t="shared" si="77"/>
        <v>1.0933629628854052E-2</v>
      </c>
      <c r="AB86" s="71">
        <f t="shared" si="53"/>
        <v>8.8316987467145953E-3</v>
      </c>
      <c r="AC86" s="71">
        <f t="shared" si="54"/>
        <v>2.0974971623446758E-2</v>
      </c>
      <c r="AD86" s="71">
        <f t="shared" si="49"/>
        <v>9.4365203706536505E-3</v>
      </c>
      <c r="AE86" s="71">
        <f t="shared" si="50"/>
        <v>8.9047916705761311E-5</v>
      </c>
      <c r="AF86">
        <f t="shared" si="51"/>
        <v>2.0974971623446758E-2</v>
      </c>
      <c r="AG86" s="102"/>
      <c r="AH86">
        <f t="shared" si="78"/>
        <v>1.1538451252793108E-2</v>
      </c>
      <c r="AI86">
        <f t="shared" si="79"/>
        <v>0.41112528795169945</v>
      </c>
      <c r="AJ86">
        <f t="shared" si="80"/>
        <v>0.81232526126244942</v>
      </c>
      <c r="AK86">
        <f t="shared" si="81"/>
        <v>0.19056407938183018</v>
      </c>
      <c r="AL86">
        <f t="shared" si="82"/>
        <v>2.8286210364195123</v>
      </c>
      <c r="AM86">
        <f t="shared" si="83"/>
        <v>6.3381085443720933</v>
      </c>
      <c r="AN86" s="71">
        <f t="shared" si="70"/>
        <v>8.7959398483882048</v>
      </c>
      <c r="AO86" s="71">
        <f t="shared" si="70"/>
        <v>8.7885153493523749</v>
      </c>
      <c r="AP86" s="71">
        <f t="shared" si="70"/>
        <v>8.8033484080926172</v>
      </c>
      <c r="AQ86" s="71">
        <f t="shared" si="70"/>
        <v>8.773550304351021</v>
      </c>
      <c r="AR86" s="71">
        <f t="shared" si="70"/>
        <v>8.8327806184474564</v>
      </c>
      <c r="AS86" s="71">
        <f t="shared" si="70"/>
        <v>8.712293618028033</v>
      </c>
      <c r="AT86" s="71">
        <f t="shared" si="70"/>
        <v>8.9478530050903426</v>
      </c>
      <c r="AU86" s="71">
        <f t="shared" si="84"/>
        <v>8.428169044257432</v>
      </c>
    </row>
    <row r="87" spans="1:64" ht="12.95" customHeight="1">
      <c r="A87" s="104" t="s">
        <v>44</v>
      </c>
      <c r="B87" s="105"/>
      <c r="C87" s="108">
        <v>49422.571000000004</v>
      </c>
      <c r="D87" s="108"/>
      <c r="E87" s="104">
        <f t="shared" si="72"/>
        <v>5744.0412935068634</v>
      </c>
      <c r="F87">
        <f t="shared" si="46"/>
        <v>5744</v>
      </c>
      <c r="G87">
        <f t="shared" si="52"/>
        <v>1.2529600004199892E-2</v>
      </c>
      <c r="J87">
        <f>+G87</f>
        <v>1.2529600004199892E-2</v>
      </c>
      <c r="O87">
        <f t="shared" ca="1" si="73"/>
        <v>1.2432992888051485E-2</v>
      </c>
      <c r="P87">
        <f t="shared" si="74"/>
        <v>-6.1286716297706718E-4</v>
      </c>
      <c r="Q87" s="1">
        <f t="shared" si="75"/>
        <v>34404.071000000004</v>
      </c>
      <c r="S87">
        <v>1</v>
      </c>
      <c r="U87" s="16"/>
      <c r="Z87">
        <f t="shared" si="76"/>
        <v>5744</v>
      </c>
      <c r="AA87" s="71">
        <f t="shared" si="77"/>
        <v>1.0954466720255468E-2</v>
      </c>
      <c r="AB87" s="71">
        <f t="shared" si="53"/>
        <v>9.6226612096735747E-4</v>
      </c>
      <c r="AC87" s="71">
        <f t="shared" si="54"/>
        <v>1.3142467167176959E-2</v>
      </c>
      <c r="AD87" s="71">
        <f t="shared" si="49"/>
        <v>1.5751332839444247E-3</v>
      </c>
      <c r="AE87" s="71">
        <f t="shared" si="50"/>
        <v>2.4810448621895477E-6</v>
      </c>
      <c r="AF87">
        <f t="shared" si="51"/>
        <v>1.3142467167176959E-2</v>
      </c>
      <c r="AG87" s="102"/>
      <c r="AH87">
        <f t="shared" si="78"/>
        <v>1.1567333883232535E-2</v>
      </c>
      <c r="AI87">
        <f t="shared" si="79"/>
        <v>0.41091702292067822</v>
      </c>
      <c r="AJ87">
        <f t="shared" si="80"/>
        <v>0.81296323128716119</v>
      </c>
      <c r="AK87">
        <f t="shared" si="81"/>
        <v>0.18991930116756556</v>
      </c>
      <c r="AL87">
        <f t="shared" si="82"/>
        <v>2.8297157754849662</v>
      </c>
      <c r="AM87">
        <f t="shared" si="83"/>
        <v>6.3607230933603862</v>
      </c>
      <c r="AN87" s="71">
        <f t="shared" si="70"/>
        <v>8.798031831081623</v>
      </c>
      <c r="AO87" s="71">
        <f t="shared" si="70"/>
        <v>8.7905490583001438</v>
      </c>
      <c r="AP87" s="71">
        <f t="shared" si="70"/>
        <v>8.805475983787634</v>
      </c>
      <c r="AQ87" s="71">
        <f t="shared" si="70"/>
        <v>8.7755347204341287</v>
      </c>
      <c r="AR87" s="71">
        <f t="shared" si="70"/>
        <v>8.8349611322247235</v>
      </c>
      <c r="AS87" s="71">
        <f t="shared" si="70"/>
        <v>8.7142661280956766</v>
      </c>
      <c r="AT87" s="71">
        <f t="shared" si="70"/>
        <v>8.9499117832704833</v>
      </c>
      <c r="AU87" s="71">
        <f t="shared" si="84"/>
        <v>8.431274224081946</v>
      </c>
    </row>
    <row r="88" spans="1:64" ht="12.95" customHeight="1">
      <c r="A88" s="108" t="s">
        <v>88</v>
      </c>
      <c r="B88" s="105"/>
      <c r="C88" s="108">
        <v>49632.633000000002</v>
      </c>
      <c r="D88" s="108" t="s">
        <v>89</v>
      </c>
      <c r="E88" s="104">
        <f t="shared" si="72"/>
        <v>6436.3376664337329</v>
      </c>
      <c r="F88">
        <f t="shared" si="46"/>
        <v>6436.5</v>
      </c>
      <c r="O88">
        <f t="shared" ca="1" si="73"/>
        <v>1.3013878774100918E-2</v>
      </c>
      <c r="P88">
        <f t="shared" si="74"/>
        <v>-8.220486208251822E-4</v>
      </c>
      <c r="Q88" s="1">
        <f t="shared" si="75"/>
        <v>34614.133000000002</v>
      </c>
      <c r="U88" s="16">
        <v>-4.9256524995143991E-2</v>
      </c>
      <c r="Z88">
        <f t="shared" si="76"/>
        <v>6436.5</v>
      </c>
      <c r="AA88" s="71">
        <f t="shared" si="77"/>
        <v>1.1584518815125672E-2</v>
      </c>
      <c r="AB88" s="71"/>
      <c r="AC88" s="71"/>
      <c r="AD88" s="71">
        <f t="shared" si="49"/>
        <v>-9999</v>
      </c>
      <c r="AE88" s="71">
        <f t="shared" si="50"/>
        <v>0</v>
      </c>
      <c r="AF88">
        <f t="shared" si="51"/>
        <v>-9999</v>
      </c>
      <c r="AG88" s="102"/>
      <c r="AH88">
        <f t="shared" si="78"/>
        <v>1.2406567435950854E-2</v>
      </c>
      <c r="AI88">
        <f t="shared" si="79"/>
        <v>0.40506194034227427</v>
      </c>
      <c r="AJ88">
        <f t="shared" si="80"/>
        <v>0.83143914354284043</v>
      </c>
      <c r="AK88">
        <f t="shared" si="81"/>
        <v>0.17069504975632321</v>
      </c>
      <c r="AL88">
        <f t="shared" si="82"/>
        <v>2.8621857431229962</v>
      </c>
      <c r="AM88">
        <f t="shared" si="83"/>
        <v>7.1113905712127377</v>
      </c>
      <c r="AN88" s="71">
        <f t="shared" si="70"/>
        <v>8.8605501507699902</v>
      </c>
      <c r="AO88" s="71">
        <f t="shared" si="70"/>
        <v>8.8513533579182297</v>
      </c>
      <c r="AP88" s="71">
        <f t="shared" si="70"/>
        <v>8.8689425397309094</v>
      </c>
      <c r="AQ88" s="71">
        <f t="shared" si="70"/>
        <v>8.8351265595790629</v>
      </c>
      <c r="AR88" s="71">
        <f t="shared" si="70"/>
        <v>8.899520113143252</v>
      </c>
      <c r="AS88" s="71">
        <f t="shared" si="70"/>
        <v>8.774416190000764</v>
      </c>
      <c r="AT88" s="71">
        <f t="shared" si="70"/>
        <v>9.009604527308344</v>
      </c>
      <c r="AU88" s="71">
        <f t="shared" si="84"/>
        <v>8.5247671383635417</v>
      </c>
    </row>
    <row r="89" spans="1:64" ht="12.95" customHeight="1">
      <c r="A89" s="104" t="s">
        <v>45</v>
      </c>
      <c r="B89" s="105"/>
      <c r="C89" s="108">
        <v>50249.411</v>
      </c>
      <c r="D89" s="108"/>
      <c r="E89" s="104">
        <f t="shared" si="72"/>
        <v>8469.0383562352727</v>
      </c>
      <c r="F89">
        <f t="shared" si="46"/>
        <v>8469</v>
      </c>
      <c r="G89">
        <f t="shared" ref="G89:G100" si="85">+C89-(C$7+F89*C$8)</f>
        <v>1.163835000625113E-2</v>
      </c>
      <c r="J89">
        <f>+G89</f>
        <v>1.163835000625113E-2</v>
      </c>
      <c r="O89">
        <f t="shared" ca="1" si="73"/>
        <v>1.4718789334960805E-2</v>
      </c>
      <c r="P89">
        <f t="shared" si="74"/>
        <v>-1.0664609083780689E-3</v>
      </c>
      <c r="Q89" s="1">
        <f t="shared" si="75"/>
        <v>35230.911</v>
      </c>
      <c r="S89">
        <v>1</v>
      </c>
      <c r="U89" s="16"/>
      <c r="Z89">
        <f t="shared" si="76"/>
        <v>8469</v>
      </c>
      <c r="AA89" s="71">
        <f t="shared" si="77"/>
        <v>1.3459736002324793E-2</v>
      </c>
      <c r="AB89" s="71">
        <f>IF(S89&lt;&gt;0,U89-AH89, -9999)</f>
        <v>-1.4526196910702862E-2</v>
      </c>
      <c r="AC89" s="71">
        <f>+U89-P89</f>
        <v>1.0664609083780689E-3</v>
      </c>
      <c r="AD89" s="71">
        <f>IF(S89&lt;&gt;0,U89-AA89, -9999)</f>
        <v>-1.3459736002324793E-2</v>
      </c>
      <c r="AE89" s="71">
        <f>+(U89-AA89)^2*S89</f>
        <v>1.811644932522782E-4</v>
      </c>
      <c r="AF89">
        <f>IF(S89&lt;&gt;0,U89-P89, -9999)</f>
        <v>1.0664609083780689E-3</v>
      </c>
      <c r="AG89" s="102"/>
      <c r="AH89">
        <f t="shared" si="78"/>
        <v>1.4526196910702862E-2</v>
      </c>
      <c r="AI89">
        <f t="shared" si="79"/>
        <v>0.39206889653474164</v>
      </c>
      <c r="AJ89">
        <f t="shared" si="80"/>
        <v>0.87825495899559702</v>
      </c>
      <c r="AK89">
        <f t="shared" si="81"/>
        <v>0.11622335514055117</v>
      </c>
      <c r="AL89">
        <f t="shared" si="82"/>
        <v>2.9526935169576434</v>
      </c>
      <c r="AM89">
        <f t="shared" si="83"/>
        <v>10.556158955432471</v>
      </c>
      <c r="AN89" s="71">
        <f t="shared" si="70"/>
        <v>9.0391102461548094</v>
      </c>
      <c r="AO89" s="71">
        <f t="shared" si="70"/>
        <v>9.0266844672486304</v>
      </c>
      <c r="AP89" s="71">
        <f t="shared" si="70"/>
        <v>9.0483662614768612</v>
      </c>
      <c r="AQ89" s="71">
        <f t="shared" si="70"/>
        <v>9.0104047953166937</v>
      </c>
      <c r="AR89" s="71">
        <f t="shared" si="70"/>
        <v>9.076496127117462</v>
      </c>
      <c r="AS89" s="71">
        <f t="shared" si="70"/>
        <v>8.9601786770773071</v>
      </c>
      <c r="AT89" s="71">
        <f t="shared" si="70"/>
        <v>9.1616161099415514</v>
      </c>
      <c r="AU89" s="71">
        <f t="shared" si="84"/>
        <v>8.7991705293777542</v>
      </c>
    </row>
    <row r="90" spans="1:64" ht="12.95" customHeight="1">
      <c r="A90" s="104" t="s">
        <v>45</v>
      </c>
      <c r="B90" s="105"/>
      <c r="C90" s="108">
        <v>50249.411</v>
      </c>
      <c r="D90" s="108"/>
      <c r="E90" s="104">
        <f t="shared" si="72"/>
        <v>8469.0383562352727</v>
      </c>
      <c r="F90">
        <f t="shared" si="46"/>
        <v>8469</v>
      </c>
      <c r="G90">
        <f t="shared" si="85"/>
        <v>1.163835000625113E-2</v>
      </c>
      <c r="J90">
        <f>+G90</f>
        <v>1.163835000625113E-2</v>
      </c>
      <c r="O90">
        <f t="shared" ca="1" si="73"/>
        <v>1.4718789334960805E-2</v>
      </c>
      <c r="P90">
        <f t="shared" si="74"/>
        <v>-1.0664609083780689E-3</v>
      </c>
      <c r="Q90" s="1">
        <f t="shared" si="75"/>
        <v>35230.911</v>
      </c>
      <c r="S90">
        <v>1</v>
      </c>
      <c r="U90" s="16"/>
      <c r="Z90">
        <f t="shared" si="76"/>
        <v>8469</v>
      </c>
      <c r="AA90" s="71">
        <f t="shared" si="77"/>
        <v>1.3459736002324793E-2</v>
      </c>
      <c r="AB90" s="71">
        <f t="shared" ref="AB90:AB100" si="86">IF(S90&lt;&gt;0,G90-AH90, -9999)</f>
        <v>-2.8878469044517317E-3</v>
      </c>
      <c r="AC90" s="71">
        <f t="shared" ref="AC90:AC100" si="87">+G90-P90</f>
        <v>1.2704810914629199E-2</v>
      </c>
      <c r="AD90" s="71">
        <f t="shared" ref="AD90:AD117" si="88">IF(S90&lt;&gt;0,G90-AA90, -9999)</f>
        <v>-1.8213859960736628E-3</v>
      </c>
      <c r="AE90" s="71">
        <f t="shared" ref="AE90:AE117" si="89">+(G90-AA90)^2*S90</f>
        <v>3.3174469466932486E-6</v>
      </c>
      <c r="AF90">
        <f t="shared" ref="AF90:AF117" si="90">IF(S90&lt;&gt;0,G90-P90, -9999)</f>
        <v>1.2704810914629199E-2</v>
      </c>
      <c r="AG90" s="102"/>
      <c r="AH90">
        <f t="shared" si="78"/>
        <v>1.4526196910702862E-2</v>
      </c>
      <c r="AI90">
        <f t="shared" si="79"/>
        <v>0.39206889653474164</v>
      </c>
      <c r="AJ90">
        <f t="shared" si="80"/>
        <v>0.87825495899559702</v>
      </c>
      <c r="AK90">
        <f t="shared" si="81"/>
        <v>0.11622335514055117</v>
      </c>
      <c r="AL90">
        <f t="shared" si="82"/>
        <v>2.9526935169576434</v>
      </c>
      <c r="AM90">
        <f t="shared" si="83"/>
        <v>10.556158955432471</v>
      </c>
      <c r="AN90" s="71">
        <f t="shared" si="70"/>
        <v>9.0391102461548094</v>
      </c>
      <c r="AO90" s="71">
        <f t="shared" si="70"/>
        <v>9.0266844672486304</v>
      </c>
      <c r="AP90" s="71">
        <f t="shared" si="70"/>
        <v>9.0483662614768612</v>
      </c>
      <c r="AQ90" s="71">
        <f t="shared" si="70"/>
        <v>9.0104047953166937</v>
      </c>
      <c r="AR90" s="71">
        <f t="shared" si="70"/>
        <v>9.076496127117462</v>
      </c>
      <c r="AS90" s="71">
        <f t="shared" si="70"/>
        <v>8.9601786770773071</v>
      </c>
      <c r="AT90" s="71">
        <f t="shared" si="70"/>
        <v>9.1616161099415514</v>
      </c>
      <c r="AU90" s="71">
        <f t="shared" si="84"/>
        <v>8.7991705293777542</v>
      </c>
    </row>
    <row r="91" spans="1:64" ht="12.95" customHeight="1">
      <c r="A91" s="104" t="s">
        <v>46</v>
      </c>
      <c r="B91" s="105"/>
      <c r="C91" s="108">
        <v>50888.288</v>
      </c>
      <c r="D91" s="108">
        <v>1.2999999999999999E-3</v>
      </c>
      <c r="E91" s="104">
        <f t="shared" si="72"/>
        <v>10574.570198483771</v>
      </c>
      <c r="F91">
        <f t="shared" si="46"/>
        <v>10574.5</v>
      </c>
      <c r="G91">
        <f t="shared" si="85"/>
        <v>2.1300175001670141E-2</v>
      </c>
      <c r="K91">
        <f>+G91</f>
        <v>2.1300175001670141E-2</v>
      </c>
      <c r="O91">
        <f t="shared" ca="1" si="73"/>
        <v>1.6484934075866337E-2</v>
      </c>
      <c r="P91">
        <f t="shared" si="74"/>
        <v>-7.3833994197738863E-4</v>
      </c>
      <c r="Q91" s="1">
        <f t="shared" si="75"/>
        <v>35869.788</v>
      </c>
      <c r="S91">
        <v>1</v>
      </c>
      <c r="U91" s="16"/>
      <c r="Z91">
        <f t="shared" si="76"/>
        <v>10574.5</v>
      </c>
      <c r="AA91" s="71">
        <f t="shared" si="77"/>
        <v>1.5441373294960974E-2</v>
      </c>
      <c r="AB91" s="71">
        <f t="shared" si="86"/>
        <v>5.1204617647317777E-3</v>
      </c>
      <c r="AC91" s="71">
        <f t="shared" si="87"/>
        <v>2.203851494364753E-2</v>
      </c>
      <c r="AD91" s="71">
        <f t="shared" si="88"/>
        <v>5.8588017067091672E-3</v>
      </c>
      <c r="AE91" s="71">
        <f t="shared" si="89"/>
        <v>3.4325557438538248E-5</v>
      </c>
      <c r="AF91">
        <f t="shared" si="90"/>
        <v>2.203851494364753E-2</v>
      </c>
      <c r="AG91" s="102"/>
      <c r="AH91">
        <f t="shared" si="78"/>
        <v>1.6179713236938363E-2</v>
      </c>
      <c r="AI91">
        <f t="shared" si="79"/>
        <v>0.384214036471896</v>
      </c>
      <c r="AJ91">
        <f t="shared" si="80"/>
        <v>0.91683707681604609</v>
      </c>
      <c r="AK91">
        <f t="shared" si="81"/>
        <v>6.2415879088400177E-2</v>
      </c>
      <c r="AL91">
        <f t="shared" si="82"/>
        <v>3.0405779478121233</v>
      </c>
      <c r="AM91">
        <f t="shared" si="83"/>
        <v>19.782258766417854</v>
      </c>
      <c r="AN91" s="71">
        <f t="shared" ref="AN91:AT100" si="91">$AU91+$AB$7*SIN(AO91)</f>
        <v>9.2171387797258433</v>
      </c>
      <c r="AO91" s="71">
        <f t="shared" si="91"/>
        <v>9.2070322687972812</v>
      </c>
      <c r="AP91" s="71">
        <f t="shared" si="91"/>
        <v>9.2237258234696622</v>
      </c>
      <c r="AQ91" s="71">
        <f t="shared" si="91"/>
        <v>9.1961190584107406</v>
      </c>
      <c r="AR91" s="71">
        <f t="shared" si="91"/>
        <v>9.2416884403218056</v>
      </c>
      <c r="AS91" s="71">
        <f t="shared" si="91"/>
        <v>9.1662134289159987</v>
      </c>
      <c r="AT91" s="71">
        <f t="shared" si="91"/>
        <v>9.2906250184583694</v>
      </c>
      <c r="AU91" s="71">
        <f t="shared" si="84"/>
        <v>9.0834294911393378</v>
      </c>
    </row>
    <row r="92" spans="1:64" ht="12.95" customHeight="1">
      <c r="A92" s="104" t="s">
        <v>46</v>
      </c>
      <c r="B92" s="105"/>
      <c r="C92" s="108">
        <v>50895.415000000001</v>
      </c>
      <c r="D92" s="108">
        <v>2.8E-3</v>
      </c>
      <c r="E92" s="104">
        <f t="shared" si="72"/>
        <v>10598.058484084449</v>
      </c>
      <c r="F92">
        <f t="shared" si="46"/>
        <v>10598</v>
      </c>
      <c r="G92">
        <f t="shared" si="85"/>
        <v>1.7745700002706144E-2</v>
      </c>
      <c r="K92">
        <f>+G92</f>
        <v>1.7745700002706144E-2</v>
      </c>
      <c r="O92">
        <f t="shared" ca="1" si="73"/>
        <v>1.6504646448894732E-2</v>
      </c>
      <c r="P92">
        <f t="shared" si="74"/>
        <v>-7.3133954621242003E-4</v>
      </c>
      <c r="Q92" s="1">
        <f t="shared" si="75"/>
        <v>35876.915000000001</v>
      </c>
      <c r="S92">
        <v>1</v>
      </c>
      <c r="U92" s="16"/>
      <c r="Z92">
        <f t="shared" si="76"/>
        <v>10598</v>
      </c>
      <c r="AA92" s="71">
        <f t="shared" si="77"/>
        <v>1.5463761773263671E-2</v>
      </c>
      <c r="AB92" s="71">
        <f t="shared" si="86"/>
        <v>1.5505986832300526E-3</v>
      </c>
      <c r="AC92" s="71">
        <f t="shared" si="87"/>
        <v>1.8477039548918564E-2</v>
      </c>
      <c r="AD92" s="71">
        <f t="shared" si="88"/>
        <v>2.2819382294424727E-3</v>
      </c>
      <c r="AE92" s="71">
        <f t="shared" si="89"/>
        <v>5.207242082991047E-6</v>
      </c>
      <c r="AF92">
        <f t="shared" si="90"/>
        <v>1.8477039548918564E-2</v>
      </c>
      <c r="AG92" s="102"/>
      <c r="AH92">
        <f t="shared" si="78"/>
        <v>1.6195101319476091E-2</v>
      </c>
      <c r="AI92">
        <f t="shared" si="79"/>
        <v>0.38415467877439335</v>
      </c>
      <c r="AJ92">
        <f t="shared" si="80"/>
        <v>0.91721815542754181</v>
      </c>
      <c r="AK92">
        <f t="shared" si="81"/>
        <v>6.1827462871628533E-2</v>
      </c>
      <c r="AL92">
        <f t="shared" si="82"/>
        <v>3.0415334548364856</v>
      </c>
      <c r="AM92">
        <f t="shared" si="83"/>
        <v>19.971487937673544</v>
      </c>
      <c r="AN92" s="71">
        <f t="shared" si="91"/>
        <v>9.219092245629632</v>
      </c>
      <c r="AO92" s="71">
        <f t="shared" si="91"/>
        <v>9.2090493037286727</v>
      </c>
      <c r="AP92" s="71">
        <f t="shared" si="91"/>
        <v>9.2256309762083468</v>
      </c>
      <c r="AQ92" s="71">
        <f t="shared" si="91"/>
        <v>9.1982211770234237</v>
      </c>
      <c r="AR92" s="71">
        <f t="shared" si="91"/>
        <v>9.2434472282298259</v>
      </c>
      <c r="AS92" s="71">
        <f t="shared" si="91"/>
        <v>9.168575620201846</v>
      </c>
      <c r="AT92" s="71">
        <f t="shared" si="91"/>
        <v>9.2919462557752617</v>
      </c>
      <c r="AU92" s="71">
        <f t="shared" si="84"/>
        <v>9.0866021748730823</v>
      </c>
    </row>
    <row r="93" spans="1:64" ht="12.95" customHeight="1">
      <c r="A93" s="104" t="s">
        <v>46</v>
      </c>
      <c r="B93" s="105"/>
      <c r="C93" s="108">
        <v>50921.360399999998</v>
      </c>
      <c r="D93" s="108">
        <v>4.8999999999999998E-3</v>
      </c>
      <c r="E93" s="104">
        <f t="shared" si="72"/>
        <v>10683.566126181235</v>
      </c>
      <c r="F93">
        <f t="shared" si="46"/>
        <v>10683.5</v>
      </c>
      <c r="G93">
        <f t="shared" si="85"/>
        <v>2.0064525000634603E-2</v>
      </c>
      <c r="K93">
        <f>+G93</f>
        <v>2.0064525000634603E-2</v>
      </c>
      <c r="O93">
        <f t="shared" ca="1" si="73"/>
        <v>1.6576365933742711E-2</v>
      </c>
      <c r="P93">
        <f t="shared" si="74"/>
        <v>-7.0524821376129893E-4</v>
      </c>
      <c r="Q93" s="1">
        <f t="shared" si="75"/>
        <v>35902.860399999998</v>
      </c>
      <c r="S93">
        <v>1</v>
      </c>
      <c r="U93" s="16"/>
      <c r="Z93">
        <f t="shared" si="76"/>
        <v>10683.5</v>
      </c>
      <c r="AA93" s="71">
        <f t="shared" si="77"/>
        <v>1.5545276834203994E-2</v>
      </c>
      <c r="AB93" s="71">
        <f t="shared" si="86"/>
        <v>3.81399995266931E-3</v>
      </c>
      <c r="AC93" s="71">
        <f t="shared" si="87"/>
        <v>2.0769773214395902E-2</v>
      </c>
      <c r="AD93" s="71">
        <f t="shared" si="88"/>
        <v>4.5192481664306089E-3</v>
      </c>
      <c r="AE93" s="71">
        <f t="shared" si="89"/>
        <v>2.0423603989786419E-5</v>
      </c>
      <c r="AF93">
        <f t="shared" si="90"/>
        <v>2.0769773214395902E-2</v>
      </c>
      <c r="AG93" s="102"/>
      <c r="AH93">
        <f t="shared" si="78"/>
        <v>1.6250525047965293E-2</v>
      </c>
      <c r="AI93">
        <f t="shared" si="79"/>
        <v>0.38394368948019164</v>
      </c>
      <c r="AJ93">
        <f t="shared" si="80"/>
        <v>0.91859606108618064</v>
      </c>
      <c r="AK93">
        <f t="shared" si="81"/>
        <v>5.9688500645725846E-2</v>
      </c>
      <c r="AL93">
        <f t="shared" si="82"/>
        <v>3.0450060698916066</v>
      </c>
      <c r="AM93">
        <f t="shared" si="83"/>
        <v>20.690709347552076</v>
      </c>
      <c r="AN93" s="71">
        <f t="shared" si="91"/>
        <v>9.2261942687773484</v>
      </c>
      <c r="AO93" s="71">
        <f t="shared" si="91"/>
        <v>9.2163891266596529</v>
      </c>
      <c r="AP93" s="71">
        <f t="shared" si="91"/>
        <v>9.2325543122788076</v>
      </c>
      <c r="AQ93" s="71">
        <f t="shared" si="91"/>
        <v>9.2058743339563982</v>
      </c>
      <c r="AR93" s="71">
        <f t="shared" si="91"/>
        <v>9.2498332412542155</v>
      </c>
      <c r="AS93" s="71">
        <f t="shared" si="91"/>
        <v>9.177179400146855</v>
      </c>
      <c r="AT93" s="71">
        <f t="shared" si="91"/>
        <v>9.2967360085676063</v>
      </c>
      <c r="AU93" s="71">
        <f t="shared" si="84"/>
        <v>9.0981453433511703</v>
      </c>
    </row>
    <row r="94" spans="1:64" ht="12.95" customHeight="1">
      <c r="A94" s="104" t="s">
        <v>47</v>
      </c>
      <c r="B94" s="105"/>
      <c r="C94" s="108">
        <v>51250.579700000002</v>
      </c>
      <c r="D94" s="108"/>
      <c r="E94" s="104">
        <f t="shared" si="72"/>
        <v>11768.566398898471</v>
      </c>
      <c r="F94">
        <f t="shared" si="46"/>
        <v>11768.5</v>
      </c>
      <c r="G94">
        <f t="shared" si="85"/>
        <v>2.0147275005001575E-2</v>
      </c>
      <c r="I94">
        <f>+G94</f>
        <v>2.0147275005001575E-2</v>
      </c>
      <c r="O94">
        <f t="shared" ca="1" si="73"/>
        <v>1.7486490390585502E-2</v>
      </c>
      <c r="P94">
        <f t="shared" si="74"/>
        <v>-2.8941236314540715E-4</v>
      </c>
      <c r="Q94" s="1">
        <f t="shared" si="75"/>
        <v>36232.079700000002</v>
      </c>
      <c r="S94">
        <v>0.1</v>
      </c>
      <c r="U94" s="16"/>
      <c r="Z94">
        <f t="shared" si="76"/>
        <v>11768.5</v>
      </c>
      <c r="AA94" s="71">
        <f t="shared" si="77"/>
        <v>1.6588457266122146E-2</v>
      </c>
      <c r="AB94" s="71">
        <f t="shared" si="86"/>
        <v>3.2694053757340198E-3</v>
      </c>
      <c r="AC94" s="71">
        <f t="shared" si="87"/>
        <v>2.043668736814698E-2</v>
      </c>
      <c r="AD94" s="71">
        <f t="shared" si="88"/>
        <v>3.5588177388794287E-3</v>
      </c>
      <c r="AE94" s="71">
        <f t="shared" si="89"/>
        <v>1.266518369856289E-6</v>
      </c>
      <c r="AF94">
        <f t="shared" si="90"/>
        <v>2.043668736814698E-2</v>
      </c>
      <c r="AG94" s="102"/>
      <c r="AH94">
        <f t="shared" si="78"/>
        <v>1.6877869629267555E-2</v>
      </c>
      <c r="AI94">
        <f t="shared" si="79"/>
        <v>0.38192672090716695</v>
      </c>
      <c r="AJ94">
        <f t="shared" si="80"/>
        <v>0.93495725035632338</v>
      </c>
      <c r="AK94">
        <f t="shared" si="81"/>
        <v>3.2764561832049281E-2</v>
      </c>
      <c r="AL94">
        <f t="shared" si="82"/>
        <v>3.0886314214470718</v>
      </c>
      <c r="AM94">
        <f t="shared" si="83"/>
        <v>37.754644581112601</v>
      </c>
      <c r="AN94" s="71">
        <f t="shared" si="91"/>
        <v>9.3156971995014874</v>
      </c>
      <c r="AO94" s="71">
        <f t="shared" si="91"/>
        <v>9.3097016320886894</v>
      </c>
      <c r="AP94" s="71">
        <f t="shared" si="91"/>
        <v>9.3194476059328881</v>
      </c>
      <c r="AQ94" s="71">
        <f t="shared" si="91"/>
        <v>9.3035997074594725</v>
      </c>
      <c r="AR94" s="71">
        <f t="shared" si="91"/>
        <v>9.3293561719485041</v>
      </c>
      <c r="AS94" s="71">
        <f t="shared" si="91"/>
        <v>9.2874559763894826</v>
      </c>
      <c r="AT94" s="71">
        <f t="shared" si="91"/>
        <v>9.3555284017289964</v>
      </c>
      <c r="AU94" s="71">
        <f t="shared" si="84"/>
        <v>9.244628826377209</v>
      </c>
    </row>
    <row r="95" spans="1:64" ht="12.95" customHeight="1">
      <c r="A95" s="104" t="s">
        <v>48</v>
      </c>
      <c r="B95" s="105"/>
      <c r="C95" s="108">
        <v>51270.4522</v>
      </c>
      <c r="D95" s="108">
        <v>2E-3</v>
      </c>
      <c r="E95" s="104">
        <f t="shared" si="72"/>
        <v>11834.059727872715</v>
      </c>
      <c r="F95">
        <f t="shared" si="46"/>
        <v>11834</v>
      </c>
      <c r="G95">
        <f t="shared" si="85"/>
        <v>1.8123100002412684E-2</v>
      </c>
      <c r="K95">
        <f>+G95</f>
        <v>1.8123100002412684E-2</v>
      </c>
      <c r="O95">
        <f t="shared" ca="1" si="73"/>
        <v>1.7541433387749744E-2</v>
      </c>
      <c r="P95">
        <f t="shared" si="74"/>
        <v>-2.5928095544376639E-4</v>
      </c>
      <c r="Q95" s="1">
        <f t="shared" si="75"/>
        <v>36251.9522</v>
      </c>
      <c r="S95">
        <v>1</v>
      </c>
      <c r="U95" s="16"/>
      <c r="Z95">
        <f t="shared" si="76"/>
        <v>11834</v>
      </c>
      <c r="AA95" s="71">
        <f t="shared" si="77"/>
        <v>1.6651992435587841E-2</v>
      </c>
      <c r="AB95" s="71">
        <f t="shared" si="86"/>
        <v>1.2118266113810769E-3</v>
      </c>
      <c r="AC95" s="71">
        <f t="shared" si="87"/>
        <v>1.8382380957856451E-2</v>
      </c>
      <c r="AD95" s="71">
        <f t="shared" si="88"/>
        <v>1.4711075668248433E-3</v>
      </c>
      <c r="AE95" s="71">
        <f t="shared" si="89"/>
        <v>2.1641574731693106E-6</v>
      </c>
      <c r="AF95">
        <f t="shared" si="90"/>
        <v>1.8382380957856451E-2</v>
      </c>
      <c r="AG95" s="102"/>
      <c r="AH95">
        <f t="shared" si="78"/>
        <v>1.6911273391031607E-2</v>
      </c>
      <c r="AI95">
        <f t="shared" si="79"/>
        <v>0.38184324189308771</v>
      </c>
      <c r="AJ95">
        <f t="shared" si="80"/>
        <v>0.93588076748334048</v>
      </c>
      <c r="AK95">
        <f t="shared" si="81"/>
        <v>3.1149915687937652E-2</v>
      </c>
      <c r="AL95">
        <f t="shared" si="82"/>
        <v>3.0912436298182953</v>
      </c>
      <c r="AM95">
        <f t="shared" si="83"/>
        <v>39.714324694562137</v>
      </c>
      <c r="AN95" s="71">
        <f t="shared" si="91"/>
        <v>9.3210698329930466</v>
      </c>
      <c r="AO95" s="71">
        <f t="shared" si="91"/>
        <v>9.3153441141897133</v>
      </c>
      <c r="AP95" s="71">
        <f t="shared" si="91"/>
        <v>9.3246459953746523</v>
      </c>
      <c r="AQ95" s="71">
        <f t="shared" si="91"/>
        <v>9.3095295815786212</v>
      </c>
      <c r="AR95" s="71">
        <f t="shared" si="91"/>
        <v>9.3340832776442664</v>
      </c>
      <c r="AS95" s="71">
        <f t="shared" si="91"/>
        <v>9.294166028063886</v>
      </c>
      <c r="AT95" s="71">
        <f t="shared" si="91"/>
        <v>9.3589824187954971</v>
      </c>
      <c r="AU95" s="71">
        <f t="shared" si="84"/>
        <v>9.2534718384861527</v>
      </c>
    </row>
    <row r="96" spans="1:64" ht="12.95" customHeight="1">
      <c r="A96" s="104" t="s">
        <v>48</v>
      </c>
      <c r="B96" s="105" t="s">
        <v>38</v>
      </c>
      <c r="C96" s="108">
        <v>51270.4522</v>
      </c>
      <c r="D96" s="108">
        <v>2E-3</v>
      </c>
      <c r="E96" s="104">
        <f t="shared" si="72"/>
        <v>11834.059727872715</v>
      </c>
      <c r="F96">
        <f t="shared" si="46"/>
        <v>11834</v>
      </c>
      <c r="G96">
        <f t="shared" si="85"/>
        <v>1.8123100002412684E-2</v>
      </c>
      <c r="K96">
        <f>+G96</f>
        <v>1.8123100002412684E-2</v>
      </c>
      <c r="O96">
        <f t="shared" ca="1" si="73"/>
        <v>1.7541433387749744E-2</v>
      </c>
      <c r="P96">
        <f t="shared" si="74"/>
        <v>-2.5928095544376639E-4</v>
      </c>
      <c r="Q96" s="1">
        <f t="shared" si="75"/>
        <v>36251.9522</v>
      </c>
      <c r="S96">
        <v>1</v>
      </c>
      <c r="U96" s="16"/>
      <c r="Z96">
        <f t="shared" si="76"/>
        <v>11834</v>
      </c>
      <c r="AA96" s="71">
        <f t="shared" si="77"/>
        <v>1.6651992435587841E-2</v>
      </c>
      <c r="AB96" s="71">
        <f t="shared" si="86"/>
        <v>1.2118266113810769E-3</v>
      </c>
      <c r="AC96" s="71">
        <f t="shared" si="87"/>
        <v>1.8382380957856451E-2</v>
      </c>
      <c r="AD96" s="71">
        <f t="shared" si="88"/>
        <v>1.4711075668248433E-3</v>
      </c>
      <c r="AE96" s="71">
        <f t="shared" si="89"/>
        <v>2.1641574731693106E-6</v>
      </c>
      <c r="AF96">
        <f t="shared" si="90"/>
        <v>1.8382380957856451E-2</v>
      </c>
      <c r="AG96" s="102"/>
      <c r="AH96">
        <f t="shared" si="78"/>
        <v>1.6911273391031607E-2</v>
      </c>
      <c r="AI96">
        <f t="shared" si="79"/>
        <v>0.38184324189308771</v>
      </c>
      <c r="AJ96">
        <f t="shared" si="80"/>
        <v>0.93588076748334048</v>
      </c>
      <c r="AK96">
        <f t="shared" si="81"/>
        <v>3.1149915687937652E-2</v>
      </c>
      <c r="AL96">
        <f t="shared" si="82"/>
        <v>3.0912436298182953</v>
      </c>
      <c r="AM96">
        <f t="shared" si="83"/>
        <v>39.714324694562137</v>
      </c>
      <c r="AN96" s="71">
        <f t="shared" si="91"/>
        <v>9.3210698329930466</v>
      </c>
      <c r="AO96" s="71">
        <f t="shared" si="91"/>
        <v>9.3153441141897133</v>
      </c>
      <c r="AP96" s="71">
        <f t="shared" si="91"/>
        <v>9.3246459953746523</v>
      </c>
      <c r="AQ96" s="71">
        <f t="shared" si="91"/>
        <v>9.3095295815786212</v>
      </c>
      <c r="AR96" s="71">
        <f t="shared" si="91"/>
        <v>9.3340832776442664</v>
      </c>
      <c r="AS96" s="71">
        <f t="shared" si="91"/>
        <v>9.294166028063886</v>
      </c>
      <c r="AT96" s="71">
        <f t="shared" si="91"/>
        <v>9.3589824187954971</v>
      </c>
      <c r="AU96" s="71">
        <f t="shared" si="84"/>
        <v>9.2534718384861527</v>
      </c>
    </row>
    <row r="97" spans="1:47" ht="12.95" customHeight="1">
      <c r="A97" s="104" t="s">
        <v>49</v>
      </c>
      <c r="B97" s="105"/>
      <c r="C97" s="108">
        <v>51284.41</v>
      </c>
      <c r="D97" s="108"/>
      <c r="E97" s="104">
        <f t="shared" si="72"/>
        <v>11880.060119728649</v>
      </c>
      <c r="F97">
        <f t="shared" si="46"/>
        <v>11880</v>
      </c>
      <c r="G97">
        <f t="shared" si="85"/>
        <v>1.8242000005557202E-2</v>
      </c>
      <c r="I97">
        <f>+G97</f>
        <v>1.8242000005557202E-2</v>
      </c>
      <c r="O97">
        <f t="shared" ca="1" si="73"/>
        <v>1.7580019309422344E-2</v>
      </c>
      <c r="P97">
        <f t="shared" si="74"/>
        <v>-2.3777775422858215E-4</v>
      </c>
      <c r="Q97" s="1">
        <f t="shared" si="75"/>
        <v>36265.910000000003</v>
      </c>
      <c r="S97">
        <v>0.1</v>
      </c>
      <c r="U97" s="16"/>
      <c r="Z97">
        <f t="shared" si="76"/>
        <v>11880</v>
      </c>
      <c r="AA97" s="71">
        <f t="shared" si="77"/>
        <v>1.6696653093067941E-2</v>
      </c>
      <c r="AB97" s="71">
        <f t="shared" si="86"/>
        <v>1.3075691582606803E-3</v>
      </c>
      <c r="AC97" s="71">
        <f t="shared" si="87"/>
        <v>1.8479777759785786E-2</v>
      </c>
      <c r="AD97" s="71">
        <f t="shared" si="88"/>
        <v>1.5453469124892608E-3</v>
      </c>
      <c r="AE97" s="71">
        <f t="shared" si="89"/>
        <v>2.388097079940091E-7</v>
      </c>
      <c r="AF97">
        <f t="shared" si="90"/>
        <v>1.8479777759785786E-2</v>
      </c>
      <c r="AG97" s="102"/>
      <c r="AH97">
        <f t="shared" si="78"/>
        <v>1.6934430847296521E-2</v>
      </c>
      <c r="AI97">
        <f t="shared" si="79"/>
        <v>0.38178717051615618</v>
      </c>
      <c r="AJ97">
        <f t="shared" si="80"/>
        <v>0.93652513287135386</v>
      </c>
      <c r="AK97">
        <f t="shared" si="81"/>
        <v>3.0016533813767687E-2</v>
      </c>
      <c r="AL97">
        <f t="shared" si="82"/>
        <v>3.093077032334937</v>
      </c>
      <c r="AM97">
        <f t="shared" si="83"/>
        <v>41.215749456337306</v>
      </c>
      <c r="AN97" s="71">
        <f t="shared" si="91"/>
        <v>9.3248413526529284</v>
      </c>
      <c r="AO97" s="71">
        <f t="shared" si="91"/>
        <v>9.3193073168627443</v>
      </c>
      <c r="AP97" s="71">
        <f t="shared" si="91"/>
        <v>9.3282942598780014</v>
      </c>
      <c r="AQ97" s="71">
        <f t="shared" si="91"/>
        <v>9.3136957139764824</v>
      </c>
      <c r="AR97" s="71">
        <f t="shared" si="91"/>
        <v>9.3373991955273432</v>
      </c>
      <c r="AS97" s="71">
        <f t="shared" si="91"/>
        <v>9.2988812009358597</v>
      </c>
      <c r="AT97" s="71">
        <f t="shared" si="91"/>
        <v>9.3614031837871465</v>
      </c>
      <c r="AU97" s="71">
        <f t="shared" si="84"/>
        <v>9.2596821981351827</v>
      </c>
    </row>
    <row r="98" spans="1:47" ht="12.95" customHeight="1">
      <c r="A98" s="104" t="s">
        <v>50</v>
      </c>
      <c r="B98" s="105"/>
      <c r="C98" s="108">
        <v>51585.5628</v>
      </c>
      <c r="D98" s="108"/>
      <c r="E98" s="104">
        <f t="shared" si="72"/>
        <v>12872.562291167415</v>
      </c>
      <c r="F98">
        <f t="shared" si="46"/>
        <v>12872.5</v>
      </c>
      <c r="G98">
        <f t="shared" si="85"/>
        <v>1.8900875002145767E-2</v>
      </c>
      <c r="I98">
        <f>+G98</f>
        <v>1.8900875002145767E-2</v>
      </c>
      <c r="O98">
        <f t="shared" ca="1" si="73"/>
        <v>1.8412552510727848E-2</v>
      </c>
      <c r="P98">
        <f t="shared" si="74"/>
        <v>2.9494738916954408E-4</v>
      </c>
      <c r="Q98" s="1">
        <f t="shared" si="75"/>
        <v>36567.0628</v>
      </c>
      <c r="S98">
        <v>0.1</v>
      </c>
      <c r="U98" s="16"/>
      <c r="Z98">
        <f t="shared" si="76"/>
        <v>12872.5</v>
      </c>
      <c r="AA98" s="71">
        <f t="shared" si="77"/>
        <v>1.7668731035255736E-2</v>
      </c>
      <c r="AB98" s="71">
        <f t="shared" si="86"/>
        <v>1.5270913560595754E-3</v>
      </c>
      <c r="AC98" s="71">
        <f t="shared" si="87"/>
        <v>1.8605927612976223E-2</v>
      </c>
      <c r="AD98" s="71">
        <f t="shared" si="88"/>
        <v>1.2321439668900314E-3</v>
      </c>
      <c r="AE98" s="71">
        <f t="shared" si="89"/>
        <v>1.5181787551435029E-7</v>
      </c>
      <c r="AF98">
        <f t="shared" si="90"/>
        <v>1.8605927612976223E-2</v>
      </c>
      <c r="AG98" s="102"/>
      <c r="AH98">
        <f t="shared" si="78"/>
        <v>1.7373783646086192E-2</v>
      </c>
      <c r="AI98">
        <f t="shared" si="79"/>
        <v>0.38108463214404908</v>
      </c>
      <c r="AJ98">
        <f t="shared" si="80"/>
        <v>0.94960702489655624</v>
      </c>
      <c r="AK98">
        <f t="shared" si="81"/>
        <v>5.6446676028162335E-3</v>
      </c>
      <c r="AL98">
        <f t="shared" si="82"/>
        <v>3.1324726488239425</v>
      </c>
      <c r="AM98">
        <f t="shared" si="83"/>
        <v>219.29661101220759</v>
      </c>
      <c r="AN98" s="71">
        <f t="shared" si="91"/>
        <v>9.4059802587043571</v>
      </c>
      <c r="AO98" s="71">
        <f t="shared" si="91"/>
        <v>9.404899476557377</v>
      </c>
      <c r="AP98" s="71">
        <f t="shared" si="91"/>
        <v>9.4066459714806729</v>
      </c>
      <c r="AQ98" s="71">
        <f t="shared" si="91"/>
        <v>9.4038236850672661</v>
      </c>
      <c r="AR98" s="71">
        <f t="shared" si="91"/>
        <v>9.4083843467918467</v>
      </c>
      <c r="AS98" s="71">
        <f t="shared" si="91"/>
        <v>9.401014353972533</v>
      </c>
      <c r="AT98" s="71">
        <f t="shared" si="91"/>
        <v>9.4129237346351964</v>
      </c>
      <c r="AU98" s="71">
        <f t="shared" si="84"/>
        <v>9.3936774579539311</v>
      </c>
    </row>
    <row r="99" spans="1:47" ht="12.95" customHeight="1">
      <c r="A99" s="104" t="s">
        <v>50</v>
      </c>
      <c r="B99" s="105"/>
      <c r="C99" s="108">
        <v>51603.313099999999</v>
      </c>
      <c r="D99" s="108"/>
      <c r="E99" s="104">
        <f t="shared" si="72"/>
        <v>12931.061535715995</v>
      </c>
      <c r="F99">
        <f t="shared" si="46"/>
        <v>12931</v>
      </c>
      <c r="G99">
        <f t="shared" si="85"/>
        <v>1.8671650002943352E-2</v>
      </c>
      <c r="I99">
        <f>+G99</f>
        <v>1.8671650002943352E-2</v>
      </c>
      <c r="O99">
        <f t="shared" ca="1" si="73"/>
        <v>1.8461623737202781E-2</v>
      </c>
      <c r="P99">
        <f t="shared" si="74"/>
        <v>3.3044955715207797E-4</v>
      </c>
      <c r="Q99" s="1">
        <f t="shared" si="75"/>
        <v>36584.813099999999</v>
      </c>
      <c r="S99">
        <v>0.1</v>
      </c>
      <c r="U99" s="16"/>
      <c r="Z99">
        <f t="shared" si="76"/>
        <v>12931</v>
      </c>
      <c r="AA99" s="71">
        <f t="shared" si="77"/>
        <v>1.7726547171100945E-2</v>
      </c>
      <c r="AB99" s="71">
        <f t="shared" si="86"/>
        <v>1.2755523889944852E-3</v>
      </c>
      <c r="AC99" s="71">
        <f t="shared" si="87"/>
        <v>1.8341200445791274E-2</v>
      </c>
      <c r="AD99" s="71">
        <f t="shared" si="88"/>
        <v>9.451028318424072E-4</v>
      </c>
      <c r="AE99" s="71">
        <f t="shared" si="89"/>
        <v>8.9321936275653747E-8</v>
      </c>
      <c r="AF99">
        <f t="shared" si="90"/>
        <v>1.8341200445791274E-2</v>
      </c>
      <c r="AG99" s="102"/>
      <c r="AH99">
        <f t="shared" si="78"/>
        <v>1.7396097613948867E-2</v>
      </c>
      <c r="AI99">
        <f t="shared" si="79"/>
        <v>0.38107321791010729</v>
      </c>
      <c r="AJ99">
        <f t="shared" si="80"/>
        <v>0.95033049130836267</v>
      </c>
      <c r="AK99">
        <f t="shared" si="81"/>
        <v>4.2110868506624478E-3</v>
      </c>
      <c r="AL99">
        <f t="shared" si="82"/>
        <v>3.1347889055635938</v>
      </c>
      <c r="AM99">
        <f t="shared" si="83"/>
        <v>293.95449054375433</v>
      </c>
      <c r="AN99" s="71">
        <f t="shared" si="91"/>
        <v>9.4107542723452955</v>
      </c>
      <c r="AO99" s="71">
        <f t="shared" si="91"/>
        <v>9.409947481137845</v>
      </c>
      <c r="AP99" s="71">
        <f t="shared" si="91"/>
        <v>9.4112511146463103</v>
      </c>
      <c r="AQ99" s="71">
        <f t="shared" si="91"/>
        <v>9.4091446584620861</v>
      </c>
      <c r="AR99" s="71">
        <f t="shared" si="91"/>
        <v>9.4125483128779202</v>
      </c>
      <c r="AS99" s="71">
        <f t="shared" si="91"/>
        <v>9.4070485317737802</v>
      </c>
      <c r="AT99" s="71">
        <f t="shared" si="91"/>
        <v>9.4159351359815684</v>
      </c>
      <c r="AU99" s="71">
        <f t="shared" si="84"/>
        <v>9.4015754153336744</v>
      </c>
    </row>
    <row r="100" spans="1:47" ht="12.95" customHeight="1">
      <c r="A100" s="104" t="s">
        <v>51</v>
      </c>
      <c r="B100" s="105"/>
      <c r="C100" s="108">
        <v>51608.470999999998</v>
      </c>
      <c r="D100" s="108"/>
      <c r="E100" s="104">
        <f t="shared" si="72"/>
        <v>12948.060304945642</v>
      </c>
      <c r="F100">
        <f t="shared" si="46"/>
        <v>12948</v>
      </c>
      <c r="G100">
        <f t="shared" si="85"/>
        <v>1.829820000421023E-2</v>
      </c>
      <c r="I100">
        <f>+G100</f>
        <v>1.829820000421023E-2</v>
      </c>
      <c r="O100">
        <f t="shared" ca="1" si="73"/>
        <v>1.8475883751733958E-2</v>
      </c>
      <c r="P100">
        <f t="shared" si="74"/>
        <v>3.4085206303180286E-4</v>
      </c>
      <c r="Q100" s="1">
        <f t="shared" si="75"/>
        <v>36589.970999999998</v>
      </c>
      <c r="S100">
        <v>0.1</v>
      </c>
      <c r="U100" s="16"/>
      <c r="Z100">
        <f t="shared" si="76"/>
        <v>12948</v>
      </c>
      <c r="AA100" s="71">
        <f t="shared" si="77"/>
        <v>1.7743359469433666E-2</v>
      </c>
      <c r="AB100" s="71">
        <f t="shared" si="86"/>
        <v>8.956925978083688E-4</v>
      </c>
      <c r="AC100" s="71">
        <f t="shared" si="87"/>
        <v>1.7957347941178425E-2</v>
      </c>
      <c r="AD100" s="71">
        <f t="shared" si="88"/>
        <v>5.548405347765642E-4</v>
      </c>
      <c r="AE100" s="71">
        <f t="shared" si="89"/>
        <v>3.0784801903114377E-8</v>
      </c>
      <c r="AF100">
        <f t="shared" si="90"/>
        <v>1.7957347941178425E-2</v>
      </c>
      <c r="AG100" s="102"/>
      <c r="AH100">
        <f t="shared" si="78"/>
        <v>1.7402507406401861E-2</v>
      </c>
      <c r="AI100">
        <f t="shared" si="79"/>
        <v>0.38107052379174455</v>
      </c>
      <c r="AJ100">
        <f t="shared" si="80"/>
        <v>0.95053976052482292</v>
      </c>
      <c r="AK100">
        <f t="shared" si="81"/>
        <v>3.7945119828199109E-3</v>
      </c>
      <c r="AL100">
        <f t="shared" si="82"/>
        <v>3.1354619640860579</v>
      </c>
      <c r="AM100">
        <f t="shared" si="83"/>
        <v>326.22655813052489</v>
      </c>
      <c r="AN100" s="71">
        <f t="shared" si="91"/>
        <v>9.4121415313035204</v>
      </c>
      <c r="AO100" s="71">
        <f t="shared" si="91"/>
        <v>9.4114144450248318</v>
      </c>
      <c r="AP100" s="71">
        <f t="shared" si="91"/>
        <v>9.4125892670817084</v>
      </c>
      <c r="AQ100" s="71">
        <f t="shared" si="91"/>
        <v>9.4106909869147977</v>
      </c>
      <c r="AR100" s="71">
        <f t="shared" si="91"/>
        <v>9.4137582100629107</v>
      </c>
      <c r="AS100" s="71">
        <f t="shared" si="91"/>
        <v>9.4088021557968347</v>
      </c>
      <c r="AT100" s="71">
        <f t="shared" si="91"/>
        <v>9.4168100625789748</v>
      </c>
      <c r="AU100" s="71">
        <f t="shared" si="84"/>
        <v>9.4038705482474469</v>
      </c>
    </row>
    <row r="101" spans="1:47" ht="12.95" customHeight="1">
      <c r="A101" s="104" t="s">
        <v>52</v>
      </c>
      <c r="B101" s="105"/>
      <c r="C101" s="108">
        <v>51658.380100000002</v>
      </c>
      <c r="D101" s="108"/>
      <c r="E101" s="104">
        <f t="shared" si="72"/>
        <v>13112.544547245763</v>
      </c>
      <c r="F101">
        <f t="shared" si="46"/>
        <v>13112.5</v>
      </c>
      <c r="O101">
        <f t="shared" ca="1" si="73"/>
        <v>1.8613870362932706E-2</v>
      </c>
      <c r="P101">
        <f t="shared" si="74"/>
        <v>4.4350368087965782E-4</v>
      </c>
      <c r="Q101" s="1">
        <f t="shared" si="75"/>
        <v>36639.880100000002</v>
      </c>
      <c r="U101" s="16">
        <v>1.3516875005734619E-2</v>
      </c>
      <c r="Z101">
        <f t="shared" si="76"/>
        <v>13112.5</v>
      </c>
      <c r="AA101" s="71">
        <f t="shared" si="77"/>
        <v>1.7906299910276931E-2</v>
      </c>
      <c r="AB101" s="71"/>
      <c r="AC101" s="71"/>
      <c r="AD101" s="71">
        <f t="shared" si="88"/>
        <v>-9999</v>
      </c>
      <c r="AE101" s="71">
        <f t="shared" si="89"/>
        <v>0</v>
      </c>
      <c r="AF101">
        <f t="shared" si="90"/>
        <v>-9999</v>
      </c>
      <c r="AG101" s="102"/>
      <c r="AH101">
        <f t="shared" si="78"/>
        <v>1.7462796229397275E-2</v>
      </c>
      <c r="AI101">
        <f t="shared" si="79"/>
        <v>0.38105893732995455</v>
      </c>
      <c r="AJ101">
        <f t="shared" si="80"/>
        <v>0.95254232279262008</v>
      </c>
      <c r="AK101">
        <f t="shared" si="81"/>
        <v>-2.3618104977461408E-4</v>
      </c>
      <c r="AL101">
        <f t="shared" si="82"/>
        <v>-3.1412110646913409</v>
      </c>
      <c r="AM101">
        <f t="shared" si="83"/>
        <v>-5241.2425619392079</v>
      </c>
      <c r="AN101" s="71">
        <f t="shared" ref="AN101:AT110" si="92">$AU101+$AB$7*SIN(AO101)</f>
        <v>9.4255644905828184</v>
      </c>
      <c r="AO101" s="71">
        <f t="shared" si="92"/>
        <v>9.4256097747396819</v>
      </c>
      <c r="AP101" s="71">
        <f t="shared" si="92"/>
        <v>9.4255366107978666</v>
      </c>
      <c r="AQ101" s="71">
        <f t="shared" si="92"/>
        <v>9.4256548190819949</v>
      </c>
      <c r="AR101" s="71">
        <f t="shared" si="92"/>
        <v>9.4254638343196078</v>
      </c>
      <c r="AS101" s="71">
        <f t="shared" si="92"/>
        <v>9.4257724013676896</v>
      </c>
      <c r="AT101" s="71">
        <f t="shared" si="92"/>
        <v>9.4252738609846158</v>
      </c>
      <c r="AU101" s="71">
        <f t="shared" si="84"/>
        <v>9.4260793343836529</v>
      </c>
    </row>
    <row r="102" spans="1:47" ht="12.95" customHeight="1">
      <c r="A102" s="104" t="s">
        <v>53</v>
      </c>
      <c r="B102" s="105"/>
      <c r="C102" s="108">
        <v>51658.385699999999</v>
      </c>
      <c r="D102" s="108"/>
      <c r="E102" s="104">
        <f t="shared" si="72"/>
        <v>13112.563003033512</v>
      </c>
      <c r="F102">
        <f t="shared" si="46"/>
        <v>13112.5</v>
      </c>
      <c r="G102">
        <f>+C102-(C$7+F102*C$8)</f>
        <v>1.9116875002509914E-2</v>
      </c>
      <c r="I102">
        <f>+G102</f>
        <v>1.9116875002509914E-2</v>
      </c>
      <c r="O102">
        <f t="shared" ca="1" si="73"/>
        <v>1.8613870362932706E-2</v>
      </c>
      <c r="P102">
        <f t="shared" si="74"/>
        <v>4.4350368087965782E-4</v>
      </c>
      <c r="Q102" s="1">
        <f t="shared" si="75"/>
        <v>36639.885699999999</v>
      </c>
      <c r="S102">
        <v>0.1</v>
      </c>
      <c r="U102" s="16"/>
      <c r="Z102">
        <f t="shared" si="76"/>
        <v>13112.5</v>
      </c>
      <c r="AA102" s="71">
        <f t="shared" si="77"/>
        <v>1.7906299910276931E-2</v>
      </c>
      <c r="AB102" s="71">
        <f>IF(S102&lt;&gt;0,G102-AH102, -9999)</f>
        <v>1.6540787731126397E-3</v>
      </c>
      <c r="AC102" s="71">
        <f>+G102-P102</f>
        <v>1.8673371321630258E-2</v>
      </c>
      <c r="AD102" s="71">
        <f t="shared" si="88"/>
        <v>1.2105750922329836E-3</v>
      </c>
      <c r="AE102" s="71">
        <f t="shared" si="89"/>
        <v>1.4654920539348969E-7</v>
      </c>
      <c r="AF102">
        <f t="shared" si="90"/>
        <v>1.8673371321630258E-2</v>
      </c>
      <c r="AG102" s="102"/>
      <c r="AH102">
        <f t="shared" si="78"/>
        <v>1.7462796229397275E-2</v>
      </c>
      <c r="AI102">
        <f t="shared" si="79"/>
        <v>0.38105893732995455</v>
      </c>
      <c r="AJ102">
        <f t="shared" si="80"/>
        <v>0.95254232279262008</v>
      </c>
      <c r="AK102">
        <f t="shared" si="81"/>
        <v>-2.3618104977461408E-4</v>
      </c>
      <c r="AL102">
        <f t="shared" si="82"/>
        <v>-3.1412110646913409</v>
      </c>
      <c r="AM102">
        <f t="shared" si="83"/>
        <v>-5241.2425619392079</v>
      </c>
      <c r="AN102" s="71">
        <f t="shared" si="92"/>
        <v>9.4255644905828184</v>
      </c>
      <c r="AO102" s="71">
        <f t="shared" si="92"/>
        <v>9.4256097747396819</v>
      </c>
      <c r="AP102" s="71">
        <f t="shared" si="92"/>
        <v>9.4255366107978666</v>
      </c>
      <c r="AQ102" s="71">
        <f t="shared" si="92"/>
        <v>9.4256548190819949</v>
      </c>
      <c r="AR102" s="71">
        <f t="shared" si="92"/>
        <v>9.4254638343196078</v>
      </c>
      <c r="AS102" s="71">
        <f t="shared" si="92"/>
        <v>9.4257724013676896</v>
      </c>
      <c r="AT102" s="71">
        <f t="shared" si="92"/>
        <v>9.4252738609846158</v>
      </c>
      <c r="AU102" s="71">
        <f t="shared" si="84"/>
        <v>9.4260793343836529</v>
      </c>
    </row>
    <row r="103" spans="1:47" ht="12.95" customHeight="1">
      <c r="A103" s="104" t="s">
        <v>54</v>
      </c>
      <c r="B103" s="105"/>
      <c r="C103" s="108">
        <v>51671.415999999997</v>
      </c>
      <c r="D103" s="108"/>
      <c r="E103" s="104">
        <f t="shared" si="72"/>
        <v>13155.50665504172</v>
      </c>
      <c r="F103">
        <f t="shared" si="46"/>
        <v>13155.5</v>
      </c>
      <c r="O103">
        <f t="shared" ca="1" si="73"/>
        <v>1.8649939811452743E-2</v>
      </c>
      <c r="P103">
        <f t="shared" si="74"/>
        <v>4.7093194572961176E-4</v>
      </c>
      <c r="Q103" s="1">
        <f t="shared" si="75"/>
        <v>36652.915999999997</v>
      </c>
      <c r="U103" s="16">
        <v>2.0193250020383857E-3</v>
      </c>
      <c r="Z103">
        <f t="shared" si="76"/>
        <v>13155.5</v>
      </c>
      <c r="AA103" s="71">
        <f t="shared" si="77"/>
        <v>1.7948968971351092E-2</v>
      </c>
      <c r="AB103" s="71"/>
      <c r="AC103" s="71"/>
      <c r="AD103" s="71">
        <f t="shared" si="88"/>
        <v>-9999</v>
      </c>
      <c r="AE103" s="71">
        <f t="shared" si="89"/>
        <v>0</v>
      </c>
      <c r="AF103">
        <f t="shared" si="90"/>
        <v>-9999</v>
      </c>
      <c r="AG103" s="102"/>
      <c r="AH103">
        <f t="shared" si="78"/>
        <v>1.7478037025621482E-2</v>
      </c>
      <c r="AI103">
        <f t="shared" si="79"/>
        <v>0.38106023610691198</v>
      </c>
      <c r="AJ103">
        <f t="shared" si="80"/>
        <v>0.95305911773686336</v>
      </c>
      <c r="AK103">
        <f t="shared" si="81"/>
        <v>-1.2897722984349415E-3</v>
      </c>
      <c r="AL103">
        <f t="shared" si="82"/>
        <v>-3.1395088152152364</v>
      </c>
      <c r="AM103">
        <f t="shared" si="83"/>
        <v>-959.76698610080939</v>
      </c>
      <c r="AN103" s="71">
        <f t="shared" si="92"/>
        <v>9.429073156862712</v>
      </c>
      <c r="AO103" s="71">
        <f t="shared" si="92"/>
        <v>9.4293204339519257</v>
      </c>
      <c r="AP103" s="71">
        <f t="shared" si="92"/>
        <v>9.4289209138368335</v>
      </c>
      <c r="AQ103" s="71">
        <f t="shared" si="92"/>
        <v>9.4295664099927397</v>
      </c>
      <c r="AR103" s="71">
        <f t="shared" si="92"/>
        <v>9.4285234964530069</v>
      </c>
      <c r="AS103" s="71">
        <f t="shared" si="92"/>
        <v>9.4302085107894573</v>
      </c>
      <c r="AT103" s="71">
        <f t="shared" si="92"/>
        <v>9.4274860727621128</v>
      </c>
      <c r="AU103" s="71">
        <f t="shared" si="84"/>
        <v>9.4318846705773112</v>
      </c>
    </row>
    <row r="104" spans="1:47" ht="12.95" customHeight="1">
      <c r="A104" s="104" t="s">
        <v>55</v>
      </c>
      <c r="B104" s="105"/>
      <c r="C104" s="108">
        <v>51671.421499999997</v>
      </c>
      <c r="D104" s="108"/>
      <c r="E104" s="104">
        <f t="shared" si="72"/>
        <v>13155.524781261838</v>
      </c>
      <c r="F104">
        <f t="shared" si="46"/>
        <v>13155.5</v>
      </c>
      <c r="O104">
        <f t="shared" ca="1" si="73"/>
        <v>1.8649939811452743E-2</v>
      </c>
      <c r="P104">
        <f t="shared" si="74"/>
        <v>4.7093194572961176E-4</v>
      </c>
      <c r="Q104" s="1">
        <f t="shared" si="75"/>
        <v>36652.921499999997</v>
      </c>
      <c r="U104" s="16">
        <v>7.5193250013398938E-3</v>
      </c>
      <c r="Z104">
        <f t="shared" si="76"/>
        <v>13155.5</v>
      </c>
      <c r="AA104" s="71">
        <f t="shared" si="77"/>
        <v>1.7948968971351092E-2</v>
      </c>
      <c r="AB104" s="71"/>
      <c r="AC104" s="71"/>
      <c r="AD104" s="71">
        <f t="shared" si="88"/>
        <v>-9999</v>
      </c>
      <c r="AE104" s="71">
        <f t="shared" si="89"/>
        <v>0</v>
      </c>
      <c r="AF104">
        <f t="shared" si="90"/>
        <v>-9999</v>
      </c>
      <c r="AG104" s="102"/>
      <c r="AH104">
        <f t="shared" si="78"/>
        <v>1.7478037025621482E-2</v>
      </c>
      <c r="AI104">
        <f t="shared" si="79"/>
        <v>0.38106023610691198</v>
      </c>
      <c r="AJ104">
        <f t="shared" si="80"/>
        <v>0.95305911773686336</v>
      </c>
      <c r="AK104">
        <f t="shared" si="81"/>
        <v>-1.2897722984349415E-3</v>
      </c>
      <c r="AL104">
        <f t="shared" si="82"/>
        <v>-3.1395088152152364</v>
      </c>
      <c r="AM104">
        <f t="shared" si="83"/>
        <v>-959.76698610080939</v>
      </c>
      <c r="AN104" s="71">
        <f t="shared" si="92"/>
        <v>9.429073156862712</v>
      </c>
      <c r="AO104" s="71">
        <f t="shared" si="92"/>
        <v>9.4293204339519257</v>
      </c>
      <c r="AP104" s="71">
        <f t="shared" si="92"/>
        <v>9.4289209138368335</v>
      </c>
      <c r="AQ104" s="71">
        <f t="shared" si="92"/>
        <v>9.4295664099927397</v>
      </c>
      <c r="AR104" s="71">
        <f t="shared" si="92"/>
        <v>9.4285234964530069</v>
      </c>
      <c r="AS104" s="71">
        <f t="shared" si="92"/>
        <v>9.4302085107894573</v>
      </c>
      <c r="AT104" s="71">
        <f t="shared" si="92"/>
        <v>9.4274860727621128</v>
      </c>
      <c r="AU104" s="71">
        <f t="shared" si="84"/>
        <v>9.4318846705773112</v>
      </c>
    </row>
    <row r="105" spans="1:47" ht="12.95" customHeight="1">
      <c r="A105" s="104" t="s">
        <v>56</v>
      </c>
      <c r="B105" s="105"/>
      <c r="C105" s="108">
        <v>51671.4257</v>
      </c>
      <c r="D105" s="108"/>
      <c r="E105" s="104">
        <f t="shared" si="72"/>
        <v>13155.538623102668</v>
      </c>
      <c r="F105">
        <f t="shared" si="46"/>
        <v>13155.5</v>
      </c>
      <c r="G105">
        <f t="shared" ref="G105:G113" si="93">+C105-(C$7+F105*C$8)</f>
        <v>1.1719325004378334E-2</v>
      </c>
      <c r="K105">
        <f>+G105</f>
        <v>1.1719325004378334E-2</v>
      </c>
      <c r="O105">
        <f t="shared" ca="1" si="73"/>
        <v>1.8649939811452743E-2</v>
      </c>
      <c r="P105">
        <f t="shared" si="74"/>
        <v>4.7093194572961176E-4</v>
      </c>
      <c r="Q105" s="1">
        <f t="shared" si="75"/>
        <v>36652.9257</v>
      </c>
      <c r="S105">
        <v>1</v>
      </c>
      <c r="U105" s="16"/>
      <c r="Z105">
        <f t="shared" si="76"/>
        <v>13155.5</v>
      </c>
      <c r="AA105" s="71">
        <f t="shared" si="77"/>
        <v>1.7948968971351092E-2</v>
      </c>
      <c r="AB105" s="71">
        <f t="shared" ref="AB105:AB113" si="94">IF(S105&lt;&gt;0,G105-AH105, -9999)</f>
        <v>-5.7587120212431488E-3</v>
      </c>
      <c r="AC105" s="71">
        <f t="shared" ref="AC105:AC113" si="95">+G105-P105</f>
        <v>1.1248393058648722E-2</v>
      </c>
      <c r="AD105" s="71">
        <f t="shared" si="88"/>
        <v>-6.2296439669727588E-3</v>
      </c>
      <c r="AE105" s="71">
        <f t="shared" si="89"/>
        <v>3.880846395524009E-5</v>
      </c>
      <c r="AF105">
        <f t="shared" si="90"/>
        <v>1.1248393058648722E-2</v>
      </c>
      <c r="AG105" s="102"/>
      <c r="AH105">
        <f t="shared" si="78"/>
        <v>1.7478037025621482E-2</v>
      </c>
      <c r="AI105">
        <f t="shared" si="79"/>
        <v>0.38106023610691198</v>
      </c>
      <c r="AJ105">
        <f t="shared" si="80"/>
        <v>0.95305911773686336</v>
      </c>
      <c r="AK105">
        <f t="shared" si="81"/>
        <v>-1.2897722984349415E-3</v>
      </c>
      <c r="AL105">
        <f t="shared" si="82"/>
        <v>-3.1395088152152364</v>
      </c>
      <c r="AM105">
        <f t="shared" si="83"/>
        <v>-959.76698610080939</v>
      </c>
      <c r="AN105" s="71">
        <f t="shared" si="92"/>
        <v>9.429073156862712</v>
      </c>
      <c r="AO105" s="71">
        <f t="shared" si="92"/>
        <v>9.4293204339519257</v>
      </c>
      <c r="AP105" s="71">
        <f t="shared" si="92"/>
        <v>9.4289209138368335</v>
      </c>
      <c r="AQ105" s="71">
        <f t="shared" si="92"/>
        <v>9.4295664099927397</v>
      </c>
      <c r="AR105" s="71">
        <f t="shared" si="92"/>
        <v>9.4285234964530069</v>
      </c>
      <c r="AS105" s="71">
        <f t="shared" si="92"/>
        <v>9.4302085107894573</v>
      </c>
      <c r="AT105" s="71">
        <f t="shared" si="92"/>
        <v>9.4274860727621128</v>
      </c>
      <c r="AU105" s="71">
        <f t="shared" si="84"/>
        <v>9.4318846705773112</v>
      </c>
    </row>
    <row r="106" spans="1:47" ht="12.95" customHeight="1">
      <c r="A106" s="104" t="s">
        <v>53</v>
      </c>
      <c r="B106" s="105"/>
      <c r="C106" s="108">
        <v>51671.426399999997</v>
      </c>
      <c r="D106" s="108"/>
      <c r="E106" s="104">
        <f t="shared" si="72"/>
        <v>13155.540930076128</v>
      </c>
      <c r="F106">
        <f t="shared" si="46"/>
        <v>13155.5</v>
      </c>
      <c r="G106">
        <f t="shared" si="93"/>
        <v>1.2419325001246762E-2</v>
      </c>
      <c r="K106">
        <f>+G106</f>
        <v>1.2419325001246762E-2</v>
      </c>
      <c r="O106">
        <f t="shared" ca="1" si="73"/>
        <v>1.8649939811452743E-2</v>
      </c>
      <c r="P106">
        <f t="shared" si="74"/>
        <v>4.7093194572961176E-4</v>
      </c>
      <c r="Q106" s="1">
        <f t="shared" si="75"/>
        <v>36652.926399999997</v>
      </c>
      <c r="S106">
        <v>1</v>
      </c>
      <c r="U106" s="16"/>
      <c r="Z106">
        <f t="shared" si="76"/>
        <v>13155.5</v>
      </c>
      <c r="AA106" s="71">
        <f t="shared" si="77"/>
        <v>1.7948968971351092E-2</v>
      </c>
      <c r="AB106" s="71">
        <f t="shared" si="94"/>
        <v>-5.0587120243747209E-3</v>
      </c>
      <c r="AC106" s="71">
        <f t="shared" si="95"/>
        <v>1.194839305551715E-2</v>
      </c>
      <c r="AD106" s="71">
        <f t="shared" si="88"/>
        <v>-5.529643970104331E-3</v>
      </c>
      <c r="AE106" s="71">
        <f t="shared" si="89"/>
        <v>3.0576962436111188E-5</v>
      </c>
      <c r="AF106">
        <f t="shared" si="90"/>
        <v>1.194839305551715E-2</v>
      </c>
      <c r="AG106" s="102"/>
      <c r="AH106">
        <f t="shared" si="78"/>
        <v>1.7478037025621482E-2</v>
      </c>
      <c r="AI106">
        <f t="shared" si="79"/>
        <v>0.38106023610691198</v>
      </c>
      <c r="AJ106">
        <f t="shared" si="80"/>
        <v>0.95305911773686336</v>
      </c>
      <c r="AK106">
        <f t="shared" si="81"/>
        <v>-1.2897722984349415E-3</v>
      </c>
      <c r="AL106">
        <f t="shared" si="82"/>
        <v>-3.1395088152152364</v>
      </c>
      <c r="AM106">
        <f t="shared" si="83"/>
        <v>-959.76698610080939</v>
      </c>
      <c r="AN106" s="71">
        <f t="shared" si="92"/>
        <v>9.429073156862712</v>
      </c>
      <c r="AO106" s="71">
        <f t="shared" si="92"/>
        <v>9.4293204339519257</v>
      </c>
      <c r="AP106" s="71">
        <f t="shared" si="92"/>
        <v>9.4289209138368335</v>
      </c>
      <c r="AQ106" s="71">
        <f t="shared" si="92"/>
        <v>9.4295664099927397</v>
      </c>
      <c r="AR106" s="71">
        <f t="shared" si="92"/>
        <v>9.4285234964530069</v>
      </c>
      <c r="AS106" s="71">
        <f t="shared" si="92"/>
        <v>9.4302085107894573</v>
      </c>
      <c r="AT106" s="71">
        <f t="shared" si="92"/>
        <v>9.4274860727621128</v>
      </c>
      <c r="AU106" s="71">
        <f t="shared" si="84"/>
        <v>9.4318846705773112</v>
      </c>
    </row>
    <row r="107" spans="1:47" ht="12.95" customHeight="1">
      <c r="A107" s="104" t="s">
        <v>57</v>
      </c>
      <c r="B107" s="105"/>
      <c r="C107" s="108">
        <v>51671.427100000001</v>
      </c>
      <c r="D107" s="108"/>
      <c r="E107" s="104">
        <f t="shared" si="72"/>
        <v>13155.543237049611</v>
      </c>
      <c r="F107">
        <f t="shared" si="46"/>
        <v>13155.5</v>
      </c>
      <c r="G107">
        <f t="shared" si="93"/>
        <v>1.3119325005391147E-2</v>
      </c>
      <c r="K107">
        <f>+G107</f>
        <v>1.3119325005391147E-2</v>
      </c>
      <c r="O107">
        <f t="shared" ca="1" si="73"/>
        <v>1.8649939811452743E-2</v>
      </c>
      <c r="P107">
        <f t="shared" si="74"/>
        <v>4.7093194572961176E-4</v>
      </c>
      <c r="Q107" s="1">
        <f t="shared" si="75"/>
        <v>36652.927100000001</v>
      </c>
      <c r="S107">
        <v>1</v>
      </c>
      <c r="U107" s="16"/>
      <c r="Z107">
        <f t="shared" si="76"/>
        <v>13155.5</v>
      </c>
      <c r="AA107" s="71">
        <f t="shared" si="77"/>
        <v>1.7948968971351092E-2</v>
      </c>
      <c r="AB107" s="71">
        <f t="shared" si="94"/>
        <v>-4.3587120202303355E-3</v>
      </c>
      <c r="AC107" s="71">
        <f t="shared" si="95"/>
        <v>1.2648393059661535E-2</v>
      </c>
      <c r="AD107" s="71">
        <f t="shared" si="88"/>
        <v>-4.8296439659599455E-3</v>
      </c>
      <c r="AE107" s="71">
        <f t="shared" si="89"/>
        <v>2.3325460837933312E-5</v>
      </c>
      <c r="AF107">
        <f t="shared" si="90"/>
        <v>1.2648393059661535E-2</v>
      </c>
      <c r="AG107" s="102"/>
      <c r="AH107">
        <f t="shared" si="78"/>
        <v>1.7478037025621482E-2</v>
      </c>
      <c r="AI107">
        <f t="shared" si="79"/>
        <v>0.38106023610691198</v>
      </c>
      <c r="AJ107">
        <f t="shared" si="80"/>
        <v>0.95305911773686336</v>
      </c>
      <c r="AK107">
        <f t="shared" si="81"/>
        <v>-1.2897722984349415E-3</v>
      </c>
      <c r="AL107">
        <f t="shared" si="82"/>
        <v>-3.1395088152152364</v>
      </c>
      <c r="AM107">
        <f t="shared" si="83"/>
        <v>-959.76698610080939</v>
      </c>
      <c r="AN107" s="71">
        <f t="shared" si="92"/>
        <v>9.429073156862712</v>
      </c>
      <c r="AO107" s="71">
        <f t="shared" si="92"/>
        <v>9.4293204339519257</v>
      </c>
      <c r="AP107" s="71">
        <f t="shared" si="92"/>
        <v>9.4289209138368335</v>
      </c>
      <c r="AQ107" s="71">
        <f t="shared" si="92"/>
        <v>9.4295664099927397</v>
      </c>
      <c r="AR107" s="71">
        <f t="shared" si="92"/>
        <v>9.4285234964530069</v>
      </c>
      <c r="AS107" s="71">
        <f t="shared" si="92"/>
        <v>9.4302085107894573</v>
      </c>
      <c r="AT107" s="71">
        <f t="shared" si="92"/>
        <v>9.4274860727621128</v>
      </c>
      <c r="AU107" s="71">
        <f t="shared" si="84"/>
        <v>9.4318846705773112</v>
      </c>
    </row>
    <row r="108" spans="1:47" ht="12.95" customHeight="1">
      <c r="A108" s="104" t="s">
        <v>58</v>
      </c>
      <c r="B108" s="105"/>
      <c r="C108" s="108">
        <v>51671.4326</v>
      </c>
      <c r="D108" s="108"/>
      <c r="E108" s="104">
        <f t="shared" si="72"/>
        <v>13155.56136326973</v>
      </c>
      <c r="F108">
        <f t="shared" ref="F108:F171" si="96">ROUND(2*E108,0)/2</f>
        <v>13155.5</v>
      </c>
      <c r="G108">
        <f t="shared" si="93"/>
        <v>1.8619325004692655E-2</v>
      </c>
      <c r="I108">
        <f>+G108</f>
        <v>1.8619325004692655E-2</v>
      </c>
      <c r="O108">
        <f t="shared" ca="1" si="73"/>
        <v>1.8649939811452743E-2</v>
      </c>
      <c r="P108">
        <f t="shared" si="74"/>
        <v>4.7093194572961176E-4</v>
      </c>
      <c r="Q108" s="1">
        <f t="shared" si="75"/>
        <v>36652.9326</v>
      </c>
      <c r="S108">
        <v>0.1</v>
      </c>
      <c r="U108" s="16"/>
      <c r="Z108">
        <f t="shared" si="76"/>
        <v>13155.5</v>
      </c>
      <c r="AA108" s="71">
        <f t="shared" si="77"/>
        <v>1.7948968971351092E-2</v>
      </c>
      <c r="AB108" s="71">
        <f t="shared" si="94"/>
        <v>1.1412879790711726E-3</v>
      </c>
      <c r="AC108" s="71">
        <f t="shared" si="95"/>
        <v>1.8148393058963042E-2</v>
      </c>
      <c r="AD108" s="71">
        <f t="shared" si="88"/>
        <v>6.7035603334156257E-4</v>
      </c>
      <c r="AE108" s="71">
        <f t="shared" si="89"/>
        <v>4.4937721143743419E-8</v>
      </c>
      <c r="AF108">
        <f t="shared" si="90"/>
        <v>1.8148393058963042E-2</v>
      </c>
      <c r="AG108" s="102"/>
      <c r="AH108">
        <f t="shared" si="78"/>
        <v>1.7478037025621482E-2</v>
      </c>
      <c r="AI108">
        <f t="shared" si="79"/>
        <v>0.38106023610691198</v>
      </c>
      <c r="AJ108">
        <f t="shared" si="80"/>
        <v>0.95305911773686336</v>
      </c>
      <c r="AK108">
        <f t="shared" si="81"/>
        <v>-1.2897722984349415E-3</v>
      </c>
      <c r="AL108">
        <f t="shared" si="82"/>
        <v>-3.1395088152152364</v>
      </c>
      <c r="AM108">
        <f t="shared" si="83"/>
        <v>-959.76698610080939</v>
      </c>
      <c r="AN108" s="71">
        <f t="shared" si="92"/>
        <v>9.429073156862712</v>
      </c>
      <c r="AO108" s="71">
        <f t="shared" si="92"/>
        <v>9.4293204339519257</v>
      </c>
      <c r="AP108" s="71">
        <f t="shared" si="92"/>
        <v>9.4289209138368335</v>
      </c>
      <c r="AQ108" s="71">
        <f t="shared" si="92"/>
        <v>9.4295664099927397</v>
      </c>
      <c r="AR108" s="71">
        <f t="shared" si="92"/>
        <v>9.4285234964530069</v>
      </c>
      <c r="AS108" s="71">
        <f t="shared" si="92"/>
        <v>9.4302085107894573</v>
      </c>
      <c r="AT108" s="71">
        <f t="shared" si="92"/>
        <v>9.4274860727621128</v>
      </c>
      <c r="AU108" s="71">
        <f t="shared" si="84"/>
        <v>9.4318846705773112</v>
      </c>
    </row>
    <row r="109" spans="1:47" ht="12.95" customHeight="1">
      <c r="A109" s="49" t="s">
        <v>300</v>
      </c>
      <c r="B109" s="46" t="str">
        <f>IF(H109=INT(H109),"I","II")</f>
        <v>I</v>
      </c>
      <c r="C109" s="12">
        <v>51671.436000000002</v>
      </c>
      <c r="D109" s="50" t="s">
        <v>528</v>
      </c>
      <c r="E109" s="104">
        <f t="shared" si="72"/>
        <v>13155.572568569445</v>
      </c>
      <c r="F109">
        <f t="shared" si="96"/>
        <v>13155.5</v>
      </c>
      <c r="G109">
        <f t="shared" si="93"/>
        <v>2.2019325006112922E-2</v>
      </c>
      <c r="I109">
        <f>+G109</f>
        <v>2.2019325006112922E-2</v>
      </c>
      <c r="O109">
        <f t="shared" ca="1" si="73"/>
        <v>1.8649939811452743E-2</v>
      </c>
      <c r="P109">
        <f t="shared" si="74"/>
        <v>4.7093194572961176E-4</v>
      </c>
      <c r="Q109" s="1">
        <f t="shared" si="75"/>
        <v>36652.936000000002</v>
      </c>
      <c r="S109">
        <v>0.1</v>
      </c>
      <c r="U109" s="16"/>
      <c r="Z109">
        <f t="shared" si="76"/>
        <v>13155.5</v>
      </c>
      <c r="AA109" s="71">
        <f t="shared" si="77"/>
        <v>1.7948968971351092E-2</v>
      </c>
      <c r="AB109" s="71">
        <f t="shared" si="94"/>
        <v>4.5412879804914395E-3</v>
      </c>
      <c r="AC109" s="71">
        <f t="shared" si="95"/>
        <v>2.1548393060383308E-2</v>
      </c>
      <c r="AD109" s="71">
        <f t="shared" si="88"/>
        <v>4.0703560347618295E-3</v>
      </c>
      <c r="AE109" s="71">
        <f t="shared" si="89"/>
        <v>1.6567798249722043E-6</v>
      </c>
      <c r="AF109">
        <f t="shared" si="90"/>
        <v>2.1548393060383308E-2</v>
      </c>
      <c r="AG109" s="102"/>
      <c r="AH109">
        <f t="shared" si="78"/>
        <v>1.7478037025621482E-2</v>
      </c>
      <c r="AI109">
        <f t="shared" si="79"/>
        <v>0.38106023610691198</v>
      </c>
      <c r="AJ109">
        <f t="shared" si="80"/>
        <v>0.95305911773686336</v>
      </c>
      <c r="AK109">
        <f t="shared" si="81"/>
        <v>-1.2897722984349415E-3</v>
      </c>
      <c r="AL109">
        <f t="shared" si="82"/>
        <v>-3.1395088152152364</v>
      </c>
      <c r="AM109">
        <f t="shared" si="83"/>
        <v>-959.76698610080939</v>
      </c>
      <c r="AN109" s="71">
        <f t="shared" si="92"/>
        <v>9.429073156862712</v>
      </c>
      <c r="AO109" s="71">
        <f t="shared" si="92"/>
        <v>9.4293204339519257</v>
      </c>
      <c r="AP109" s="71">
        <f t="shared" si="92"/>
        <v>9.4289209138368335</v>
      </c>
      <c r="AQ109" s="71">
        <f t="shared" si="92"/>
        <v>9.4295664099927397</v>
      </c>
      <c r="AR109" s="71">
        <f t="shared" si="92"/>
        <v>9.4285234964530069</v>
      </c>
      <c r="AS109" s="71">
        <f t="shared" si="92"/>
        <v>9.4302085107894573</v>
      </c>
      <c r="AT109" s="71">
        <f t="shared" si="92"/>
        <v>9.4274860727621128</v>
      </c>
      <c r="AU109" s="71">
        <f t="shared" si="84"/>
        <v>9.4318846705773112</v>
      </c>
    </row>
    <row r="110" spans="1:47" ht="12.95" customHeight="1">
      <c r="A110" s="108" t="s">
        <v>90</v>
      </c>
      <c r="B110" s="105" t="s">
        <v>29</v>
      </c>
      <c r="C110" s="108">
        <v>51671.436800000003</v>
      </c>
      <c r="D110" s="108" t="s">
        <v>89</v>
      </c>
      <c r="E110" s="104">
        <f t="shared" si="72"/>
        <v>13155.575205110559</v>
      </c>
      <c r="F110">
        <f t="shared" si="96"/>
        <v>13155.5</v>
      </c>
      <c r="G110">
        <f t="shared" si="93"/>
        <v>2.2819325007731095E-2</v>
      </c>
      <c r="K110">
        <f>+G110</f>
        <v>2.2819325007731095E-2</v>
      </c>
      <c r="O110">
        <f t="shared" ca="1" si="73"/>
        <v>1.8649939811452743E-2</v>
      </c>
      <c r="P110">
        <f t="shared" si="74"/>
        <v>4.7093194572961176E-4</v>
      </c>
      <c r="Q110" s="1">
        <f t="shared" si="75"/>
        <v>36652.936800000003</v>
      </c>
      <c r="S110">
        <v>1</v>
      </c>
      <c r="U110" s="16"/>
      <c r="Z110">
        <f t="shared" si="76"/>
        <v>13155.5</v>
      </c>
      <c r="AA110" s="71">
        <f t="shared" si="77"/>
        <v>1.7948968971351092E-2</v>
      </c>
      <c r="AB110" s="71">
        <f t="shared" si="94"/>
        <v>5.3412879821096125E-3</v>
      </c>
      <c r="AC110" s="71">
        <f t="shared" si="95"/>
        <v>2.2348393062001481E-2</v>
      </c>
      <c r="AD110" s="71">
        <f t="shared" si="88"/>
        <v>4.8703560363800025E-3</v>
      </c>
      <c r="AE110" s="71">
        <f t="shared" si="89"/>
        <v>2.372036792110313E-5</v>
      </c>
      <c r="AF110">
        <f t="shared" si="90"/>
        <v>2.2348393062001481E-2</v>
      </c>
      <c r="AG110" s="102"/>
      <c r="AH110">
        <f t="shared" si="78"/>
        <v>1.7478037025621482E-2</v>
      </c>
      <c r="AI110">
        <f t="shared" si="79"/>
        <v>0.38106023610691198</v>
      </c>
      <c r="AJ110">
        <f t="shared" si="80"/>
        <v>0.95305911773686336</v>
      </c>
      <c r="AK110">
        <f t="shared" si="81"/>
        <v>-1.2897722984349415E-3</v>
      </c>
      <c r="AL110">
        <f t="shared" si="82"/>
        <v>-3.1395088152152364</v>
      </c>
      <c r="AM110">
        <f t="shared" si="83"/>
        <v>-959.76698610080939</v>
      </c>
      <c r="AN110" s="71">
        <f t="shared" si="92"/>
        <v>9.429073156862712</v>
      </c>
      <c r="AO110" s="71">
        <f t="shared" si="92"/>
        <v>9.4293204339519257</v>
      </c>
      <c r="AP110" s="71">
        <f t="shared" si="92"/>
        <v>9.4289209138368335</v>
      </c>
      <c r="AQ110" s="71">
        <f t="shared" si="92"/>
        <v>9.4295664099927397</v>
      </c>
      <c r="AR110" s="71">
        <f t="shared" si="92"/>
        <v>9.4285234964530069</v>
      </c>
      <c r="AS110" s="71">
        <f t="shared" si="92"/>
        <v>9.4302085107894573</v>
      </c>
      <c r="AT110" s="71">
        <f t="shared" si="92"/>
        <v>9.4274860727621128</v>
      </c>
      <c r="AU110" s="71">
        <f t="shared" si="84"/>
        <v>9.4318846705773112</v>
      </c>
    </row>
    <row r="111" spans="1:47" ht="12.95" customHeight="1">
      <c r="A111" t="s">
        <v>578</v>
      </c>
      <c r="B111" s="7" t="s">
        <v>38</v>
      </c>
      <c r="C111" s="12">
        <v>51672.798470000002</v>
      </c>
      <c r="D111" s="12"/>
      <c r="E111" s="104">
        <f t="shared" si="72"/>
        <v>13160.062828774631</v>
      </c>
      <c r="F111">
        <f t="shared" si="96"/>
        <v>13160</v>
      </c>
      <c r="G111">
        <f t="shared" si="93"/>
        <v>1.9064000007347204E-2</v>
      </c>
      <c r="K111">
        <f>+G111</f>
        <v>1.9064000007347204E-2</v>
      </c>
      <c r="O111">
        <f t="shared" ca="1" si="73"/>
        <v>1.8653714521181586E-2</v>
      </c>
      <c r="P111">
        <f t="shared" si="74"/>
        <v>4.7381660717788279E-4</v>
      </c>
      <c r="Q111" s="1">
        <f t="shared" si="75"/>
        <v>36654.298470000002</v>
      </c>
      <c r="S111">
        <v>1</v>
      </c>
      <c r="U111" s="16"/>
      <c r="Z111">
        <f t="shared" si="76"/>
        <v>13160</v>
      </c>
      <c r="AA111" s="71">
        <f t="shared" si="77"/>
        <v>1.7953436175483679E-2</v>
      </c>
      <c r="AB111" s="71">
        <f t="shared" si="94"/>
        <v>1.5843804390414072E-3</v>
      </c>
      <c r="AC111" s="71">
        <f t="shared" si="95"/>
        <v>1.8590183400169321E-2</v>
      </c>
      <c r="AD111" s="71">
        <f t="shared" si="88"/>
        <v>1.1105638318635244E-3</v>
      </c>
      <c r="AE111" s="71">
        <f t="shared" si="89"/>
        <v>1.2333520246433945E-6</v>
      </c>
      <c r="AF111">
        <f t="shared" si="90"/>
        <v>1.8590183400169321E-2</v>
      </c>
      <c r="AG111" s="102"/>
      <c r="AH111">
        <f t="shared" si="78"/>
        <v>1.7479619568305797E-2</v>
      </c>
      <c r="AI111">
        <f t="shared" si="79"/>
        <v>0.38106047569305002</v>
      </c>
      <c r="AJ111">
        <f t="shared" si="80"/>
        <v>0.9531130417787691</v>
      </c>
      <c r="AK111">
        <f t="shared" si="81"/>
        <v>-1.4000326066784421E-3</v>
      </c>
      <c r="AL111">
        <f t="shared" si="82"/>
        <v>-3.1393306713380378</v>
      </c>
      <c r="AM111">
        <f t="shared" si="83"/>
        <v>-884.17985847913292</v>
      </c>
      <c r="AN111" s="71">
        <f t="shared" ref="AN111:AT120" si="97">$AU111+$AB$7*SIN(AO111)</f>
        <v>9.4294403450566442</v>
      </c>
      <c r="AO111" s="71">
        <f t="shared" si="97"/>
        <v>9.4297087579521186</v>
      </c>
      <c r="AP111" s="71">
        <f t="shared" si="97"/>
        <v>9.4292750884534975</v>
      </c>
      <c r="AQ111" s="71">
        <f t="shared" si="97"/>
        <v>9.4299757602901</v>
      </c>
      <c r="AR111" s="71">
        <f t="shared" si="97"/>
        <v>9.4288436988044655</v>
      </c>
      <c r="AS111" s="71">
        <f t="shared" si="97"/>
        <v>9.430672751146794</v>
      </c>
      <c r="AT111" s="71">
        <f t="shared" si="97"/>
        <v>9.4277175897765542</v>
      </c>
      <c r="AU111" s="71">
        <f t="shared" si="84"/>
        <v>9.4324922057603686</v>
      </c>
    </row>
    <row r="112" spans="1:47" ht="12.95" customHeight="1">
      <c r="A112" s="14" t="s">
        <v>59</v>
      </c>
      <c r="B112" s="105" t="s">
        <v>38</v>
      </c>
      <c r="C112" s="108">
        <v>51672.798479999998</v>
      </c>
      <c r="D112" s="111">
        <v>4.0000000000000003E-5</v>
      </c>
      <c r="E112" s="104">
        <f t="shared" si="72"/>
        <v>13160.062861731383</v>
      </c>
      <c r="F112">
        <f t="shared" si="96"/>
        <v>13160</v>
      </c>
      <c r="G112">
        <f t="shared" si="93"/>
        <v>1.9074000003456604E-2</v>
      </c>
      <c r="L112">
        <f>+G112</f>
        <v>1.9074000003456604E-2</v>
      </c>
      <c r="O112">
        <f t="shared" ca="1" si="73"/>
        <v>1.8653714521181586E-2</v>
      </c>
      <c r="P112">
        <f t="shared" si="74"/>
        <v>4.7381660717788279E-4</v>
      </c>
      <c r="Q112" s="1">
        <f t="shared" si="75"/>
        <v>36654.298479999998</v>
      </c>
      <c r="S112">
        <v>1</v>
      </c>
      <c r="U112" s="16"/>
      <c r="Z112">
        <f t="shared" si="76"/>
        <v>13160</v>
      </c>
      <c r="AA112" s="71">
        <f t="shared" si="77"/>
        <v>1.7953436175483679E-2</v>
      </c>
      <c r="AB112" s="71">
        <f t="shared" si="94"/>
        <v>1.5943804351508072E-3</v>
      </c>
      <c r="AC112" s="71">
        <f t="shared" si="95"/>
        <v>1.8600183396278721E-2</v>
      </c>
      <c r="AD112" s="71">
        <f t="shared" si="88"/>
        <v>1.1205638279729244E-3</v>
      </c>
      <c r="AE112" s="71">
        <f t="shared" si="89"/>
        <v>1.2556632925613335E-6</v>
      </c>
      <c r="AF112">
        <f t="shared" si="90"/>
        <v>1.8600183396278721E-2</v>
      </c>
      <c r="AG112" s="102"/>
      <c r="AH112">
        <f t="shared" si="78"/>
        <v>1.7479619568305797E-2</v>
      </c>
      <c r="AI112">
        <f t="shared" si="79"/>
        <v>0.38106047569305002</v>
      </c>
      <c r="AJ112">
        <f t="shared" si="80"/>
        <v>0.9531130417787691</v>
      </c>
      <c r="AK112">
        <f t="shared" si="81"/>
        <v>-1.4000326066784421E-3</v>
      </c>
      <c r="AL112">
        <f t="shared" si="82"/>
        <v>-3.1393306713380378</v>
      </c>
      <c r="AM112">
        <f t="shared" si="83"/>
        <v>-884.17985847913292</v>
      </c>
      <c r="AN112" s="71">
        <f t="shared" si="97"/>
        <v>9.4294403450566442</v>
      </c>
      <c r="AO112" s="71">
        <f t="shared" si="97"/>
        <v>9.4297087579521186</v>
      </c>
      <c r="AP112" s="71">
        <f t="shared" si="97"/>
        <v>9.4292750884534975</v>
      </c>
      <c r="AQ112" s="71">
        <f t="shared" si="97"/>
        <v>9.4299757602901</v>
      </c>
      <c r="AR112" s="71">
        <f t="shared" si="97"/>
        <v>9.4288436988044655</v>
      </c>
      <c r="AS112" s="71">
        <f t="shared" si="97"/>
        <v>9.430672751146794</v>
      </c>
      <c r="AT112" s="71">
        <f t="shared" si="97"/>
        <v>9.4277175897765542</v>
      </c>
      <c r="AU112" s="71">
        <f t="shared" si="84"/>
        <v>9.4324922057603686</v>
      </c>
    </row>
    <row r="113" spans="1:47" ht="12.95" customHeight="1">
      <c r="A113" s="49" t="s">
        <v>304</v>
      </c>
      <c r="B113" s="46" t="str">
        <f>IF(H113=INT(H113),"I","II")</f>
        <v>I</v>
      </c>
      <c r="C113" s="12">
        <v>51672.798499999997</v>
      </c>
      <c r="D113" s="50" t="s">
        <v>527</v>
      </c>
      <c r="E113" s="104">
        <f t="shared" si="72"/>
        <v>13160.062927644909</v>
      </c>
      <c r="F113">
        <f t="shared" si="96"/>
        <v>13160</v>
      </c>
      <c r="G113">
        <f t="shared" si="93"/>
        <v>1.9094000002951361E-2</v>
      </c>
      <c r="J113">
        <f>+G113</f>
        <v>1.9094000002951361E-2</v>
      </c>
      <c r="O113">
        <f t="shared" ca="1" si="73"/>
        <v>1.8653714521181586E-2</v>
      </c>
      <c r="P113">
        <f t="shared" si="74"/>
        <v>4.7381660717788279E-4</v>
      </c>
      <c r="Q113" s="1">
        <f t="shared" si="75"/>
        <v>36654.298499999997</v>
      </c>
      <c r="S113">
        <v>1</v>
      </c>
      <c r="U113" s="16"/>
      <c r="Z113">
        <f t="shared" si="76"/>
        <v>13160</v>
      </c>
      <c r="AA113" s="71">
        <f t="shared" si="77"/>
        <v>1.7953436175483679E-2</v>
      </c>
      <c r="AB113" s="71">
        <f t="shared" si="94"/>
        <v>1.6143804346455647E-3</v>
      </c>
      <c r="AC113" s="71">
        <f t="shared" si="95"/>
        <v>1.8620183395773478E-2</v>
      </c>
      <c r="AD113" s="71">
        <f t="shared" si="88"/>
        <v>1.1405638274676819E-3</v>
      </c>
      <c r="AE113" s="71">
        <f t="shared" si="89"/>
        <v>1.300885844527728E-6</v>
      </c>
      <c r="AF113">
        <f t="shared" si="90"/>
        <v>1.8620183395773478E-2</v>
      </c>
      <c r="AG113" s="102"/>
      <c r="AH113">
        <f t="shared" si="78"/>
        <v>1.7479619568305797E-2</v>
      </c>
      <c r="AI113">
        <f t="shared" si="79"/>
        <v>0.38106047569305002</v>
      </c>
      <c r="AJ113">
        <f t="shared" si="80"/>
        <v>0.9531130417787691</v>
      </c>
      <c r="AK113">
        <f t="shared" si="81"/>
        <v>-1.4000326066784421E-3</v>
      </c>
      <c r="AL113">
        <f t="shared" si="82"/>
        <v>-3.1393306713380378</v>
      </c>
      <c r="AM113">
        <f t="shared" si="83"/>
        <v>-884.17985847913292</v>
      </c>
      <c r="AN113" s="71">
        <f t="shared" si="97"/>
        <v>9.4294403450566442</v>
      </c>
      <c r="AO113" s="71">
        <f t="shared" si="97"/>
        <v>9.4297087579521186</v>
      </c>
      <c r="AP113" s="71">
        <f t="shared" si="97"/>
        <v>9.4292750884534975</v>
      </c>
      <c r="AQ113" s="71">
        <f t="shared" si="97"/>
        <v>9.4299757602901</v>
      </c>
      <c r="AR113" s="71">
        <f t="shared" si="97"/>
        <v>9.4288436988044655</v>
      </c>
      <c r="AS113" s="71">
        <f t="shared" si="97"/>
        <v>9.430672751146794</v>
      </c>
      <c r="AT113" s="71">
        <f t="shared" si="97"/>
        <v>9.4277175897765542</v>
      </c>
      <c r="AU113" s="71">
        <f t="shared" si="84"/>
        <v>9.4324922057603686</v>
      </c>
    </row>
    <row r="114" spans="1:47" ht="12.95" customHeight="1">
      <c r="A114" s="108" t="s">
        <v>90</v>
      </c>
      <c r="B114" s="105" t="s">
        <v>38</v>
      </c>
      <c r="C114" s="108">
        <v>51955.2595</v>
      </c>
      <c r="D114" s="108" t="s">
        <v>89</v>
      </c>
      <c r="E114" s="104">
        <f t="shared" si="72"/>
        <v>14090.962975218006</v>
      </c>
      <c r="F114">
        <f t="shared" si="96"/>
        <v>14091</v>
      </c>
      <c r="O114">
        <f t="shared" ca="1" si="73"/>
        <v>1.9434660022859596E-2</v>
      </c>
      <c r="P114">
        <f t="shared" si="74"/>
        <v>1.1287317977483457E-3</v>
      </c>
      <c r="Q114" s="1">
        <f t="shared" si="75"/>
        <v>36936.7595</v>
      </c>
      <c r="U114" s="90">
        <f>+C114-(C$7+F114*C$8)</f>
        <v>-1.1234349993173964E-2</v>
      </c>
      <c r="Z114">
        <f t="shared" si="76"/>
        <v>14091</v>
      </c>
      <c r="AA114" s="71">
        <f t="shared" si="77"/>
        <v>1.8885031952084914E-2</v>
      </c>
      <c r="AB114" s="71"/>
      <c r="AC114" s="71"/>
      <c r="AD114" s="71">
        <f t="shared" si="88"/>
        <v>-9999</v>
      </c>
      <c r="AE114" s="71">
        <f t="shared" si="89"/>
        <v>0</v>
      </c>
      <c r="AF114">
        <f t="shared" si="90"/>
        <v>-9999</v>
      </c>
      <c r="AG114" s="102"/>
      <c r="AH114">
        <f t="shared" si="78"/>
        <v>1.7756300154336567E-2</v>
      </c>
      <c r="AI114">
        <f t="shared" si="79"/>
        <v>0.38153373641317789</v>
      </c>
      <c r="AJ114">
        <f t="shared" si="80"/>
        <v>0.9636312807285532</v>
      </c>
      <c r="AK114">
        <f t="shared" si="81"/>
        <v>-2.4239959685789403E-2</v>
      </c>
      <c r="AL114">
        <f t="shared" si="82"/>
        <v>-3.1024190389212256</v>
      </c>
      <c r="AM114">
        <f t="shared" si="83"/>
        <v>-51.048243782531245</v>
      </c>
      <c r="AN114" s="71">
        <f t="shared" si="97"/>
        <v>9.505488977129394</v>
      </c>
      <c r="AO114" s="71">
        <f t="shared" si="97"/>
        <v>9.5100193126959613</v>
      </c>
      <c r="AP114" s="71">
        <f t="shared" si="97"/>
        <v>9.5026753843936476</v>
      </c>
      <c r="AQ114" s="71">
        <f t="shared" si="97"/>
        <v>9.5145826000609635</v>
      </c>
      <c r="AR114" s="71">
        <f t="shared" si="97"/>
        <v>9.4952822918715007</v>
      </c>
      <c r="AS114" s="71">
        <f t="shared" si="97"/>
        <v>9.5265824430754531</v>
      </c>
      <c r="AT114" s="71">
        <f t="shared" si="97"/>
        <v>9.4758584079982597</v>
      </c>
      <c r="AU114" s="71">
        <f t="shared" si="84"/>
        <v>9.5581844847440003</v>
      </c>
    </row>
    <row r="115" spans="1:47" ht="12.95" customHeight="1">
      <c r="A115" t="s">
        <v>577</v>
      </c>
      <c r="B115" s="7" t="s">
        <v>29</v>
      </c>
      <c r="C115" s="12">
        <v>51995.191700000003</v>
      </c>
      <c r="D115" s="12"/>
      <c r="E115" s="104">
        <f t="shared" si="72"/>
        <v>14222.566583785918</v>
      </c>
      <c r="F115">
        <f t="shared" si="96"/>
        <v>14222.5</v>
      </c>
      <c r="G115">
        <f>+C115-(C$7+F115*C$8)</f>
        <v>2.0203375002893154E-2</v>
      </c>
      <c r="K115">
        <f>+G115</f>
        <v>2.0203375002893154E-2</v>
      </c>
      <c r="O115">
        <f t="shared" ca="1" si="73"/>
        <v>1.9544965429380175E-2</v>
      </c>
      <c r="P115">
        <f t="shared" si="74"/>
        <v>1.2305581212919518E-3</v>
      </c>
      <c r="Q115" s="1">
        <f t="shared" si="75"/>
        <v>36976.691700000003</v>
      </c>
      <c r="S115">
        <v>1</v>
      </c>
      <c r="U115" s="16"/>
      <c r="Z115">
        <f t="shared" si="76"/>
        <v>14222.5</v>
      </c>
      <c r="AA115" s="71">
        <f t="shared" si="77"/>
        <v>1.901776609016843E-2</v>
      </c>
      <c r="AB115" s="71">
        <f>IF(S115&lt;&gt;0,G115-AH115, -9999)</f>
        <v>2.4161670340166752E-3</v>
      </c>
      <c r="AC115" s="71">
        <f>+G115-P115</f>
        <v>1.8972816881601202E-2</v>
      </c>
      <c r="AD115" s="71">
        <f t="shared" si="88"/>
        <v>1.1856089127247234E-3</v>
      </c>
      <c r="AE115" s="71">
        <f t="shared" si="89"/>
        <v>1.4056684939323007E-6</v>
      </c>
      <c r="AF115">
        <f t="shared" si="90"/>
        <v>1.8972816881601202E-2</v>
      </c>
      <c r="AG115" s="102"/>
      <c r="AH115">
        <f t="shared" si="78"/>
        <v>1.7787207968876478E-2</v>
      </c>
      <c r="AI115">
        <f t="shared" si="79"/>
        <v>0.38166900074173193</v>
      </c>
      <c r="AJ115">
        <f t="shared" si="80"/>
        <v>0.9650160371699994</v>
      </c>
      <c r="AK115">
        <f t="shared" si="81"/>
        <v>-2.7474901217020141E-2</v>
      </c>
      <c r="AL115">
        <f t="shared" si="82"/>
        <v>-3.0971878919072058</v>
      </c>
      <c r="AM115">
        <f t="shared" si="83"/>
        <v>-45.032813665728057</v>
      </c>
      <c r="AN115" s="71">
        <f t="shared" si="97"/>
        <v>9.5162561128398284</v>
      </c>
      <c r="AO115" s="71">
        <f t="shared" si="97"/>
        <v>9.5213538301693834</v>
      </c>
      <c r="AP115" s="71">
        <f t="shared" si="97"/>
        <v>9.5130822997804181</v>
      </c>
      <c r="AQ115" s="71">
        <f t="shared" si="97"/>
        <v>9.5265069568822938</v>
      </c>
      <c r="AR115" s="71">
        <f t="shared" si="97"/>
        <v>9.5047270124465477</v>
      </c>
      <c r="AS115" s="71">
        <f t="shared" si="97"/>
        <v>9.5400862644136257</v>
      </c>
      <c r="AT115" s="71">
        <f t="shared" si="97"/>
        <v>9.4827347304921989</v>
      </c>
      <c r="AU115" s="71">
        <f t="shared" si="84"/>
        <v>9.57593801287112</v>
      </c>
    </row>
    <row r="116" spans="1:47" ht="12.95" customHeight="1">
      <c r="A116" t="s">
        <v>577</v>
      </c>
      <c r="B116" s="7" t="s">
        <v>38</v>
      </c>
      <c r="C116" s="12">
        <v>51995.343500000003</v>
      </c>
      <c r="D116" s="12"/>
      <c r="E116" s="104">
        <f t="shared" si="72"/>
        <v>14223.066867461263</v>
      </c>
      <c r="F116">
        <f t="shared" si="96"/>
        <v>14223</v>
      </c>
      <c r="G116">
        <f>+C116-(C$7+F116*C$8)</f>
        <v>2.0289450003474485E-2</v>
      </c>
      <c r="K116">
        <f>+G116</f>
        <v>2.0289450003474485E-2</v>
      </c>
      <c r="O116">
        <f t="shared" ca="1" si="73"/>
        <v>1.9545384841572266E-2</v>
      </c>
      <c r="P116">
        <f t="shared" si="74"/>
        <v>1.2309496972184256E-3</v>
      </c>
      <c r="Q116" s="1">
        <f t="shared" si="75"/>
        <v>36976.843500000003</v>
      </c>
      <c r="S116">
        <v>1</v>
      </c>
      <c r="U116" s="16"/>
      <c r="Z116">
        <f t="shared" si="76"/>
        <v>14223</v>
      </c>
      <c r="AA116" s="71">
        <f t="shared" si="77"/>
        <v>1.90182713027807E-2</v>
      </c>
      <c r="AB116" s="71">
        <f>IF(S116&lt;&gt;0,G116-AH116, -9999)</f>
        <v>2.5021283979122129E-3</v>
      </c>
      <c r="AC116" s="71">
        <f>+G116-P116</f>
        <v>1.9058500306256061E-2</v>
      </c>
      <c r="AD116" s="71">
        <f t="shared" si="88"/>
        <v>1.2711787006937855E-3</v>
      </c>
      <c r="AE116" s="71">
        <f t="shared" si="89"/>
        <v>1.6158952890975407E-6</v>
      </c>
      <c r="AF116">
        <f t="shared" si="90"/>
        <v>1.9058500306256061E-2</v>
      </c>
      <c r="AG116" s="102"/>
      <c r="AH116">
        <f t="shared" si="78"/>
        <v>1.7787321605562272E-2</v>
      </c>
      <c r="AI116">
        <f t="shared" si="79"/>
        <v>0.38166954768542771</v>
      </c>
      <c r="AJ116">
        <f t="shared" si="80"/>
        <v>0.96502125525168025</v>
      </c>
      <c r="AK116">
        <f t="shared" si="81"/>
        <v>-2.7487207589527711E-2</v>
      </c>
      <c r="AL116">
        <f t="shared" si="82"/>
        <v>-3.0971679893340456</v>
      </c>
      <c r="AM116">
        <f t="shared" si="83"/>
        <v>-45.01263200406116</v>
      </c>
      <c r="AN116" s="71">
        <f t="shared" si="97"/>
        <v>9.5162970703554599</v>
      </c>
      <c r="AO116" s="71">
        <f t="shared" si="97"/>
        <v>9.5213969210703375</v>
      </c>
      <c r="AP116" s="71">
        <f t="shared" si="97"/>
        <v>9.5131218973177152</v>
      </c>
      <c r="AQ116" s="71">
        <f t="shared" si="97"/>
        <v>9.5265522785782224</v>
      </c>
      <c r="AR116" s="71">
        <f t="shared" si="97"/>
        <v>9.5047629663153028</v>
      </c>
      <c r="AS116" s="71">
        <f t="shared" si="97"/>
        <v>9.5401375795509225</v>
      </c>
      <c r="AT116" s="71">
        <f t="shared" si="97"/>
        <v>9.4827609300951998</v>
      </c>
      <c r="AU116" s="71">
        <f t="shared" si="84"/>
        <v>9.5760055167803486</v>
      </c>
    </row>
    <row r="117" spans="1:47" ht="12.95" customHeight="1">
      <c r="A117" t="s">
        <v>577</v>
      </c>
      <c r="B117" s="7" t="s">
        <v>29</v>
      </c>
      <c r="C117" s="12">
        <v>51996.102400000003</v>
      </c>
      <c r="D117" s="12"/>
      <c r="E117" s="104">
        <f t="shared" si="72"/>
        <v>14225.56795627035</v>
      </c>
      <c r="F117">
        <f t="shared" si="96"/>
        <v>14225.5</v>
      </c>
      <c r="G117">
        <f>+C117-(C$7+F117*C$8)</f>
        <v>2.0619825008907355E-2</v>
      </c>
      <c r="K117">
        <f>+G117</f>
        <v>2.0619825008907355E-2</v>
      </c>
      <c r="O117">
        <f t="shared" ca="1" si="73"/>
        <v>1.9547481902532735E-2</v>
      </c>
      <c r="P117">
        <f t="shared" si="74"/>
        <v>1.2329080772591622E-3</v>
      </c>
      <c r="Q117" s="1">
        <f t="shared" si="75"/>
        <v>36977.602400000003</v>
      </c>
      <c r="S117">
        <v>1</v>
      </c>
      <c r="U117" s="16"/>
      <c r="Z117">
        <f t="shared" si="76"/>
        <v>14225.5</v>
      </c>
      <c r="AA117" s="71">
        <f t="shared" si="77"/>
        <v>1.9020797424506356E-2</v>
      </c>
      <c r="AB117" s="71">
        <f>IF(S117&lt;&gt;0,G117-AH117, -9999)</f>
        <v>2.8319356616601614E-3</v>
      </c>
      <c r="AC117" s="71">
        <f>+G117-P117</f>
        <v>1.9386916931648193E-2</v>
      </c>
      <c r="AD117" s="71">
        <f t="shared" si="88"/>
        <v>1.5990275844009992E-3</v>
      </c>
      <c r="AE117" s="71">
        <f t="shared" si="89"/>
        <v>2.5568892156752945E-6</v>
      </c>
      <c r="AF117">
        <f t="shared" si="90"/>
        <v>1.9386916931648193E-2</v>
      </c>
      <c r="AG117" s="102"/>
      <c r="AH117">
        <f t="shared" si="78"/>
        <v>1.7787889347247194E-2</v>
      </c>
      <c r="AI117">
        <f t="shared" si="79"/>
        <v>0.38167228611783255</v>
      </c>
      <c r="AJ117">
        <f t="shared" si="80"/>
        <v>0.96504734030675998</v>
      </c>
      <c r="AK117">
        <f t="shared" si="81"/>
        <v>-2.7548740186545132E-2</v>
      </c>
      <c r="AL117">
        <f t="shared" si="82"/>
        <v>-3.0970684750161062</v>
      </c>
      <c r="AM117">
        <f t="shared" si="83"/>
        <v>-44.911992825665827</v>
      </c>
      <c r="AN117" s="71">
        <f t="shared" si="97"/>
        <v>9.5165018600408278</v>
      </c>
      <c r="AO117" s="71">
        <f t="shared" si="97"/>
        <v>9.5216123748556729</v>
      </c>
      <c r="AP117" s="71">
        <f t="shared" si="97"/>
        <v>9.5133198882556353</v>
      </c>
      <c r="AQ117" s="71">
        <f t="shared" si="97"/>
        <v>9.5267788849257471</v>
      </c>
      <c r="AR117" s="71">
        <f t="shared" si="97"/>
        <v>9.5049427406701543</v>
      </c>
      <c r="AS117" s="71">
        <f t="shared" si="97"/>
        <v>9.5403941516664919</v>
      </c>
      <c r="AT117" s="71">
        <f t="shared" si="97"/>
        <v>9.4828919344873892</v>
      </c>
      <c r="AU117" s="71">
        <f t="shared" si="84"/>
        <v>9.5763430363264916</v>
      </c>
    </row>
    <row r="118" spans="1:47" ht="12.95" customHeight="1">
      <c r="A118" t="s">
        <v>577</v>
      </c>
      <c r="B118" s="7" t="s">
        <v>38</v>
      </c>
      <c r="C118" s="12">
        <v>51996.2546</v>
      </c>
      <c r="D118" s="12"/>
      <c r="E118" s="104">
        <f t="shared" si="72"/>
        <v>14226.069558216239</v>
      </c>
      <c r="F118">
        <f t="shared" si="96"/>
        <v>14226</v>
      </c>
      <c r="G118">
        <f>+C118-(C$7+F118*C$8)</f>
        <v>2.1105899999383837E-2</v>
      </c>
      <c r="K118">
        <f>+G118</f>
        <v>2.1105899999383837E-2</v>
      </c>
      <c r="O118">
        <f t="shared" ca="1" si="73"/>
        <v>1.9547901314724829E-2</v>
      </c>
      <c r="P118">
        <f t="shared" si="74"/>
        <v>1.233299853348982E-3</v>
      </c>
      <c r="Q118" s="1">
        <f t="shared" si="75"/>
        <v>36977.7546</v>
      </c>
      <c r="S118">
        <v>1</v>
      </c>
      <c r="U118" s="16"/>
      <c r="Z118">
        <f t="shared" si="76"/>
        <v>14226</v>
      </c>
      <c r="AA118" s="71">
        <f t="shared" si="77"/>
        <v>1.9021302660582003E-2</v>
      </c>
      <c r="AB118" s="71">
        <f>IF(S118&lt;&gt;0,U118-AH118, -9999)</f>
        <v>-1.7788002807233021E-2</v>
      </c>
      <c r="AC118" s="71">
        <f>+U118-P118</f>
        <v>-1.233299853348982E-3</v>
      </c>
      <c r="AD118" s="71">
        <f>IF(S118&lt;&gt;0,U118-AA118, -9999)</f>
        <v>-1.9021302660582003E-2</v>
      </c>
      <c r="AE118" s="71">
        <f>+(U118-AA118)^2*S118</f>
        <v>3.6180995490546399E-4</v>
      </c>
      <c r="AF118">
        <f>IF(S118&lt;&gt;0,U118-P118, -9999)</f>
        <v>-1.233299853348982E-3</v>
      </c>
      <c r="AG118" s="102"/>
      <c r="AH118">
        <f t="shared" si="78"/>
        <v>1.7788002807233021E-2</v>
      </c>
      <c r="AI118">
        <f t="shared" si="79"/>
        <v>0.3816728345471303</v>
      </c>
      <c r="AJ118">
        <f t="shared" si="80"/>
        <v>0.96505255624713437</v>
      </c>
      <c r="AK118">
        <f t="shared" si="81"/>
        <v>-2.7561046852990798E-2</v>
      </c>
      <c r="AL118">
        <f t="shared" si="82"/>
        <v>-3.0970485718617971</v>
      </c>
      <c r="AM118">
        <f t="shared" si="83"/>
        <v>-44.891918648245472</v>
      </c>
      <c r="AN118" s="71">
        <f t="shared" si="97"/>
        <v>9.5165428183997598</v>
      </c>
      <c r="AO118" s="71">
        <f t="shared" si="97"/>
        <v>9.5216554654687346</v>
      </c>
      <c r="AP118" s="71">
        <f t="shared" si="97"/>
        <v>9.5133594870941511</v>
      </c>
      <c r="AQ118" s="71">
        <f t="shared" si="97"/>
        <v>9.5268242057684187</v>
      </c>
      <c r="AR118" s="71">
        <f t="shared" si="97"/>
        <v>9.5049786965443506</v>
      </c>
      <c r="AS118" s="71">
        <f t="shared" si="97"/>
        <v>9.5404454653746953</v>
      </c>
      <c r="AT118" s="71">
        <f t="shared" si="97"/>
        <v>9.4829181366425832</v>
      </c>
      <c r="AU118" s="71">
        <f t="shared" si="84"/>
        <v>9.5764105402357202</v>
      </c>
    </row>
    <row r="119" spans="1:47" ht="12.95" customHeight="1">
      <c r="A119" s="108" t="s">
        <v>90</v>
      </c>
      <c r="B119" s="105" t="s">
        <v>38</v>
      </c>
      <c r="C119" s="108">
        <v>52001.448649999998</v>
      </c>
      <c r="D119" s="108">
        <v>1.1000000000000001E-3</v>
      </c>
      <c r="E119" s="104">
        <f t="shared" si="72"/>
        <v>14243.187466147228</v>
      </c>
      <c r="F119">
        <f t="shared" si="96"/>
        <v>14243</v>
      </c>
      <c r="O119">
        <f t="shared" ca="1" si="73"/>
        <v>1.9562161329256006E-2</v>
      </c>
      <c r="P119">
        <f t="shared" si="74"/>
        <v>1.2466400899346607E-3</v>
      </c>
      <c r="Q119" s="1">
        <f t="shared" si="75"/>
        <v>36982.948649999998</v>
      </c>
      <c r="U119" s="16">
        <v>5.6882450000557583E-2</v>
      </c>
      <c r="Z119">
        <f t="shared" si="76"/>
        <v>14243</v>
      </c>
      <c r="AA119" s="71">
        <f t="shared" si="77"/>
        <v>1.9038483011056751E-2</v>
      </c>
      <c r="AB119" s="71"/>
      <c r="AC119" s="71"/>
      <c r="AD119" s="71">
        <f t="shared" ref="AD119:AD150" si="98">IF(S119&lt;&gt;0,G119-AA119, -9999)</f>
        <v>-9999</v>
      </c>
      <c r="AE119" s="71">
        <f t="shared" ref="AE119:AE150" si="99">+(G119-AA119)^2*S119</f>
        <v>0</v>
      </c>
      <c r="AF119">
        <f t="shared" ref="AF119:AF150" si="100">IF(S119&lt;&gt;0,G119-P119, -9999)</f>
        <v>-9999</v>
      </c>
      <c r="AG119" s="102"/>
      <c r="AH119">
        <f t="shared" si="78"/>
        <v>1.779184292112209E-2</v>
      </c>
      <c r="AI119">
        <f t="shared" si="79"/>
        <v>0.38169162850455418</v>
      </c>
      <c r="AJ119">
        <f t="shared" si="80"/>
        <v>0.96522968590237512</v>
      </c>
      <c r="AK119">
        <f t="shared" si="81"/>
        <v>-2.7979502841599817E-2</v>
      </c>
      <c r="AL119">
        <f t="shared" si="82"/>
        <v>-3.0963718066223471</v>
      </c>
      <c r="AM119">
        <f t="shared" si="83"/>
        <v>-44.219852162204589</v>
      </c>
      <c r="AN119" s="71">
        <f t="shared" si="97"/>
        <v>9.5179354867436352</v>
      </c>
      <c r="AO119" s="71">
        <f t="shared" si="97"/>
        <v>9.523120517615757</v>
      </c>
      <c r="AP119" s="71">
        <f t="shared" si="97"/>
        <v>9.5147059774364351</v>
      </c>
      <c r="AQ119" s="71">
        <f t="shared" si="97"/>
        <v>9.5283650292993514</v>
      </c>
      <c r="AR119" s="71">
        <f t="shared" si="97"/>
        <v>9.50620139638505</v>
      </c>
      <c r="AS119" s="71">
        <f t="shared" si="97"/>
        <v>9.5421899888384623</v>
      </c>
      <c r="AT119" s="71">
        <f t="shared" si="97"/>
        <v>9.4838092646351591</v>
      </c>
      <c r="AU119" s="71">
        <f t="shared" si="84"/>
        <v>9.5787056731494911</v>
      </c>
    </row>
    <row r="120" spans="1:47" ht="12.95" customHeight="1">
      <c r="A120" s="49" t="s">
        <v>300</v>
      </c>
      <c r="B120" s="46" t="str">
        <f>IF(H120=INT(H120),"I","II")</f>
        <v>I</v>
      </c>
      <c r="C120" s="12">
        <v>52055.41</v>
      </c>
      <c r="D120" s="50" t="s">
        <v>528</v>
      </c>
      <c r="E120" s="104">
        <f t="shared" si="72"/>
        <v>14421.026613081187</v>
      </c>
      <c r="F120">
        <f t="shared" si="96"/>
        <v>14421</v>
      </c>
      <c r="G120">
        <f>+C120-(C$7+F120*C$8)</f>
        <v>8.0751500063342974E-3</v>
      </c>
      <c r="I120">
        <f>+G120</f>
        <v>8.0751500063342974E-3</v>
      </c>
      <c r="O120">
        <f t="shared" ca="1" si="73"/>
        <v>1.9711472069641273E-2</v>
      </c>
      <c r="P120">
        <f t="shared" si="74"/>
        <v>1.3886361040962025E-3</v>
      </c>
      <c r="Q120" s="1">
        <f t="shared" si="75"/>
        <v>37036.910000000003</v>
      </c>
      <c r="S120">
        <v>0.1</v>
      </c>
      <c r="U120" s="16"/>
      <c r="Z120">
        <f t="shared" si="76"/>
        <v>14421</v>
      </c>
      <c r="AA120" s="71">
        <f t="shared" si="77"/>
        <v>1.9218639373421609E-2</v>
      </c>
      <c r="AB120" s="71">
        <f>IF(S120&lt;&gt;0,G120-AH120, -9999)</f>
        <v>-9.7548532629911089E-3</v>
      </c>
      <c r="AC120" s="71">
        <f>+G120-P120</f>
        <v>6.6865139022380948E-3</v>
      </c>
      <c r="AD120" s="71">
        <f t="shared" si="98"/>
        <v>-1.1143489367087311E-2</v>
      </c>
      <c r="AE120" s="71">
        <f t="shared" si="99"/>
        <v>1.2417735527438799E-5</v>
      </c>
      <c r="AF120">
        <f t="shared" si="100"/>
        <v>6.6865139022380948E-3</v>
      </c>
      <c r="AG120" s="102"/>
      <c r="AH120">
        <f t="shared" si="78"/>
        <v>1.7830003269325406E-2</v>
      </c>
      <c r="AI120">
        <f t="shared" si="79"/>
        <v>0.38190564803370763</v>
      </c>
      <c r="AJ120">
        <f t="shared" si="80"/>
        <v>0.96705959294304278</v>
      </c>
      <c r="AK120">
        <f t="shared" si="81"/>
        <v>-3.2364593431440894E-2</v>
      </c>
      <c r="AL120">
        <f t="shared" si="82"/>
        <v>-3.0892785317201477</v>
      </c>
      <c r="AM120">
        <f t="shared" si="83"/>
        <v>-38.221875467672135</v>
      </c>
      <c r="AN120" s="71">
        <f t="shared" si="97"/>
        <v>9.532527894336889</v>
      </c>
      <c r="AO120" s="71">
        <f t="shared" si="97"/>
        <v>9.5384569777551995</v>
      </c>
      <c r="AP120" s="71">
        <f t="shared" si="97"/>
        <v>9.528820499361732</v>
      </c>
      <c r="AQ120" s="71">
        <f t="shared" si="97"/>
        <v>9.5444879030327172</v>
      </c>
      <c r="AR120" s="71">
        <f t="shared" si="97"/>
        <v>9.5190284312659781</v>
      </c>
      <c r="AS120" s="71">
        <f t="shared" si="97"/>
        <v>9.5604385987464671</v>
      </c>
      <c r="AT120" s="71">
        <f t="shared" si="97"/>
        <v>9.4931713180863291</v>
      </c>
      <c r="AU120" s="71">
        <f t="shared" si="84"/>
        <v>9.6027370648348693</v>
      </c>
    </row>
    <row r="121" spans="1:47" ht="12.95" customHeight="1">
      <c r="A121" s="108" t="s">
        <v>90</v>
      </c>
      <c r="B121" s="105" t="s">
        <v>38</v>
      </c>
      <c r="C121" s="108">
        <v>52055.410199999998</v>
      </c>
      <c r="D121" s="108" t="s">
        <v>89</v>
      </c>
      <c r="E121" s="104">
        <f t="shared" si="72"/>
        <v>14421.027272216448</v>
      </c>
      <c r="F121">
        <f t="shared" si="96"/>
        <v>14421</v>
      </c>
      <c r="O121">
        <f t="shared" ca="1" si="73"/>
        <v>1.9711472069641273E-2</v>
      </c>
      <c r="P121">
        <f t="shared" si="74"/>
        <v>1.3886361040962025E-3</v>
      </c>
      <c r="Q121" s="1">
        <f t="shared" si="75"/>
        <v>37036.910199999998</v>
      </c>
      <c r="U121" s="16">
        <v>8.2751500012818724E-3</v>
      </c>
      <c r="Z121">
        <f t="shared" si="76"/>
        <v>14421</v>
      </c>
      <c r="AA121" s="71">
        <f t="shared" si="77"/>
        <v>1.9218639373421609E-2</v>
      </c>
      <c r="AB121" s="71"/>
      <c r="AC121" s="71"/>
      <c r="AD121" s="71">
        <f t="shared" si="98"/>
        <v>-9999</v>
      </c>
      <c r="AE121" s="71">
        <f t="shared" si="99"/>
        <v>0</v>
      </c>
      <c r="AF121">
        <f t="shared" si="100"/>
        <v>-9999</v>
      </c>
      <c r="AG121" s="102"/>
      <c r="AH121">
        <f t="shared" si="78"/>
        <v>1.7830003269325406E-2</v>
      </c>
      <c r="AI121">
        <f t="shared" si="79"/>
        <v>0.38190564803370763</v>
      </c>
      <c r="AJ121">
        <f t="shared" si="80"/>
        <v>0.96705959294304278</v>
      </c>
      <c r="AK121">
        <f t="shared" si="81"/>
        <v>-3.2364593431440894E-2</v>
      </c>
      <c r="AL121">
        <f t="shared" si="82"/>
        <v>-3.0892785317201477</v>
      </c>
      <c r="AM121">
        <f t="shared" si="83"/>
        <v>-38.221875467672135</v>
      </c>
      <c r="AN121" s="71">
        <f t="shared" ref="AN121:AT130" si="101">$AU121+$AB$7*SIN(AO121)</f>
        <v>9.532527894336889</v>
      </c>
      <c r="AO121" s="71">
        <f t="shared" si="101"/>
        <v>9.5384569777551995</v>
      </c>
      <c r="AP121" s="71">
        <f t="shared" si="101"/>
        <v>9.528820499361732</v>
      </c>
      <c r="AQ121" s="71">
        <f t="shared" si="101"/>
        <v>9.5444879030327172</v>
      </c>
      <c r="AR121" s="71">
        <f t="shared" si="101"/>
        <v>9.5190284312659781</v>
      </c>
      <c r="AS121" s="71">
        <f t="shared" si="101"/>
        <v>9.5604385987464671</v>
      </c>
      <c r="AT121" s="71">
        <f t="shared" si="101"/>
        <v>9.4931713180863291</v>
      </c>
      <c r="AU121" s="71">
        <f t="shared" si="84"/>
        <v>9.6027370648348693</v>
      </c>
    </row>
    <row r="122" spans="1:47" ht="12.95" customHeight="1">
      <c r="A122" s="49" t="s">
        <v>300</v>
      </c>
      <c r="B122" s="46" t="str">
        <f>IF(H122=INT(H122),"I","II")</f>
        <v>I</v>
      </c>
      <c r="C122" s="12">
        <v>52055.425999999999</v>
      </c>
      <c r="D122" s="50" t="s">
        <v>528</v>
      </c>
      <c r="E122" s="104">
        <f t="shared" si="72"/>
        <v>14421.079343903344</v>
      </c>
      <c r="F122">
        <f t="shared" si="96"/>
        <v>14421</v>
      </c>
      <c r="G122">
        <f>+C122-(C$7+F122*C$8)</f>
        <v>2.4075150002317969E-2</v>
      </c>
      <c r="I122">
        <f>+G122</f>
        <v>2.4075150002317969E-2</v>
      </c>
      <c r="O122">
        <f t="shared" ca="1" si="73"/>
        <v>1.9711472069641273E-2</v>
      </c>
      <c r="P122">
        <f t="shared" si="74"/>
        <v>1.3886361040962025E-3</v>
      </c>
      <c r="Q122" s="1">
        <f t="shared" si="75"/>
        <v>37036.925999999999</v>
      </c>
      <c r="S122">
        <v>0.1</v>
      </c>
      <c r="U122" s="16"/>
      <c r="Z122">
        <f t="shared" si="76"/>
        <v>14421</v>
      </c>
      <c r="AA122" s="71">
        <f t="shared" si="77"/>
        <v>1.9218639373421609E-2</v>
      </c>
      <c r="AB122" s="71">
        <f>IF(S122&lt;&gt;0,G122-AH122, -9999)</f>
        <v>6.2451467329925625E-3</v>
      </c>
      <c r="AC122" s="71">
        <f>+G122-P122</f>
        <v>2.2686513898221766E-2</v>
      </c>
      <c r="AD122" s="71">
        <f t="shared" si="98"/>
        <v>4.85651062889636E-3</v>
      </c>
      <c r="AE122" s="71">
        <f t="shared" si="99"/>
        <v>2.3585695488583322E-6</v>
      </c>
      <c r="AF122">
        <f t="shared" si="100"/>
        <v>2.2686513898221766E-2</v>
      </c>
      <c r="AG122" s="102"/>
      <c r="AH122">
        <f t="shared" si="78"/>
        <v>1.7830003269325406E-2</v>
      </c>
      <c r="AI122">
        <f t="shared" si="79"/>
        <v>0.38190564803370763</v>
      </c>
      <c r="AJ122">
        <f t="shared" si="80"/>
        <v>0.96705959294304278</v>
      </c>
      <c r="AK122">
        <f t="shared" si="81"/>
        <v>-3.2364593431440894E-2</v>
      </c>
      <c r="AL122">
        <f t="shared" si="82"/>
        <v>-3.0892785317201477</v>
      </c>
      <c r="AM122">
        <f t="shared" si="83"/>
        <v>-38.221875467672135</v>
      </c>
      <c r="AN122" s="71">
        <f t="shared" si="101"/>
        <v>9.532527894336889</v>
      </c>
      <c r="AO122" s="71">
        <f t="shared" si="101"/>
        <v>9.5384569777551995</v>
      </c>
      <c r="AP122" s="71">
        <f t="shared" si="101"/>
        <v>9.528820499361732</v>
      </c>
      <c r="AQ122" s="71">
        <f t="shared" si="101"/>
        <v>9.5444879030327172</v>
      </c>
      <c r="AR122" s="71">
        <f t="shared" si="101"/>
        <v>9.5190284312659781</v>
      </c>
      <c r="AS122" s="71">
        <f t="shared" si="101"/>
        <v>9.5604385987464671</v>
      </c>
      <c r="AT122" s="71">
        <f t="shared" si="101"/>
        <v>9.4931713180863291</v>
      </c>
      <c r="AU122" s="71">
        <f t="shared" si="84"/>
        <v>9.6027370648348693</v>
      </c>
    </row>
    <row r="123" spans="1:47" ht="12.95" customHeight="1">
      <c r="A123" s="108" t="s">
        <v>90</v>
      </c>
      <c r="B123" s="105" t="s">
        <v>38</v>
      </c>
      <c r="C123" s="108">
        <v>52055.426800000001</v>
      </c>
      <c r="D123" s="108" t="s">
        <v>89</v>
      </c>
      <c r="E123" s="104">
        <f t="shared" si="72"/>
        <v>14421.081980444458</v>
      </c>
      <c r="F123">
        <f t="shared" si="96"/>
        <v>14421</v>
      </c>
      <c r="O123">
        <f t="shared" ca="1" si="73"/>
        <v>1.9711472069641273E-2</v>
      </c>
      <c r="P123">
        <f t="shared" si="74"/>
        <v>1.3886361040962025E-3</v>
      </c>
      <c r="Q123" s="1">
        <f t="shared" si="75"/>
        <v>37036.926800000001</v>
      </c>
      <c r="U123" s="16">
        <v>2.4875150003936142E-2</v>
      </c>
      <c r="Z123">
        <f t="shared" si="76"/>
        <v>14421</v>
      </c>
      <c r="AA123" s="71">
        <f t="shared" si="77"/>
        <v>1.9218639373421609E-2</v>
      </c>
      <c r="AB123" s="71"/>
      <c r="AC123" s="71"/>
      <c r="AD123" s="71">
        <f t="shared" si="98"/>
        <v>-9999</v>
      </c>
      <c r="AE123" s="71">
        <f t="shared" si="99"/>
        <v>0</v>
      </c>
      <c r="AF123">
        <f t="shared" si="100"/>
        <v>-9999</v>
      </c>
      <c r="AG123" s="102"/>
      <c r="AH123">
        <f t="shared" si="78"/>
        <v>1.7830003269325406E-2</v>
      </c>
      <c r="AI123">
        <f t="shared" si="79"/>
        <v>0.38190564803370763</v>
      </c>
      <c r="AJ123">
        <f t="shared" si="80"/>
        <v>0.96705959294304278</v>
      </c>
      <c r="AK123">
        <f t="shared" si="81"/>
        <v>-3.2364593431440894E-2</v>
      </c>
      <c r="AL123">
        <f t="shared" si="82"/>
        <v>-3.0892785317201477</v>
      </c>
      <c r="AM123">
        <f t="shared" si="83"/>
        <v>-38.221875467672135</v>
      </c>
      <c r="AN123" s="71">
        <f t="shared" si="101"/>
        <v>9.532527894336889</v>
      </c>
      <c r="AO123" s="71">
        <f t="shared" si="101"/>
        <v>9.5384569777551995</v>
      </c>
      <c r="AP123" s="71">
        <f t="shared" si="101"/>
        <v>9.528820499361732</v>
      </c>
      <c r="AQ123" s="71">
        <f t="shared" si="101"/>
        <v>9.5444879030327172</v>
      </c>
      <c r="AR123" s="71">
        <f t="shared" si="101"/>
        <v>9.5190284312659781</v>
      </c>
      <c r="AS123" s="71">
        <f t="shared" si="101"/>
        <v>9.5604385987464671</v>
      </c>
      <c r="AT123" s="71">
        <f t="shared" si="101"/>
        <v>9.4931713180863291</v>
      </c>
      <c r="AU123" s="71">
        <f t="shared" si="84"/>
        <v>9.6027370648348693</v>
      </c>
    </row>
    <row r="124" spans="1:47" ht="12.95" customHeight="1">
      <c r="A124" s="49" t="s">
        <v>300</v>
      </c>
      <c r="B124" s="46" t="str">
        <f>IF(H124=INT(H124),"I","II")</f>
        <v>I</v>
      </c>
      <c r="C124" s="12">
        <v>52055.43</v>
      </c>
      <c r="D124" s="50" t="s">
        <v>528</v>
      </c>
      <c r="E124" s="104">
        <f t="shared" si="72"/>
        <v>14421.092526608891</v>
      </c>
      <c r="F124">
        <f t="shared" si="96"/>
        <v>14421</v>
      </c>
      <c r="G124">
        <f>+C124-(C$7+F124*C$8)</f>
        <v>2.8075150003132876E-2</v>
      </c>
      <c r="I124">
        <f>+G124</f>
        <v>2.8075150003132876E-2</v>
      </c>
      <c r="O124">
        <f t="shared" ca="1" si="73"/>
        <v>1.9711472069641273E-2</v>
      </c>
      <c r="P124">
        <f t="shared" si="74"/>
        <v>1.3886361040962025E-3</v>
      </c>
      <c r="Q124" s="1">
        <f t="shared" si="75"/>
        <v>37036.93</v>
      </c>
      <c r="S124">
        <v>0.1</v>
      </c>
      <c r="U124" s="16"/>
      <c r="Z124">
        <f t="shared" si="76"/>
        <v>14421</v>
      </c>
      <c r="AA124" s="71">
        <f t="shared" si="77"/>
        <v>1.9218639373421609E-2</v>
      </c>
      <c r="AB124" s="71">
        <f>IF(S124&lt;&gt;0,G124-AH124, -9999)</f>
        <v>1.024514673380747E-2</v>
      </c>
      <c r="AC124" s="71">
        <f>+G124-P124</f>
        <v>2.6686513899036673E-2</v>
      </c>
      <c r="AD124" s="71">
        <f t="shared" si="98"/>
        <v>8.8565106297112672E-3</v>
      </c>
      <c r="AE124" s="71">
        <f t="shared" si="99"/>
        <v>7.8437780534188672E-6</v>
      </c>
      <c r="AF124">
        <f t="shared" si="100"/>
        <v>2.6686513899036673E-2</v>
      </c>
      <c r="AG124" s="102"/>
      <c r="AH124">
        <f t="shared" si="78"/>
        <v>1.7830003269325406E-2</v>
      </c>
      <c r="AI124">
        <f t="shared" si="79"/>
        <v>0.38190564803370763</v>
      </c>
      <c r="AJ124">
        <f t="shared" si="80"/>
        <v>0.96705959294304278</v>
      </c>
      <c r="AK124">
        <f t="shared" si="81"/>
        <v>-3.2364593431440894E-2</v>
      </c>
      <c r="AL124">
        <f t="shared" si="82"/>
        <v>-3.0892785317201477</v>
      </c>
      <c r="AM124">
        <f t="shared" si="83"/>
        <v>-38.221875467672135</v>
      </c>
      <c r="AN124" s="71">
        <f t="shared" si="101"/>
        <v>9.532527894336889</v>
      </c>
      <c r="AO124" s="71">
        <f t="shared" si="101"/>
        <v>9.5384569777551995</v>
      </c>
      <c r="AP124" s="71">
        <f t="shared" si="101"/>
        <v>9.528820499361732</v>
      </c>
      <c r="AQ124" s="71">
        <f t="shared" si="101"/>
        <v>9.5444879030327172</v>
      </c>
      <c r="AR124" s="71">
        <f t="shared" si="101"/>
        <v>9.5190284312659781</v>
      </c>
      <c r="AS124" s="71">
        <f t="shared" si="101"/>
        <v>9.5604385987464671</v>
      </c>
      <c r="AT124" s="71">
        <f t="shared" si="101"/>
        <v>9.4931713180863291</v>
      </c>
      <c r="AU124" s="71">
        <f t="shared" si="84"/>
        <v>9.6027370648348693</v>
      </c>
    </row>
    <row r="125" spans="1:47" ht="12.95" customHeight="1">
      <c r="A125" s="108" t="s">
        <v>90</v>
      </c>
      <c r="B125" s="105" t="s">
        <v>38</v>
      </c>
      <c r="C125" s="108">
        <v>52055.4303</v>
      </c>
      <c r="D125" s="108" t="s">
        <v>89</v>
      </c>
      <c r="E125" s="104">
        <f t="shared" si="72"/>
        <v>14421.093515311804</v>
      </c>
      <c r="F125">
        <f t="shared" si="96"/>
        <v>14421</v>
      </c>
      <c r="O125">
        <f t="shared" ca="1" si="73"/>
        <v>1.9711472069641273E-2</v>
      </c>
      <c r="P125">
        <f t="shared" si="74"/>
        <v>1.3886361040962025E-3</v>
      </c>
      <c r="Q125" s="1">
        <f t="shared" si="75"/>
        <v>37036.9303</v>
      </c>
      <c r="U125" s="16">
        <v>2.8375150002830196E-2</v>
      </c>
      <c r="Z125">
        <f t="shared" si="76"/>
        <v>14421</v>
      </c>
      <c r="AA125" s="71">
        <f t="shared" si="77"/>
        <v>1.9218639373421609E-2</v>
      </c>
      <c r="AB125" s="71"/>
      <c r="AC125" s="71"/>
      <c r="AD125" s="71">
        <f t="shared" si="98"/>
        <v>-9999</v>
      </c>
      <c r="AE125" s="71">
        <f t="shared" si="99"/>
        <v>0</v>
      </c>
      <c r="AF125">
        <f t="shared" si="100"/>
        <v>-9999</v>
      </c>
      <c r="AG125" s="102"/>
      <c r="AH125">
        <f t="shared" si="78"/>
        <v>1.7830003269325406E-2</v>
      </c>
      <c r="AI125">
        <f t="shared" si="79"/>
        <v>0.38190564803370763</v>
      </c>
      <c r="AJ125">
        <f t="shared" si="80"/>
        <v>0.96705959294304278</v>
      </c>
      <c r="AK125">
        <f t="shared" si="81"/>
        <v>-3.2364593431440894E-2</v>
      </c>
      <c r="AL125">
        <f t="shared" si="82"/>
        <v>-3.0892785317201477</v>
      </c>
      <c r="AM125">
        <f t="shared" si="83"/>
        <v>-38.221875467672135</v>
      </c>
      <c r="AN125" s="71">
        <f t="shared" si="101"/>
        <v>9.532527894336889</v>
      </c>
      <c r="AO125" s="71">
        <f t="shared" si="101"/>
        <v>9.5384569777551995</v>
      </c>
      <c r="AP125" s="71">
        <f t="shared" si="101"/>
        <v>9.528820499361732</v>
      </c>
      <c r="AQ125" s="71">
        <f t="shared" si="101"/>
        <v>9.5444879030327172</v>
      </c>
      <c r="AR125" s="71">
        <f t="shared" si="101"/>
        <v>9.5190284312659781</v>
      </c>
      <c r="AS125" s="71">
        <f t="shared" si="101"/>
        <v>9.5604385987464671</v>
      </c>
      <c r="AT125" s="71">
        <f t="shared" si="101"/>
        <v>9.4931713180863291</v>
      </c>
      <c r="AU125" s="71">
        <f t="shared" si="84"/>
        <v>9.6027370648348693</v>
      </c>
    </row>
    <row r="126" spans="1:47" ht="12.95" customHeight="1">
      <c r="A126" s="108" t="s">
        <v>90</v>
      </c>
      <c r="B126" s="105" t="s">
        <v>38</v>
      </c>
      <c r="C126" s="108">
        <v>52137.468099999998</v>
      </c>
      <c r="D126" s="108" t="s">
        <v>89</v>
      </c>
      <c r="E126" s="104">
        <f t="shared" si="72"/>
        <v>14691.46355550422</v>
      </c>
      <c r="F126">
        <f t="shared" si="96"/>
        <v>14691.5</v>
      </c>
      <c r="O126">
        <f t="shared" ca="1" si="73"/>
        <v>1.9938374065563834E-2</v>
      </c>
      <c r="P126">
        <f t="shared" si="74"/>
        <v>1.6125167374621604E-3</v>
      </c>
      <c r="Q126" s="1">
        <f t="shared" si="75"/>
        <v>37118.968099999998</v>
      </c>
      <c r="U126" s="16">
        <v>-1.1058274998504203E-2</v>
      </c>
      <c r="Z126">
        <f t="shared" si="76"/>
        <v>14691.5</v>
      </c>
      <c r="AA126" s="71">
        <f t="shared" si="77"/>
        <v>1.9493324386629853E-2</v>
      </c>
      <c r="AB126" s="71"/>
      <c r="AC126" s="71"/>
      <c r="AD126" s="71">
        <f t="shared" si="98"/>
        <v>-9999</v>
      </c>
      <c r="AE126" s="71">
        <f t="shared" si="99"/>
        <v>0</v>
      </c>
      <c r="AF126">
        <f t="shared" si="100"/>
        <v>-9999</v>
      </c>
      <c r="AG126" s="102"/>
      <c r="AH126">
        <f t="shared" si="78"/>
        <v>1.7880807649167694E-2</v>
      </c>
      <c r="AI126">
        <f t="shared" si="79"/>
        <v>0.38229151780575121</v>
      </c>
      <c r="AJ126">
        <f t="shared" si="80"/>
        <v>0.96975410793330352</v>
      </c>
      <c r="AK126">
        <f t="shared" si="81"/>
        <v>-3.9042616022632114E-2</v>
      </c>
      <c r="AL126">
        <f t="shared" si="82"/>
        <v>-3.0784710510992284</v>
      </c>
      <c r="AM126">
        <f t="shared" si="83"/>
        <v>-31.674352692182978</v>
      </c>
      <c r="AN126" s="71">
        <f t="shared" si="101"/>
        <v>9.554743977223433</v>
      </c>
      <c r="AO126" s="71">
        <f t="shared" si="101"/>
        <v>9.5617498671704393</v>
      </c>
      <c r="AP126" s="71">
        <f t="shared" si="101"/>
        <v>9.5503324311124942</v>
      </c>
      <c r="AQ126" s="71">
        <f t="shared" si="101"/>
        <v>9.5689484586133595</v>
      </c>
      <c r="AR126" s="71">
        <f t="shared" si="101"/>
        <v>9.5386180512531364</v>
      </c>
      <c r="AS126" s="71">
        <f t="shared" si="101"/>
        <v>9.5881011543721559</v>
      </c>
      <c r="AT126" s="71">
        <f t="shared" si="101"/>
        <v>9.5075224179272926</v>
      </c>
      <c r="AU126" s="71">
        <f t="shared" si="84"/>
        <v>9.6392566797275343</v>
      </c>
    </row>
    <row r="127" spans="1:47" ht="12.95" customHeight="1">
      <c r="A127" s="49" t="s">
        <v>314</v>
      </c>
      <c r="B127" s="46" t="str">
        <f>IF(H127=INT(H127),"I","II")</f>
        <v>I</v>
      </c>
      <c r="C127" s="12">
        <v>52330.025000000001</v>
      </c>
      <c r="D127" s="50" t="s">
        <v>527</v>
      </c>
      <c r="E127" s="104">
        <f t="shared" si="72"/>
        <v>15326.068783732293</v>
      </c>
      <c r="F127">
        <f t="shared" si="96"/>
        <v>15326</v>
      </c>
      <c r="G127">
        <f t="shared" ref="G127:G133" si="102">+C127-(C$7+F127*C$8)</f>
        <v>2.0870900007139426E-2</v>
      </c>
      <c r="J127">
        <f>+G127</f>
        <v>2.0870900007139426E-2</v>
      </c>
      <c r="O127">
        <f t="shared" ca="1" si="73"/>
        <v>2.0470608137330426E-2</v>
      </c>
      <c r="P127">
        <f t="shared" si="74"/>
        <v>2.1759764970600178E-3</v>
      </c>
      <c r="Q127" s="1">
        <f t="shared" si="75"/>
        <v>37311.525000000001</v>
      </c>
      <c r="S127">
        <v>1</v>
      </c>
      <c r="U127" s="16"/>
      <c r="Z127">
        <f t="shared" si="76"/>
        <v>15326</v>
      </c>
      <c r="AA127" s="71">
        <f t="shared" si="77"/>
        <v>2.0141564243755732E-2</v>
      </c>
      <c r="AB127" s="71">
        <f t="shared" ref="AB127:AB133" si="103">IF(S127&lt;&gt;0,G127-AH127, -9999)</f>
        <v>2.9053122604437119E-3</v>
      </c>
      <c r="AC127" s="71">
        <f t="shared" ref="AC127:AC133" si="104">+G127-P127</f>
        <v>1.8694923510079408E-2</v>
      </c>
      <c r="AD127" s="71">
        <f t="shared" si="98"/>
        <v>7.2933576338369416E-4</v>
      </c>
      <c r="AE127" s="71">
        <f t="shared" si="99"/>
        <v>5.3193065575047592E-7</v>
      </c>
      <c r="AF127">
        <f t="shared" si="100"/>
        <v>1.8694923510079408E-2</v>
      </c>
      <c r="AG127" s="102"/>
      <c r="AH127">
        <f t="shared" si="78"/>
        <v>1.7965587746695714E-2</v>
      </c>
      <c r="AI127">
        <f t="shared" si="79"/>
        <v>0.38348875570157581</v>
      </c>
      <c r="AJ127">
        <f t="shared" si="80"/>
        <v>0.97566605187813482</v>
      </c>
      <c r="AK127">
        <f t="shared" si="81"/>
        <v>-5.4790332123670481E-2</v>
      </c>
      <c r="AL127">
        <f t="shared" si="82"/>
        <v>-3.0529539389048188</v>
      </c>
      <c r="AM127">
        <f t="shared" si="83"/>
        <v>-22.548729021059614</v>
      </c>
      <c r="AN127" s="71">
        <f t="shared" si="101"/>
        <v>9.6070928408247944</v>
      </c>
      <c r="AO127" s="71">
        <f t="shared" si="101"/>
        <v>9.6163144861401459</v>
      </c>
      <c r="AP127" s="71">
        <f t="shared" si="101"/>
        <v>9.6011595701472512</v>
      </c>
      <c r="AQ127" s="71">
        <f t="shared" si="101"/>
        <v>9.6260886366420273</v>
      </c>
      <c r="AR127" s="71">
        <f t="shared" si="101"/>
        <v>9.5851411526033061</v>
      </c>
      <c r="AS127" s="71">
        <f t="shared" si="101"/>
        <v>9.6525770985597266</v>
      </c>
      <c r="AT127" s="71">
        <f t="shared" si="101"/>
        <v>9.5419260591160455</v>
      </c>
      <c r="AU127" s="71">
        <f t="shared" si="84"/>
        <v>9.7249191405386135</v>
      </c>
    </row>
    <row r="128" spans="1:47" ht="12.95" customHeight="1">
      <c r="A128" s="49" t="s">
        <v>314</v>
      </c>
      <c r="B128" s="46" t="str">
        <f>IF(H128=INT(H128),"I","II")</f>
        <v>I</v>
      </c>
      <c r="C128" s="12">
        <v>52330.175499999998</v>
      </c>
      <c r="D128" s="50" t="s">
        <v>527</v>
      </c>
      <c r="E128" s="104">
        <f t="shared" si="72"/>
        <v>15326.564783028323</v>
      </c>
      <c r="F128">
        <f t="shared" si="96"/>
        <v>15326.5</v>
      </c>
      <c r="G128">
        <f t="shared" si="102"/>
        <v>1.9656974996905774E-2</v>
      </c>
      <c r="J128">
        <f>+G128</f>
        <v>1.9656974996905774E-2</v>
      </c>
      <c r="O128">
        <f t="shared" ca="1" si="73"/>
        <v>2.0471027549522521E-2</v>
      </c>
      <c r="P128">
        <f t="shared" si="74"/>
        <v>2.1764416997372069E-3</v>
      </c>
      <c r="Q128" s="1">
        <f t="shared" si="75"/>
        <v>37311.675499999998</v>
      </c>
      <c r="S128">
        <v>1</v>
      </c>
      <c r="U128" s="16"/>
      <c r="Z128">
        <f t="shared" si="76"/>
        <v>15326.5</v>
      </c>
      <c r="AA128" s="71">
        <f t="shared" si="77"/>
        <v>2.0142077041342174E-2</v>
      </c>
      <c r="AB128" s="71">
        <f t="shared" si="103"/>
        <v>1.6913396553008067E-3</v>
      </c>
      <c r="AC128" s="71">
        <f t="shared" si="104"/>
        <v>1.7480533297168567E-2</v>
      </c>
      <c r="AD128" s="71">
        <f t="shared" si="98"/>
        <v>-4.8510204443640015E-4</v>
      </c>
      <c r="AE128" s="71">
        <f t="shared" si="99"/>
        <v>2.3532399351637513E-7</v>
      </c>
      <c r="AF128">
        <f t="shared" si="100"/>
        <v>1.7480533297168567E-2</v>
      </c>
      <c r="AG128" s="102"/>
      <c r="AH128">
        <f t="shared" si="78"/>
        <v>1.7965635341604967E-2</v>
      </c>
      <c r="AI128">
        <f t="shared" si="79"/>
        <v>0.3834898634225189</v>
      </c>
      <c r="AJ128">
        <f t="shared" si="80"/>
        <v>0.97567048409056423</v>
      </c>
      <c r="AK128">
        <f t="shared" si="81"/>
        <v>-5.4802794981906232E-2</v>
      </c>
      <c r="AL128">
        <f t="shared" si="82"/>
        <v>-3.052933723751329</v>
      </c>
      <c r="AM128">
        <f t="shared" si="83"/>
        <v>-22.543580938115632</v>
      </c>
      <c r="AN128" s="71">
        <f t="shared" si="101"/>
        <v>9.6071342441629035</v>
      </c>
      <c r="AO128" s="71">
        <f t="shared" si="101"/>
        <v>9.6163574415629753</v>
      </c>
      <c r="AP128" s="71">
        <f t="shared" si="101"/>
        <v>9.6011998574160184</v>
      </c>
      <c r="AQ128" s="71">
        <f t="shared" si="101"/>
        <v>9.6261335160762211</v>
      </c>
      <c r="AR128" s="71">
        <f t="shared" si="101"/>
        <v>9.5851781813334469</v>
      </c>
      <c r="AS128" s="71">
        <f t="shared" si="101"/>
        <v>9.6526276422109483</v>
      </c>
      <c r="AT128" s="71">
        <f t="shared" si="101"/>
        <v>9.5419536503251017</v>
      </c>
      <c r="AU128" s="71">
        <f t="shared" si="84"/>
        <v>9.7249866444478421</v>
      </c>
    </row>
    <row r="129" spans="1:47" ht="12.95" customHeight="1">
      <c r="A129" s="50" t="s">
        <v>321</v>
      </c>
      <c r="B129" s="46" t="str">
        <f>IF(H129=INT(H129),"I","II")</f>
        <v>I</v>
      </c>
      <c r="C129" s="12">
        <v>52347.622799999997</v>
      </c>
      <c r="D129" s="50" t="s">
        <v>526</v>
      </c>
      <c r="E129" s="104">
        <f t="shared" si="72"/>
        <v>15384.065437632045</v>
      </c>
      <c r="F129">
        <f t="shared" si="96"/>
        <v>15384</v>
      </c>
      <c r="G129">
        <f t="shared" si="102"/>
        <v>1.9855600003211293E-2</v>
      </c>
      <c r="K129">
        <f>+G129</f>
        <v>1.9855600003211293E-2</v>
      </c>
      <c r="O129">
        <f t="shared" ca="1" si="73"/>
        <v>2.0519259951613265E-2</v>
      </c>
      <c r="P129">
        <f t="shared" si="74"/>
        <v>2.2301625225335277E-3</v>
      </c>
      <c r="Q129" s="1">
        <f t="shared" si="75"/>
        <v>37329.122799999997</v>
      </c>
      <c r="S129">
        <v>1</v>
      </c>
      <c r="U129" s="16"/>
      <c r="Z129">
        <f t="shared" si="76"/>
        <v>15384</v>
      </c>
      <c r="AA129" s="71">
        <f t="shared" si="77"/>
        <v>2.0201067690507887E-2</v>
      </c>
      <c r="AB129" s="71">
        <f t="shared" si="103"/>
        <v>1.8846948352369344E-3</v>
      </c>
      <c r="AC129" s="71">
        <f t="shared" si="104"/>
        <v>1.7625437480677766E-2</v>
      </c>
      <c r="AD129" s="71">
        <f t="shared" si="98"/>
        <v>-3.4546768729659325E-4</v>
      </c>
      <c r="AE129" s="71">
        <f t="shared" si="99"/>
        <v>1.1934792296605675E-7</v>
      </c>
      <c r="AF129">
        <f t="shared" si="100"/>
        <v>1.7625437480677766E-2</v>
      </c>
      <c r="AG129" s="102"/>
      <c r="AH129">
        <f t="shared" si="78"/>
        <v>1.7970905167974359E-2</v>
      </c>
      <c r="AI129">
        <f t="shared" si="79"/>
        <v>0.38361900152607586</v>
      </c>
      <c r="AJ129">
        <f t="shared" si="80"/>
        <v>0.97617779828573858</v>
      </c>
      <c r="AK129">
        <f t="shared" si="81"/>
        <v>-5.6236638954525631E-2</v>
      </c>
      <c r="AL129">
        <f t="shared" si="82"/>
        <v>-3.0506077384548087</v>
      </c>
      <c r="AM129">
        <f t="shared" si="83"/>
        <v>-21.966499584104184</v>
      </c>
      <c r="AN129" s="71">
        <f t="shared" si="101"/>
        <v>9.6118973677874759</v>
      </c>
      <c r="AO129" s="71">
        <f t="shared" si="101"/>
        <v>9.6212968587071437</v>
      </c>
      <c r="AP129" s="71">
        <f t="shared" si="101"/>
        <v>9.6058355912800479</v>
      </c>
      <c r="AQ129" s="71">
        <f t="shared" si="101"/>
        <v>9.6312929655132606</v>
      </c>
      <c r="AR129" s="71">
        <f t="shared" si="101"/>
        <v>9.589440739377638</v>
      </c>
      <c r="AS129" s="71">
        <f t="shared" si="101"/>
        <v>9.6584370861884228</v>
      </c>
      <c r="AT129" s="71">
        <f t="shared" si="101"/>
        <v>9.5451322484872669</v>
      </c>
      <c r="AU129" s="71">
        <f t="shared" si="84"/>
        <v>9.73274959400913</v>
      </c>
    </row>
    <row r="130" spans="1:47" ht="12.95" customHeight="1">
      <c r="A130" s="104" t="s">
        <v>60</v>
      </c>
      <c r="B130" s="105" t="s">
        <v>29</v>
      </c>
      <c r="C130" s="108">
        <v>52368.406799999997</v>
      </c>
      <c r="D130" s="108">
        <v>8.9999999999999998E-4</v>
      </c>
      <c r="E130" s="104">
        <f t="shared" si="72"/>
        <v>15452.562775631835</v>
      </c>
      <c r="F130">
        <f t="shared" si="96"/>
        <v>15452.5</v>
      </c>
      <c r="G130">
        <f t="shared" si="102"/>
        <v>1.904787500097882E-2</v>
      </c>
      <c r="K130">
        <f>+G130</f>
        <v>1.904787500097882E-2</v>
      </c>
      <c r="O130">
        <f t="shared" ca="1" si="73"/>
        <v>2.0576719421930068E-2</v>
      </c>
      <c r="P130">
        <f t="shared" si="74"/>
        <v>2.2947362422456007E-3</v>
      </c>
      <c r="Q130" s="1">
        <f t="shared" si="75"/>
        <v>37349.906799999997</v>
      </c>
      <c r="S130">
        <v>1</v>
      </c>
      <c r="U130" s="16"/>
      <c r="Z130">
        <f t="shared" si="76"/>
        <v>15452.5</v>
      </c>
      <c r="AA130" s="71">
        <f t="shared" si="77"/>
        <v>2.0271391594881366E-2</v>
      </c>
      <c r="AB130" s="71">
        <f t="shared" si="103"/>
        <v>1.0712196483430546E-3</v>
      </c>
      <c r="AC130" s="71">
        <f t="shared" si="104"/>
        <v>1.6753138758733219E-2</v>
      </c>
      <c r="AD130" s="71">
        <f t="shared" si="98"/>
        <v>-1.2235165939025461E-3</v>
      </c>
      <c r="AE130" s="71">
        <f t="shared" si="99"/>
        <v>1.4969928555548879E-6</v>
      </c>
      <c r="AF130">
        <f t="shared" si="100"/>
        <v>1.6753138758733219E-2</v>
      </c>
      <c r="AG130" s="102"/>
      <c r="AH130">
        <f t="shared" si="78"/>
        <v>1.7976655352635765E-2</v>
      </c>
      <c r="AI130">
        <f t="shared" si="79"/>
        <v>0.38377738644419812</v>
      </c>
      <c r="AJ130">
        <f t="shared" si="80"/>
        <v>0.97677597089393609</v>
      </c>
      <c r="AK130">
        <f t="shared" si="81"/>
        <v>-5.794640095010372E-2</v>
      </c>
      <c r="AL130">
        <f t="shared" si="82"/>
        <v>-3.0478335117978097</v>
      </c>
      <c r="AM130">
        <f t="shared" si="83"/>
        <v>-21.315624457012433</v>
      </c>
      <c r="AN130" s="71">
        <f t="shared" si="101"/>
        <v>9.6175762677013896</v>
      </c>
      <c r="AO130" s="71">
        <f t="shared" si="101"/>
        <v>9.6271800279563333</v>
      </c>
      <c r="AP130" s="71">
        <f t="shared" si="101"/>
        <v>9.6113652495926516</v>
      </c>
      <c r="AQ130" s="71">
        <f t="shared" si="101"/>
        <v>9.6374350239070399</v>
      </c>
      <c r="AR130" s="71">
        <f t="shared" si="101"/>
        <v>9.5945299329661324</v>
      </c>
      <c r="AS130" s="71">
        <f t="shared" si="101"/>
        <v>9.6653498057404406</v>
      </c>
      <c r="AT130" s="71">
        <f t="shared" si="101"/>
        <v>9.5489337069845046</v>
      </c>
      <c r="AU130" s="71">
        <f t="shared" si="84"/>
        <v>9.7419976295734472</v>
      </c>
    </row>
    <row r="131" spans="1:47" ht="12.95" customHeight="1">
      <c r="A131" s="50" t="s">
        <v>321</v>
      </c>
      <c r="B131" s="46" t="str">
        <f>IF(H131=INT(H131),"I","II")</f>
        <v>I</v>
      </c>
      <c r="C131" s="12">
        <v>52373.565300000002</v>
      </c>
      <c r="D131" s="50" t="s">
        <v>526</v>
      </c>
      <c r="E131" s="104">
        <f t="shared" si="72"/>
        <v>15469.563522267337</v>
      </c>
      <c r="F131">
        <f t="shared" si="96"/>
        <v>15469.5</v>
      </c>
      <c r="G131">
        <f t="shared" si="102"/>
        <v>1.9274425008916296E-2</v>
      </c>
      <c r="K131">
        <f>+G131</f>
        <v>1.9274425008916296E-2</v>
      </c>
      <c r="O131">
        <f t="shared" ca="1" si="73"/>
        <v>2.0590979436461244E-2</v>
      </c>
      <c r="P131">
        <f t="shared" si="74"/>
        <v>2.3108588160597361E-3</v>
      </c>
      <c r="Q131" s="1">
        <f t="shared" si="75"/>
        <v>37355.065300000002</v>
      </c>
      <c r="S131">
        <v>1</v>
      </c>
      <c r="U131" s="16"/>
      <c r="Z131">
        <f t="shared" si="76"/>
        <v>15469.5</v>
      </c>
      <c r="AA131" s="71">
        <f t="shared" si="77"/>
        <v>2.0288852168519143E-2</v>
      </c>
      <c r="AB131" s="71">
        <f t="shared" si="103"/>
        <v>1.2964316564568895E-3</v>
      </c>
      <c r="AC131" s="71">
        <f t="shared" si="104"/>
        <v>1.696356619285656E-2</v>
      </c>
      <c r="AD131" s="71">
        <f t="shared" si="98"/>
        <v>-1.0144271596028466E-3</v>
      </c>
      <c r="AE131" s="71">
        <f t="shared" si="99"/>
        <v>1.0290624621398992E-6</v>
      </c>
      <c r="AF131">
        <f t="shared" si="100"/>
        <v>1.696356619285656E-2</v>
      </c>
      <c r="AG131" s="102"/>
      <c r="AH131">
        <f t="shared" si="78"/>
        <v>1.7977993352459407E-2</v>
      </c>
      <c r="AI131">
        <f t="shared" si="79"/>
        <v>0.38381746100142966</v>
      </c>
      <c r="AJ131">
        <f t="shared" si="80"/>
        <v>0.97692337814740293</v>
      </c>
      <c r="AK131">
        <f t="shared" si="81"/>
        <v>-5.8370998568541402E-2</v>
      </c>
      <c r="AL131">
        <f t="shared" si="82"/>
        <v>-3.0471444565780099</v>
      </c>
      <c r="AM131">
        <f t="shared" si="83"/>
        <v>-21.159885508559935</v>
      </c>
      <c r="AN131" s="71">
        <f t="shared" ref="AN131:AT140" si="105">$AU131+$AB$7*SIN(AO131)</f>
        <v>9.6189864120637303</v>
      </c>
      <c r="AO131" s="71">
        <f t="shared" si="105"/>
        <v>9.6286398863478038</v>
      </c>
      <c r="AP131" s="71">
        <f t="shared" si="105"/>
        <v>9.6127387872565713</v>
      </c>
      <c r="AQ131" s="71">
        <f t="shared" si="105"/>
        <v>9.6389585766174015</v>
      </c>
      <c r="AR131" s="71">
        <f t="shared" si="105"/>
        <v>9.5957948629513155</v>
      </c>
      <c r="AS131" s="71">
        <f t="shared" si="105"/>
        <v>9.6670639819889175</v>
      </c>
      <c r="AT131" s="71">
        <f t="shared" si="105"/>
        <v>9.5498796740036536</v>
      </c>
      <c r="AU131" s="71">
        <f t="shared" si="84"/>
        <v>9.744292762487218</v>
      </c>
    </row>
    <row r="132" spans="1:47" ht="12.95" customHeight="1">
      <c r="A132" s="50" t="s">
        <v>321</v>
      </c>
      <c r="B132" s="46" t="str">
        <f>IF(H132=INT(H132),"I","II")</f>
        <v>I</v>
      </c>
      <c r="C132" s="12">
        <v>52408.612000000001</v>
      </c>
      <c r="D132" s="50" t="s">
        <v>526</v>
      </c>
      <c r="E132" s="104">
        <f t="shared" si="72"/>
        <v>15585.066103853038</v>
      </c>
      <c r="F132">
        <f t="shared" si="96"/>
        <v>15585</v>
      </c>
      <c r="G132">
        <f t="shared" si="102"/>
        <v>2.0057749999978114E-2</v>
      </c>
      <c r="K132">
        <f>+G132</f>
        <v>2.0057749999978114E-2</v>
      </c>
      <c r="O132">
        <f t="shared" ca="1" si="73"/>
        <v>2.0687863652834836E-2</v>
      </c>
      <c r="P132">
        <f t="shared" si="74"/>
        <v>2.4214185625943789E-3</v>
      </c>
      <c r="Q132" s="1">
        <f t="shared" si="75"/>
        <v>37390.112000000001</v>
      </c>
      <c r="S132">
        <v>1</v>
      </c>
      <c r="U132" s="16"/>
      <c r="Z132">
        <f t="shared" si="76"/>
        <v>15585</v>
      </c>
      <c r="AA132" s="71">
        <f t="shared" si="77"/>
        <v>2.0407562209262192E-2</v>
      </c>
      <c r="AB132" s="71">
        <f t="shared" si="103"/>
        <v>2.0716063533103013E-3</v>
      </c>
      <c r="AC132" s="71">
        <f t="shared" si="104"/>
        <v>1.7636331437383735E-2</v>
      </c>
      <c r="AD132" s="71">
        <f t="shared" si="98"/>
        <v>-3.4981220928407761E-4</v>
      </c>
      <c r="AE132" s="71">
        <f t="shared" si="99"/>
        <v>1.223685817642073E-7</v>
      </c>
      <c r="AF132">
        <f t="shared" si="100"/>
        <v>1.7636331437383735E-2</v>
      </c>
      <c r="AG132" s="102"/>
      <c r="AH132">
        <f t="shared" si="78"/>
        <v>1.7986143646667813E-2</v>
      </c>
      <c r="AI132">
        <f t="shared" si="79"/>
        <v>0.38409784852721784</v>
      </c>
      <c r="AJ132">
        <f t="shared" si="80"/>
        <v>0.97791386182165052</v>
      </c>
      <c r="AK132">
        <f t="shared" si="81"/>
        <v>-6.1258751634450853E-2</v>
      </c>
      <c r="AL132">
        <f t="shared" si="82"/>
        <v>-3.0424568765757156</v>
      </c>
      <c r="AM132">
        <f t="shared" si="83"/>
        <v>-20.157826045387523</v>
      </c>
      <c r="AN132" s="71">
        <f t="shared" si="105"/>
        <v>9.628575520580771</v>
      </c>
      <c r="AO132" s="71">
        <f t="shared" si="105"/>
        <v>9.6385562616108373</v>
      </c>
      <c r="AP132" s="71">
        <f t="shared" si="105"/>
        <v>9.622083832721831</v>
      </c>
      <c r="AQ132" s="71">
        <f t="shared" si="105"/>
        <v>9.6493016946451799</v>
      </c>
      <c r="AR132" s="71">
        <f t="shared" si="105"/>
        <v>9.6044096426633647</v>
      </c>
      <c r="AS132" s="71">
        <f t="shared" si="105"/>
        <v>9.6786952931811534</v>
      </c>
      <c r="AT132" s="71">
        <f t="shared" si="105"/>
        <v>9.5563341631260599</v>
      </c>
      <c r="AU132" s="71">
        <f t="shared" si="84"/>
        <v>9.7598861655190223</v>
      </c>
    </row>
    <row r="133" spans="1:47" ht="12.95" customHeight="1">
      <c r="A133" s="50" t="s">
        <v>321</v>
      </c>
      <c r="B133" s="46" t="str">
        <f>IF(H133=INT(H133),"I","II")</f>
        <v>I</v>
      </c>
      <c r="C133" s="12">
        <v>52418.625</v>
      </c>
      <c r="D133" s="50" t="s">
        <v>526</v>
      </c>
      <c r="E133" s="104">
        <f t="shared" si="72"/>
        <v>15618.065711502761</v>
      </c>
      <c r="F133">
        <f t="shared" si="96"/>
        <v>15618</v>
      </c>
      <c r="G133">
        <f t="shared" si="102"/>
        <v>1.993870000296738E-2</v>
      </c>
      <c r="K133">
        <f>+G133</f>
        <v>1.993870000296738E-2</v>
      </c>
      <c r="O133">
        <f t="shared" ca="1" si="73"/>
        <v>2.0715544857513001E-2</v>
      </c>
      <c r="P133">
        <f t="shared" si="74"/>
        <v>2.4533340284297253E-3</v>
      </c>
      <c r="Q133" s="1">
        <f t="shared" si="75"/>
        <v>37400.125</v>
      </c>
      <c r="S133">
        <v>1</v>
      </c>
      <c r="U133" s="16"/>
      <c r="Z133">
        <f t="shared" si="76"/>
        <v>15618</v>
      </c>
      <c r="AA133" s="71">
        <f t="shared" si="77"/>
        <v>2.0441504555440537E-2</v>
      </c>
      <c r="AB133" s="71">
        <f t="shared" si="103"/>
        <v>1.9505294759565688E-3</v>
      </c>
      <c r="AC133" s="71">
        <f t="shared" si="104"/>
        <v>1.7485365974537655E-2</v>
      </c>
      <c r="AD133" s="71">
        <f t="shared" si="98"/>
        <v>-5.0280455247315656E-4</v>
      </c>
      <c r="AE133" s="71">
        <f t="shared" si="99"/>
        <v>2.5281241798773124E-7</v>
      </c>
      <c r="AF133">
        <f t="shared" si="100"/>
        <v>1.7485365974537655E-2</v>
      </c>
      <c r="AG133" s="102"/>
      <c r="AH133">
        <f t="shared" si="78"/>
        <v>1.7988170527010811E-2</v>
      </c>
      <c r="AI133">
        <f t="shared" si="79"/>
        <v>0.38418056814190948</v>
      </c>
      <c r="AJ133">
        <f t="shared" si="80"/>
        <v>0.97819332240104329</v>
      </c>
      <c r="AK133">
        <f t="shared" si="81"/>
        <v>-6.2084798353477293E-2</v>
      </c>
      <c r="AL133">
        <f t="shared" si="82"/>
        <v>-3.0411155887289105</v>
      </c>
      <c r="AM133">
        <f t="shared" si="83"/>
        <v>-19.888291052507114</v>
      </c>
      <c r="AN133" s="71">
        <f t="shared" si="105"/>
        <v>9.6313180104644474</v>
      </c>
      <c r="AO133" s="71">
        <f t="shared" si="105"/>
        <v>9.6413888520376165</v>
      </c>
      <c r="AP133" s="71">
        <f t="shared" si="105"/>
        <v>9.6247581056909155</v>
      </c>
      <c r="AQ133" s="71">
        <f t="shared" si="105"/>
        <v>9.6522542485497596</v>
      </c>
      <c r="AR133" s="71">
        <f t="shared" si="105"/>
        <v>9.6068777653025137</v>
      </c>
      <c r="AS133" s="71">
        <f t="shared" si="105"/>
        <v>9.6820136218479114</v>
      </c>
      <c r="AT133" s="71">
        <f t="shared" si="105"/>
        <v>9.5581872966416217</v>
      </c>
      <c r="AU133" s="71">
        <f t="shared" si="84"/>
        <v>9.7643414235281085</v>
      </c>
    </row>
    <row r="134" spans="1:47" ht="12.95" customHeight="1">
      <c r="A134" s="108" t="s">
        <v>90</v>
      </c>
      <c r="B134" s="105" t="s">
        <v>38</v>
      </c>
      <c r="C134" s="108">
        <v>52634.394310000003</v>
      </c>
      <c r="D134" s="108" t="s">
        <v>89</v>
      </c>
      <c r="E134" s="104">
        <f t="shared" si="72"/>
        <v>16329.171531222353</v>
      </c>
      <c r="F134">
        <f t="shared" si="96"/>
        <v>16329</v>
      </c>
      <c r="O134">
        <f t="shared" ca="1" si="73"/>
        <v>2.1311948994669892E-2</v>
      </c>
      <c r="P134">
        <f t="shared" si="74"/>
        <v>3.1762616493295724E-3</v>
      </c>
      <c r="Q134" s="1">
        <f t="shared" si="75"/>
        <v>37615.894310000003</v>
      </c>
      <c r="U134" s="16">
        <v>5.2047350007342175E-2</v>
      </c>
      <c r="Z134">
        <f t="shared" si="76"/>
        <v>16329</v>
      </c>
      <c r="AA134" s="71">
        <f t="shared" si="77"/>
        <v>2.11751142580698E-2</v>
      </c>
      <c r="AB134" s="71"/>
      <c r="AC134" s="71"/>
      <c r="AD134" s="71">
        <f t="shared" si="98"/>
        <v>-9999</v>
      </c>
      <c r="AE134" s="71">
        <f t="shared" si="99"/>
        <v>0</v>
      </c>
      <c r="AF134">
        <f t="shared" si="100"/>
        <v>-9999</v>
      </c>
      <c r="AG134" s="102"/>
      <c r="AH134">
        <f t="shared" si="78"/>
        <v>1.7998852608740228E-2</v>
      </c>
      <c r="AI134">
        <f t="shared" si="79"/>
        <v>0.38625040540223787</v>
      </c>
      <c r="AJ134">
        <f t="shared" si="80"/>
        <v>0.98382834508831229</v>
      </c>
      <c r="AK134">
        <f t="shared" si="81"/>
        <v>-7.9997062269160563E-2</v>
      </c>
      <c r="AL134">
        <f t="shared" si="82"/>
        <v>-3.011981808432973</v>
      </c>
      <c r="AM134">
        <f t="shared" si="83"/>
        <v>-15.409199630135072</v>
      </c>
      <c r="AN134" s="71">
        <f t="shared" si="105"/>
        <v>9.6907273542892689</v>
      </c>
      <c r="AO134" s="71">
        <f t="shared" si="105"/>
        <v>9.7023525197308444</v>
      </c>
      <c r="AP134" s="71">
        <f t="shared" si="105"/>
        <v>9.6828754388758487</v>
      </c>
      <c r="AQ134" s="71">
        <f t="shared" si="105"/>
        <v>9.7155687460425817</v>
      </c>
      <c r="AR134" s="71">
        <f t="shared" si="105"/>
        <v>9.6608532110928245</v>
      </c>
      <c r="AS134" s="71">
        <f t="shared" si="105"/>
        <v>9.7529259473789072</v>
      </c>
      <c r="AT134" s="71">
        <f t="shared" si="105"/>
        <v>9.5991928299664231</v>
      </c>
      <c r="AU134" s="71">
        <f t="shared" si="84"/>
        <v>9.8603319824511608</v>
      </c>
    </row>
    <row r="135" spans="1:47" ht="12.95" customHeight="1">
      <c r="A135" s="50" t="s">
        <v>321</v>
      </c>
      <c r="B135" s="46" t="str">
        <f>IF(H135=INT(H135),"I","II")</f>
        <v>I</v>
      </c>
      <c r="C135" s="12">
        <v>52637.853000000003</v>
      </c>
      <c r="D135" s="50" t="s">
        <v>526</v>
      </c>
      <c r="E135" s="104">
        <f t="shared" si="72"/>
        <v>16340.570254180708</v>
      </c>
      <c r="F135">
        <f t="shared" si="96"/>
        <v>16340.5</v>
      </c>
      <c r="G135">
        <f t="shared" ref="G135:G153" si="106">+C135-(C$7+F135*C$8)</f>
        <v>2.1317075006663799E-2</v>
      </c>
      <c r="K135">
        <f t="shared" ref="K135:K140" si="107">+G135</f>
        <v>2.1317075006663799E-2</v>
      </c>
      <c r="O135">
        <f t="shared" ca="1" si="73"/>
        <v>2.1321595475088041E-2</v>
      </c>
      <c r="P135">
        <f t="shared" si="74"/>
        <v>3.188508940534511E-3</v>
      </c>
      <c r="Q135" s="1">
        <f t="shared" si="75"/>
        <v>37619.353000000003</v>
      </c>
      <c r="S135">
        <v>1</v>
      </c>
      <c r="U135" s="16"/>
      <c r="Z135">
        <f t="shared" si="76"/>
        <v>16340.5</v>
      </c>
      <c r="AA135" s="71">
        <f t="shared" si="77"/>
        <v>2.1187010219868612E-2</v>
      </c>
      <c r="AB135" s="71">
        <f t="shared" ref="AB135:AB153" si="108">IF(S135&lt;&gt;0,G135-AH135, -9999)</f>
        <v>3.3185737273296982E-3</v>
      </c>
      <c r="AC135" s="71">
        <f t="shared" ref="AC135:AC153" si="109">+G135-P135</f>
        <v>1.8128566066129288E-2</v>
      </c>
      <c r="AD135" s="71">
        <f t="shared" si="98"/>
        <v>1.3006478679518721E-4</v>
      </c>
      <c r="AE135" s="71">
        <f t="shared" si="99"/>
        <v>1.6916848764077505E-8</v>
      </c>
      <c r="AF135">
        <f t="shared" si="100"/>
        <v>1.8128566066129288E-2</v>
      </c>
      <c r="AG135" s="102"/>
      <c r="AH135">
        <f t="shared" si="78"/>
        <v>1.7998501279334101E-2</v>
      </c>
      <c r="AI135">
        <f t="shared" si="79"/>
        <v>0.38628848945972938</v>
      </c>
      <c r="AJ135">
        <f t="shared" si="80"/>
        <v>0.98391334927795382</v>
      </c>
      <c r="AK135">
        <f t="shared" si="81"/>
        <v>-8.0288708240901854E-2</v>
      </c>
      <c r="AL135">
        <f t="shared" si="82"/>
        <v>-3.0115066064652165</v>
      </c>
      <c r="AM135">
        <f t="shared" si="83"/>
        <v>-15.35275190346621</v>
      </c>
      <c r="AN135" s="71">
        <f t="shared" si="105"/>
        <v>9.6916936264361233</v>
      </c>
      <c r="AO135" s="71">
        <f t="shared" si="105"/>
        <v>9.7033376525712303</v>
      </c>
      <c r="AP135" s="71">
        <f t="shared" si="105"/>
        <v>9.683823784704666</v>
      </c>
      <c r="AQ135" s="71">
        <f t="shared" si="105"/>
        <v>9.7165879379661764</v>
      </c>
      <c r="AR135" s="71">
        <f t="shared" si="105"/>
        <v>9.6617396819606842</v>
      </c>
      <c r="AS135" s="71">
        <f t="shared" si="105"/>
        <v>9.7540630546773031</v>
      </c>
      <c r="AT135" s="71">
        <f t="shared" si="105"/>
        <v>9.5998744920653838</v>
      </c>
      <c r="AU135" s="71">
        <f t="shared" si="84"/>
        <v>9.8618845723634188</v>
      </c>
    </row>
    <row r="136" spans="1:47" ht="12.95" customHeight="1">
      <c r="A136" s="50" t="s">
        <v>321</v>
      </c>
      <c r="B136" s="46" t="str">
        <f>IF(H136=INT(H136),"I","II")</f>
        <v>I</v>
      </c>
      <c r="C136" s="12">
        <v>52644.831700000002</v>
      </c>
      <c r="D136" s="50" t="s">
        <v>526</v>
      </c>
      <c r="E136" s="104">
        <f t="shared" si="72"/>
        <v>16363.569790973392</v>
      </c>
      <c r="F136">
        <f t="shared" si="96"/>
        <v>16363.5</v>
      </c>
      <c r="G136">
        <f t="shared" si="106"/>
        <v>2.1176525006012525E-2</v>
      </c>
      <c r="K136">
        <f t="shared" si="107"/>
        <v>2.1176525006012525E-2</v>
      </c>
      <c r="O136">
        <f t="shared" ca="1" si="73"/>
        <v>2.1340888435924341E-2</v>
      </c>
      <c r="P136">
        <f t="shared" si="74"/>
        <v>3.213056466149368E-3</v>
      </c>
      <c r="Q136" s="1">
        <f t="shared" si="75"/>
        <v>37626.331700000002</v>
      </c>
      <c r="S136">
        <v>1</v>
      </c>
      <c r="U136" s="16"/>
      <c r="Z136">
        <f t="shared" si="76"/>
        <v>16363.5</v>
      </c>
      <c r="AA136" s="71">
        <f t="shared" si="77"/>
        <v>2.1210804452701126E-2</v>
      </c>
      <c r="AB136" s="71">
        <f t="shared" si="108"/>
        <v>3.178777019460767E-3</v>
      </c>
      <c r="AC136" s="71">
        <f t="shared" si="109"/>
        <v>1.7963468539863157E-2</v>
      </c>
      <c r="AD136" s="71">
        <f t="shared" si="98"/>
        <v>-3.4279446688600945E-5</v>
      </c>
      <c r="AE136" s="71">
        <f t="shared" si="99"/>
        <v>1.1750804652766344E-9</v>
      </c>
      <c r="AF136">
        <f t="shared" si="100"/>
        <v>1.7963468539863157E-2</v>
      </c>
      <c r="AG136" s="102"/>
      <c r="AH136">
        <f t="shared" si="78"/>
        <v>1.7997747986551758E-2</v>
      </c>
      <c r="AI136">
        <f t="shared" si="79"/>
        <v>0.38636510619785203</v>
      </c>
      <c r="AJ136">
        <f t="shared" si="80"/>
        <v>0.98408276332033418</v>
      </c>
      <c r="AK136">
        <f t="shared" si="81"/>
        <v>-8.0872195154081436E-2</v>
      </c>
      <c r="AL136">
        <f t="shared" si="82"/>
        <v>-3.0105557960547942</v>
      </c>
      <c r="AM136">
        <f t="shared" si="83"/>
        <v>-15.241035552279323</v>
      </c>
      <c r="AN136" s="71">
        <f t="shared" si="105"/>
        <v>9.6936267104213734</v>
      </c>
      <c r="AO136" s="71">
        <f t="shared" si="105"/>
        <v>9.7053078449121664</v>
      </c>
      <c r="AP136" s="71">
        <f t="shared" si="105"/>
        <v>9.6857213152120067</v>
      </c>
      <c r="AQ136" s="71">
        <f t="shared" si="105"/>
        <v>9.7186258435319708</v>
      </c>
      <c r="AR136" s="71">
        <f t="shared" si="105"/>
        <v>9.6635139892673863</v>
      </c>
      <c r="AS136" s="71">
        <f t="shared" si="105"/>
        <v>9.7563362639614741</v>
      </c>
      <c r="AT136" s="71">
        <f t="shared" si="105"/>
        <v>9.6012397131145502</v>
      </c>
      <c r="AU136" s="71">
        <f t="shared" si="84"/>
        <v>9.8649897521879346</v>
      </c>
    </row>
    <row r="137" spans="1:47" ht="12.95" customHeight="1">
      <c r="A137" s="112" t="s">
        <v>83</v>
      </c>
      <c r="B137" s="113" t="s">
        <v>38</v>
      </c>
      <c r="C137" s="112">
        <v>52692.622199999998</v>
      </c>
      <c r="D137" s="112">
        <v>2.0000000000000001E-4</v>
      </c>
      <c r="E137" s="104">
        <f t="shared" si="72"/>
        <v>16521.071813282797</v>
      </c>
      <c r="F137">
        <f t="shared" si="96"/>
        <v>16521</v>
      </c>
      <c r="G137">
        <f t="shared" si="106"/>
        <v>2.1790150000015274E-2</v>
      </c>
      <c r="K137">
        <f t="shared" si="107"/>
        <v>2.1790150000015274E-2</v>
      </c>
      <c r="O137">
        <f t="shared" ca="1" si="73"/>
        <v>2.1473003276433776E-2</v>
      </c>
      <c r="P137">
        <f t="shared" si="74"/>
        <v>3.3830504503311494E-3</v>
      </c>
      <c r="Q137" s="1">
        <f t="shared" si="75"/>
        <v>37674.122199999998</v>
      </c>
      <c r="S137">
        <v>1</v>
      </c>
      <c r="U137" s="16"/>
      <c r="Z137">
        <f t="shared" si="76"/>
        <v>16521</v>
      </c>
      <c r="AA137" s="71">
        <f t="shared" si="77"/>
        <v>2.1373820426744846E-2</v>
      </c>
      <c r="AB137" s="71">
        <f t="shared" si="108"/>
        <v>3.7993800236015771E-3</v>
      </c>
      <c r="AC137" s="71">
        <f t="shared" si="109"/>
        <v>1.8407099549684124E-2</v>
      </c>
      <c r="AD137" s="71">
        <f t="shared" si="98"/>
        <v>4.1632957327042766E-4</v>
      </c>
      <c r="AE137" s="71">
        <f t="shared" si="99"/>
        <v>1.733303135795364E-7</v>
      </c>
      <c r="AF137">
        <f t="shared" si="100"/>
        <v>1.8407099549684124E-2</v>
      </c>
      <c r="AG137" s="102"/>
      <c r="AH137">
        <f t="shared" si="78"/>
        <v>1.7990769976413697E-2</v>
      </c>
      <c r="AI137">
        <f t="shared" si="79"/>
        <v>0.3869059228189089</v>
      </c>
      <c r="AJ137">
        <f t="shared" si="80"/>
        <v>0.98522150290882049</v>
      </c>
      <c r="AK137">
        <f t="shared" si="81"/>
        <v>-8.4874892436336252E-2</v>
      </c>
      <c r="AL137">
        <f t="shared" si="82"/>
        <v>-3.0040300137963278</v>
      </c>
      <c r="AM137">
        <f t="shared" si="83"/>
        <v>-14.515896863578432</v>
      </c>
      <c r="AN137" s="71">
        <f t="shared" si="105"/>
        <v>9.7068837003591071</v>
      </c>
      <c r="AO137" s="71">
        <f t="shared" si="105"/>
        <v>9.7187969221667601</v>
      </c>
      <c r="AP137" s="71">
        <f t="shared" si="105"/>
        <v>9.6987456843288804</v>
      </c>
      <c r="AQ137" s="71">
        <f t="shared" si="105"/>
        <v>9.7325638712629701</v>
      </c>
      <c r="AR137" s="71">
        <f t="shared" si="105"/>
        <v>9.6757137605349719</v>
      </c>
      <c r="AS137" s="71">
        <f t="shared" si="105"/>
        <v>9.771866229216009</v>
      </c>
      <c r="AT137" s="71">
        <f t="shared" si="105"/>
        <v>9.6106577194536413</v>
      </c>
      <c r="AU137" s="71">
        <f t="shared" si="84"/>
        <v>9.8862534835949383</v>
      </c>
    </row>
    <row r="138" spans="1:47" ht="12.95" customHeight="1">
      <c r="A138" s="50" t="s">
        <v>321</v>
      </c>
      <c r="B138" s="46" t="str">
        <f>IF(H138=INT(H138),"I","II")</f>
        <v>I</v>
      </c>
      <c r="C138" s="12">
        <v>52694.745499999997</v>
      </c>
      <c r="D138" s="50" t="s">
        <v>526</v>
      </c>
      <c r="E138" s="104">
        <f t="shared" si="72"/>
        <v>16528.069522952494</v>
      </c>
      <c r="F138">
        <f t="shared" si="96"/>
        <v>16528</v>
      </c>
      <c r="G138">
        <f t="shared" si="106"/>
        <v>2.1095199997944292E-2</v>
      </c>
      <c r="K138">
        <f t="shared" si="107"/>
        <v>2.1095199997944292E-2</v>
      </c>
      <c r="O138">
        <f t="shared" ca="1" si="73"/>
        <v>2.1478875047123085E-2</v>
      </c>
      <c r="P138">
        <f t="shared" si="74"/>
        <v>3.3906825678812549E-3</v>
      </c>
      <c r="Q138" s="1">
        <f t="shared" si="75"/>
        <v>37676.245499999997</v>
      </c>
      <c r="S138">
        <v>1</v>
      </c>
      <c r="U138" s="16"/>
      <c r="Z138">
        <f t="shared" si="76"/>
        <v>16528</v>
      </c>
      <c r="AA138" s="71">
        <f t="shared" si="77"/>
        <v>2.1381068488569688E-2</v>
      </c>
      <c r="AB138" s="71">
        <f t="shared" si="108"/>
        <v>3.1048140772558588E-3</v>
      </c>
      <c r="AC138" s="71">
        <f t="shared" si="109"/>
        <v>1.7704517430063037E-2</v>
      </c>
      <c r="AD138" s="71">
        <f t="shared" si="98"/>
        <v>-2.858684906253961E-4</v>
      </c>
      <c r="AE138" s="71">
        <f t="shared" si="99"/>
        <v>8.1720793932442176E-8</v>
      </c>
      <c r="AF138">
        <f t="shared" si="100"/>
        <v>1.7704517430063037E-2</v>
      </c>
      <c r="AG138" s="102"/>
      <c r="AH138">
        <f t="shared" si="78"/>
        <v>1.7990385920688433E-2</v>
      </c>
      <c r="AI138">
        <f t="shared" si="79"/>
        <v>0.3869306170400667</v>
      </c>
      <c r="AJ138">
        <f t="shared" si="80"/>
        <v>0.98527124418148548</v>
      </c>
      <c r="AK138">
        <f t="shared" si="81"/>
        <v>-8.5053080589359079E-2</v>
      </c>
      <c r="AL138">
        <f t="shared" si="82"/>
        <v>-3.0037393704073168</v>
      </c>
      <c r="AM138">
        <f t="shared" si="83"/>
        <v>-14.485195388045085</v>
      </c>
      <c r="AN138" s="71">
        <f t="shared" si="105"/>
        <v>9.7074737014197652</v>
      </c>
      <c r="AO138" s="71">
        <f t="shared" si="105"/>
        <v>9.7193963442531075</v>
      </c>
      <c r="AP138" s="71">
        <f t="shared" si="105"/>
        <v>9.6993257906874994</v>
      </c>
      <c r="AQ138" s="71">
        <f t="shared" si="105"/>
        <v>9.7331826407749187</v>
      </c>
      <c r="AR138" s="71">
        <f t="shared" si="105"/>
        <v>9.6762580097864621</v>
      </c>
      <c r="AS138" s="71">
        <f t="shared" si="105"/>
        <v>9.7725549465350525</v>
      </c>
      <c r="AT138" s="71">
        <f t="shared" si="105"/>
        <v>9.6110791501926602</v>
      </c>
      <c r="AU138" s="71">
        <f t="shared" si="84"/>
        <v>9.8871985383241388</v>
      </c>
    </row>
    <row r="139" spans="1:47" ht="12.95" customHeight="1">
      <c r="A139" s="112" t="s">
        <v>84</v>
      </c>
      <c r="B139" s="113" t="s">
        <v>29</v>
      </c>
      <c r="C139" s="112">
        <v>52705.518100000001</v>
      </c>
      <c r="D139" s="112">
        <v>1E-4</v>
      </c>
      <c r="E139" s="104">
        <f t="shared" si="72"/>
        <v>16563.572526384785</v>
      </c>
      <c r="F139">
        <f t="shared" si="96"/>
        <v>16563.5</v>
      </c>
      <c r="G139">
        <f t="shared" si="106"/>
        <v>2.2006525003234856E-2</v>
      </c>
      <c r="K139">
        <f t="shared" si="107"/>
        <v>2.2006525003234856E-2</v>
      </c>
      <c r="O139">
        <f t="shared" ca="1" si="73"/>
        <v>2.1508653312761722E-2</v>
      </c>
      <c r="P139">
        <f t="shared" si="74"/>
        <v>3.4294889723680486E-3</v>
      </c>
      <c r="Q139" s="1">
        <f t="shared" si="75"/>
        <v>37687.018100000001</v>
      </c>
      <c r="S139">
        <v>1</v>
      </c>
      <c r="U139" s="16"/>
      <c r="Z139">
        <f t="shared" si="76"/>
        <v>16563.5</v>
      </c>
      <c r="AA139" s="71">
        <f t="shared" si="77"/>
        <v>2.1417830017013161E-2</v>
      </c>
      <c r="AB139" s="71">
        <f t="shared" si="108"/>
        <v>4.0181839585897439E-3</v>
      </c>
      <c r="AC139" s="71">
        <f t="shared" si="109"/>
        <v>1.8577036030866807E-2</v>
      </c>
      <c r="AD139" s="71">
        <f t="shared" si="98"/>
        <v>5.886949862216953E-4</v>
      </c>
      <c r="AE139" s="71">
        <f t="shared" si="99"/>
        <v>3.4656178680256204E-7</v>
      </c>
      <c r="AF139">
        <f t="shared" si="100"/>
        <v>1.8577036030866807E-2</v>
      </c>
      <c r="AG139" s="102"/>
      <c r="AH139">
        <f t="shared" si="78"/>
        <v>1.7988341044645112E-2</v>
      </c>
      <c r="AI139">
        <f t="shared" si="79"/>
        <v>0.38705671892167715</v>
      </c>
      <c r="AJ139">
        <f t="shared" si="80"/>
        <v>0.98552235942973576</v>
      </c>
      <c r="AK139">
        <f t="shared" si="81"/>
        <v>-8.5957134791437559E-2</v>
      </c>
      <c r="AL139">
        <f t="shared" si="82"/>
        <v>-3.002264582968758</v>
      </c>
      <c r="AM139">
        <f t="shared" si="83"/>
        <v>-14.331380307165764</v>
      </c>
      <c r="AN139" s="71">
        <f t="shared" si="105"/>
        <v>9.7104669120225378</v>
      </c>
      <c r="AO139" s="71">
        <f t="shared" si="105"/>
        <v>9.7224361598165476</v>
      </c>
      <c r="AP139" s="71">
        <f t="shared" si="105"/>
        <v>9.70226940922743</v>
      </c>
      <c r="AQ139" s="71">
        <f t="shared" si="105"/>
        <v>9.7363197691714358</v>
      </c>
      <c r="AR139" s="71">
        <f t="shared" si="105"/>
        <v>9.6790208375532547</v>
      </c>
      <c r="AS139" s="71">
        <f t="shared" si="105"/>
        <v>9.7760457273964576</v>
      </c>
      <c r="AT139" s="71">
        <f t="shared" si="105"/>
        <v>9.613220212509038</v>
      </c>
      <c r="AU139" s="71">
        <f t="shared" si="84"/>
        <v>9.8919913158793698</v>
      </c>
    </row>
    <row r="140" spans="1:47" ht="12.95" customHeight="1">
      <c r="A140" s="114" t="s">
        <v>61</v>
      </c>
      <c r="B140" s="115"/>
      <c r="C140" s="108">
        <v>52712.345099999999</v>
      </c>
      <c r="D140" s="108">
        <v>1E-4</v>
      </c>
      <c r="E140" s="104">
        <f t="shared" si="72"/>
        <v>16586.072109069755</v>
      </c>
      <c r="F140">
        <f t="shared" si="96"/>
        <v>16586</v>
      </c>
      <c r="G140">
        <f t="shared" si="106"/>
        <v>2.1879899999476038E-2</v>
      </c>
      <c r="K140">
        <f t="shared" si="107"/>
        <v>2.1879899999476038E-2</v>
      </c>
      <c r="O140">
        <f t="shared" ca="1" si="73"/>
        <v>2.1527526861405927E-2</v>
      </c>
      <c r="P140">
        <f t="shared" si="74"/>
        <v>3.454171651901039E-3</v>
      </c>
      <c r="Q140" s="1">
        <f t="shared" si="75"/>
        <v>37693.845099999999</v>
      </c>
      <c r="S140">
        <v>1</v>
      </c>
      <c r="U140" s="16"/>
      <c r="Z140">
        <f t="shared" si="76"/>
        <v>16586</v>
      </c>
      <c r="AA140" s="71">
        <f t="shared" si="77"/>
        <v>2.1441132517923955E-2</v>
      </c>
      <c r="AB140" s="71">
        <f t="shared" si="108"/>
        <v>3.8929391334531216E-3</v>
      </c>
      <c r="AC140" s="71">
        <f t="shared" si="109"/>
        <v>1.8425728347574999E-2</v>
      </c>
      <c r="AD140" s="71">
        <f t="shared" si="98"/>
        <v>4.3876748155208256E-4</v>
      </c>
      <c r="AE140" s="71">
        <f t="shared" si="99"/>
        <v>1.925169028675571E-7</v>
      </c>
      <c r="AF140">
        <f t="shared" si="100"/>
        <v>1.8425728347574999E-2</v>
      </c>
      <c r="AG140" s="102"/>
      <c r="AH140">
        <f t="shared" si="78"/>
        <v>1.7986960866022916E-2</v>
      </c>
      <c r="AI140">
        <f t="shared" si="79"/>
        <v>0.38713739386341461</v>
      </c>
      <c r="AJ140">
        <f t="shared" si="80"/>
        <v>0.98568052598373723</v>
      </c>
      <c r="AK140">
        <f t="shared" si="81"/>
        <v>-8.6530461919984883E-2</v>
      </c>
      <c r="AL140">
        <f t="shared" si="82"/>
        <v>-3.001329154133376</v>
      </c>
      <c r="AM140">
        <f t="shared" si="83"/>
        <v>-14.235492178554647</v>
      </c>
      <c r="AN140" s="71">
        <f t="shared" si="105"/>
        <v>9.7123649395720211</v>
      </c>
      <c r="AO140" s="71">
        <f t="shared" si="105"/>
        <v>9.7243627107807882</v>
      </c>
      <c r="AP140" s="71">
        <f t="shared" si="105"/>
        <v>9.7041365157100259</v>
      </c>
      <c r="AQ140" s="71">
        <f t="shared" si="105"/>
        <v>9.738307296501155</v>
      </c>
      <c r="AR140" s="71">
        <f t="shared" si="105"/>
        <v>9.6807742769256446</v>
      </c>
      <c r="AS140" s="71">
        <f t="shared" si="105"/>
        <v>9.7782564560612695</v>
      </c>
      <c r="AT140" s="71">
        <f t="shared" si="105"/>
        <v>9.6145805354641443</v>
      </c>
      <c r="AU140" s="71">
        <f t="shared" si="84"/>
        <v>9.895028991794657</v>
      </c>
    </row>
    <row r="141" spans="1:47" ht="12.95" customHeight="1">
      <c r="A141" s="104" t="s">
        <v>62</v>
      </c>
      <c r="B141" s="105"/>
      <c r="C141" s="108">
        <v>52715.531000000003</v>
      </c>
      <c r="D141" s="108"/>
      <c r="E141" s="104">
        <f t="shared" si="72"/>
        <v>16596.571804466879</v>
      </c>
      <c r="F141">
        <f t="shared" si="96"/>
        <v>16596.5</v>
      </c>
      <c r="G141">
        <f t="shared" si="106"/>
        <v>2.1787475008750334E-2</v>
      </c>
      <c r="I141">
        <f>+G141</f>
        <v>2.1787475008750334E-2</v>
      </c>
      <c r="O141">
        <f t="shared" ca="1" si="73"/>
        <v>2.153633451743989E-2</v>
      </c>
      <c r="P141">
        <f t="shared" si="74"/>
        <v>3.4657133545495517E-3</v>
      </c>
      <c r="Q141" s="1">
        <f t="shared" si="75"/>
        <v>37697.031000000003</v>
      </c>
      <c r="S141">
        <v>0.1</v>
      </c>
      <c r="U141" s="16"/>
      <c r="Z141">
        <f t="shared" si="76"/>
        <v>16596.5</v>
      </c>
      <c r="AA141" s="71">
        <f t="shared" si="77"/>
        <v>2.145200777468689E-2</v>
      </c>
      <c r="AB141" s="71">
        <f t="shared" si="108"/>
        <v>3.8011805886129964E-3</v>
      </c>
      <c r="AC141" s="71">
        <f t="shared" si="109"/>
        <v>1.8321761654200783E-2</v>
      </c>
      <c r="AD141" s="71">
        <f t="shared" si="98"/>
        <v>3.3546723406344472E-4</v>
      </c>
      <c r="AE141" s="71">
        <f t="shared" si="99"/>
        <v>1.1253826513017802E-8</v>
      </c>
      <c r="AF141">
        <f t="shared" si="100"/>
        <v>1.8321761654200783E-2</v>
      </c>
      <c r="AG141" s="102"/>
      <c r="AH141">
        <f t="shared" si="78"/>
        <v>1.7986294420137338E-2</v>
      </c>
      <c r="AI141">
        <f t="shared" si="79"/>
        <v>0.38717524201829712</v>
      </c>
      <c r="AJ141">
        <f t="shared" si="80"/>
        <v>0.98575407350998412</v>
      </c>
      <c r="AK141">
        <f t="shared" si="81"/>
        <v>-8.6798103926759629E-2</v>
      </c>
      <c r="AL141">
        <f t="shared" si="82"/>
        <v>-3.0008924326489974</v>
      </c>
      <c r="AM141">
        <f t="shared" si="83"/>
        <v>-14.191160981501939</v>
      </c>
      <c r="AN141" s="71">
        <f t="shared" ref="AN141:AT150" si="110">$AU141+$AB$7*SIN(AO141)</f>
        <v>9.713250931557857</v>
      </c>
      <c r="AO141" s="71">
        <f t="shared" si="110"/>
        <v>9.7252617441578018</v>
      </c>
      <c r="AP141" s="71">
        <f t="shared" si="110"/>
        <v>9.7050082138988625</v>
      </c>
      <c r="AQ141" s="71">
        <f t="shared" si="110"/>
        <v>9.739234598497351</v>
      </c>
      <c r="AR141" s="71">
        <f t="shared" si="110"/>
        <v>9.6815931758196232</v>
      </c>
      <c r="AS141" s="71">
        <f t="shared" si="110"/>
        <v>9.7792876656334968</v>
      </c>
      <c r="AT141" s="71">
        <f t="shared" si="110"/>
        <v>9.615216237515062</v>
      </c>
      <c r="AU141" s="71">
        <f t="shared" si="84"/>
        <v>9.8964465738884559</v>
      </c>
    </row>
    <row r="142" spans="1:47" ht="12.95" customHeight="1">
      <c r="A142" s="116" t="s">
        <v>75</v>
      </c>
      <c r="B142" s="105" t="s">
        <v>29</v>
      </c>
      <c r="C142" s="108">
        <v>52715.531000000003</v>
      </c>
      <c r="D142" s="108">
        <v>1.2999999999999999E-3</v>
      </c>
      <c r="E142" s="104">
        <f t="shared" si="72"/>
        <v>16596.571804466879</v>
      </c>
      <c r="F142">
        <f t="shared" si="96"/>
        <v>16596.5</v>
      </c>
      <c r="G142">
        <f t="shared" si="106"/>
        <v>2.1787475008750334E-2</v>
      </c>
      <c r="K142">
        <f t="shared" ref="K142:K153" si="111">+G142</f>
        <v>2.1787475008750334E-2</v>
      </c>
      <c r="O142">
        <f t="shared" ca="1" si="73"/>
        <v>2.153633451743989E-2</v>
      </c>
      <c r="P142">
        <f t="shared" si="74"/>
        <v>3.4657133545495517E-3</v>
      </c>
      <c r="Q142" s="1">
        <f t="shared" si="75"/>
        <v>37697.031000000003</v>
      </c>
      <c r="S142">
        <v>1</v>
      </c>
      <c r="U142" s="16"/>
      <c r="Z142">
        <f t="shared" si="76"/>
        <v>16596.5</v>
      </c>
      <c r="AA142" s="71">
        <f t="shared" si="77"/>
        <v>2.145200777468689E-2</v>
      </c>
      <c r="AB142" s="71">
        <f t="shared" si="108"/>
        <v>3.8011805886129964E-3</v>
      </c>
      <c r="AC142" s="71">
        <f t="shared" si="109"/>
        <v>1.8321761654200783E-2</v>
      </c>
      <c r="AD142" s="71">
        <f t="shared" si="98"/>
        <v>3.3546723406344472E-4</v>
      </c>
      <c r="AE142" s="71">
        <f t="shared" si="99"/>
        <v>1.1253826513017801E-7</v>
      </c>
      <c r="AF142">
        <f t="shared" si="100"/>
        <v>1.8321761654200783E-2</v>
      </c>
      <c r="AG142" s="102"/>
      <c r="AH142">
        <f t="shared" si="78"/>
        <v>1.7986294420137338E-2</v>
      </c>
      <c r="AI142">
        <f t="shared" si="79"/>
        <v>0.38717524201829712</v>
      </c>
      <c r="AJ142">
        <f t="shared" si="80"/>
        <v>0.98575407350998412</v>
      </c>
      <c r="AK142">
        <f t="shared" si="81"/>
        <v>-8.6798103926759629E-2</v>
      </c>
      <c r="AL142">
        <f t="shared" si="82"/>
        <v>-3.0008924326489974</v>
      </c>
      <c r="AM142">
        <f t="shared" si="83"/>
        <v>-14.191160981501939</v>
      </c>
      <c r="AN142" s="71">
        <f t="shared" si="110"/>
        <v>9.713250931557857</v>
      </c>
      <c r="AO142" s="71">
        <f t="shared" si="110"/>
        <v>9.7252617441578018</v>
      </c>
      <c r="AP142" s="71">
        <f t="shared" si="110"/>
        <v>9.7050082138988625</v>
      </c>
      <c r="AQ142" s="71">
        <f t="shared" si="110"/>
        <v>9.739234598497351</v>
      </c>
      <c r="AR142" s="71">
        <f t="shared" si="110"/>
        <v>9.6815931758196232</v>
      </c>
      <c r="AS142" s="71">
        <f t="shared" si="110"/>
        <v>9.7792876656334968</v>
      </c>
      <c r="AT142" s="71">
        <f t="shared" si="110"/>
        <v>9.615216237515062</v>
      </c>
      <c r="AU142" s="71">
        <f t="shared" si="84"/>
        <v>9.8964465738884559</v>
      </c>
    </row>
    <row r="143" spans="1:47" ht="12.95" customHeight="1">
      <c r="A143" s="112" t="s">
        <v>84</v>
      </c>
      <c r="B143" s="113" t="s">
        <v>38</v>
      </c>
      <c r="C143" s="112">
        <v>52720.386599999998</v>
      </c>
      <c r="D143" s="112">
        <v>1E-4</v>
      </c>
      <c r="E143" s="104">
        <f t="shared" si="72"/>
        <v>16612.57429072513</v>
      </c>
      <c r="F143">
        <f t="shared" si="96"/>
        <v>16612.5</v>
      </c>
      <c r="G143">
        <f t="shared" si="106"/>
        <v>2.2541875005117618E-2</v>
      </c>
      <c r="K143">
        <f t="shared" si="111"/>
        <v>2.2541875005117618E-2</v>
      </c>
      <c r="O143">
        <f t="shared" ca="1" si="73"/>
        <v>2.1549755707586882E-2</v>
      </c>
      <c r="P143">
        <f t="shared" si="74"/>
        <v>3.4833290007192062E-3</v>
      </c>
      <c r="Q143" s="1">
        <f t="shared" si="75"/>
        <v>37701.886599999998</v>
      </c>
      <c r="S143">
        <v>1</v>
      </c>
      <c r="U143" s="16"/>
      <c r="Z143">
        <f t="shared" si="76"/>
        <v>16612.5</v>
      </c>
      <c r="AA143" s="71">
        <f t="shared" si="77"/>
        <v>2.1468580498583252E-2</v>
      </c>
      <c r="AB143" s="71">
        <f t="shared" si="108"/>
        <v>4.5566235072535717E-3</v>
      </c>
      <c r="AC143" s="71">
        <f t="shared" si="109"/>
        <v>1.9058546004398411E-2</v>
      </c>
      <c r="AD143" s="71">
        <f t="shared" si="98"/>
        <v>1.0732945065343655E-3</v>
      </c>
      <c r="AE143" s="71">
        <f t="shared" si="99"/>
        <v>1.1519610977568472E-6</v>
      </c>
      <c r="AF143">
        <f t="shared" si="100"/>
        <v>1.9058546004398411E-2</v>
      </c>
      <c r="AG143" s="102"/>
      <c r="AH143">
        <f t="shared" si="78"/>
        <v>1.7985251497864046E-2</v>
      </c>
      <c r="AI143">
        <f t="shared" si="79"/>
        <v>0.38723316028677313</v>
      </c>
      <c r="AJ143">
        <f t="shared" si="80"/>
        <v>0.98586582309723447</v>
      </c>
      <c r="AK143">
        <f t="shared" si="81"/>
        <v>-8.7206049036048991E-2</v>
      </c>
      <c r="AL143">
        <f t="shared" si="82"/>
        <v>-3.0002267213386542</v>
      </c>
      <c r="AM143">
        <f t="shared" si="83"/>
        <v>-14.124111355350436</v>
      </c>
      <c r="AN143" s="71">
        <f t="shared" si="110"/>
        <v>9.7146013161584452</v>
      </c>
      <c r="AO143" s="71">
        <f t="shared" si="110"/>
        <v>9.7266316715098782</v>
      </c>
      <c r="AP143" s="71">
        <f t="shared" si="110"/>
        <v>9.7063369843508269</v>
      </c>
      <c r="AQ143" s="71">
        <f t="shared" si="110"/>
        <v>9.7406473721687039</v>
      </c>
      <c r="AR143" s="71">
        <f t="shared" si="110"/>
        <v>9.6828417917072205</v>
      </c>
      <c r="AS143" s="71">
        <f t="shared" si="110"/>
        <v>9.7808584630451989</v>
      </c>
      <c r="AT143" s="71">
        <f t="shared" si="110"/>
        <v>9.6161860135970798</v>
      </c>
      <c r="AU143" s="71">
        <f t="shared" si="84"/>
        <v>9.8986066989837713</v>
      </c>
    </row>
    <row r="144" spans="1:47" ht="12.95" customHeight="1">
      <c r="A144" s="115" t="s">
        <v>63</v>
      </c>
      <c r="B144" s="113" t="s">
        <v>38</v>
      </c>
      <c r="C144" s="112">
        <v>52725.393900000003</v>
      </c>
      <c r="D144" s="112">
        <v>1.5E-3</v>
      </c>
      <c r="E144" s="104">
        <f t="shared" si="72"/>
        <v>16629.076731091118</v>
      </c>
      <c r="F144">
        <f t="shared" si="96"/>
        <v>16629</v>
      </c>
      <c r="G144">
        <f t="shared" si="106"/>
        <v>2.3282350004592445E-2</v>
      </c>
      <c r="K144">
        <f t="shared" si="111"/>
        <v>2.3282350004592445E-2</v>
      </c>
      <c r="O144">
        <f t="shared" ca="1" si="73"/>
        <v>2.1563596309925964E-2</v>
      </c>
      <c r="P144">
        <f t="shared" si="74"/>
        <v>3.5015309150297352E-3</v>
      </c>
      <c r="Q144" s="1">
        <f t="shared" si="75"/>
        <v>37706.893900000003</v>
      </c>
      <c r="S144">
        <v>1</v>
      </c>
      <c r="U144" s="16"/>
      <c r="Z144">
        <f t="shared" si="76"/>
        <v>16629</v>
      </c>
      <c r="AA144" s="71">
        <f t="shared" si="77"/>
        <v>2.1485672239689675E-2</v>
      </c>
      <c r="AB144" s="71">
        <f t="shared" si="108"/>
        <v>5.2982086799325048E-3</v>
      </c>
      <c r="AC144" s="71">
        <f t="shared" si="109"/>
        <v>1.978081908956271E-2</v>
      </c>
      <c r="AD144" s="71">
        <f t="shared" si="98"/>
        <v>1.7966777649027696E-3</v>
      </c>
      <c r="AE144" s="71">
        <f t="shared" si="99"/>
        <v>3.2280509908960117E-6</v>
      </c>
      <c r="AF144">
        <f t="shared" si="100"/>
        <v>1.978081908956271E-2</v>
      </c>
      <c r="AG144" s="102"/>
      <c r="AH144">
        <f t="shared" si="78"/>
        <v>1.798414132465994E-2</v>
      </c>
      <c r="AI144">
        <f t="shared" si="79"/>
        <v>0.38729319860353706</v>
      </c>
      <c r="AJ144">
        <f t="shared" si="80"/>
        <v>0.98598065615732067</v>
      </c>
      <c r="AK144">
        <f t="shared" si="81"/>
        <v>-8.7626881509778057E-2</v>
      </c>
      <c r="AL144">
        <f t="shared" si="82"/>
        <v>-2.9995399134905383</v>
      </c>
      <c r="AM144">
        <f t="shared" si="83"/>
        <v>-14.055594446677922</v>
      </c>
      <c r="AN144" s="71">
        <f t="shared" si="110"/>
        <v>9.7159942825750036</v>
      </c>
      <c r="AO144" s="71">
        <f t="shared" si="110"/>
        <v>9.7280443742142744</v>
      </c>
      <c r="AP144" s="71">
        <f t="shared" si="110"/>
        <v>9.7077078726855603</v>
      </c>
      <c r="AQ144" s="71">
        <f t="shared" si="110"/>
        <v>9.7421039687544866</v>
      </c>
      <c r="AR144" s="71">
        <f t="shared" si="110"/>
        <v>9.6841304033776954</v>
      </c>
      <c r="AS144" s="71">
        <f t="shared" si="110"/>
        <v>9.7824776253117491</v>
      </c>
      <c r="AT144" s="71">
        <f t="shared" si="110"/>
        <v>9.6171874754722708</v>
      </c>
      <c r="AU144" s="71">
        <f t="shared" si="84"/>
        <v>9.9008343279883135</v>
      </c>
    </row>
    <row r="145" spans="1:47" ht="12.95" customHeight="1">
      <c r="A145" s="115" t="s">
        <v>63</v>
      </c>
      <c r="B145" s="113" t="s">
        <v>29</v>
      </c>
      <c r="C145" s="112">
        <v>52730.399599999997</v>
      </c>
      <c r="D145" s="112">
        <v>4.7000000000000002E-3</v>
      </c>
      <c r="E145" s="104">
        <f t="shared" si="72"/>
        <v>16645.573898374852</v>
      </c>
      <c r="F145">
        <f t="shared" si="96"/>
        <v>16645.5</v>
      </c>
      <c r="G145">
        <f t="shared" si="106"/>
        <v>2.2422825000830926E-2</v>
      </c>
      <c r="K145">
        <f t="shared" si="111"/>
        <v>2.2422825000830926E-2</v>
      </c>
      <c r="O145">
        <f t="shared" ca="1" si="73"/>
        <v>2.1577436912265047E-2</v>
      </c>
      <c r="P145">
        <f t="shared" si="74"/>
        <v>3.5197691589875339E-3</v>
      </c>
      <c r="Q145" s="1">
        <f t="shared" si="75"/>
        <v>37711.899599999997</v>
      </c>
      <c r="S145">
        <v>1</v>
      </c>
      <c r="U145" s="16"/>
      <c r="Z145">
        <f t="shared" si="76"/>
        <v>16645.5</v>
      </c>
      <c r="AA145" s="71">
        <f t="shared" si="77"/>
        <v>2.1502765090015113E-2</v>
      </c>
      <c r="AB145" s="71">
        <f t="shared" si="108"/>
        <v>4.4398290698033464E-3</v>
      </c>
      <c r="AC145" s="71">
        <f t="shared" si="109"/>
        <v>1.8903055841843392E-2</v>
      </c>
      <c r="AD145" s="71">
        <f t="shared" si="98"/>
        <v>9.2005991081581251E-4</v>
      </c>
      <c r="AE145" s="71">
        <f t="shared" si="99"/>
        <v>8.4651023949040089E-7</v>
      </c>
      <c r="AF145">
        <f t="shared" si="100"/>
        <v>1.8903055841843392E-2</v>
      </c>
      <c r="AG145" s="102"/>
      <c r="AH145">
        <f t="shared" si="78"/>
        <v>1.798299593102758E-2</v>
      </c>
      <c r="AI145">
        <f t="shared" si="79"/>
        <v>0.38735355223530898</v>
      </c>
      <c r="AJ145">
        <f t="shared" si="80"/>
        <v>0.9860950737608003</v>
      </c>
      <c r="AK145">
        <f t="shared" si="81"/>
        <v>-8.8047855634983851E-2</v>
      </c>
      <c r="AL145">
        <f t="shared" si="82"/>
        <v>-2.9988528069619815</v>
      </c>
      <c r="AM145">
        <f t="shared" si="83"/>
        <v>-13.98770641959195</v>
      </c>
      <c r="AN145" s="71">
        <f t="shared" si="110"/>
        <v>9.7173876381853823</v>
      </c>
      <c r="AO145" s="71">
        <f t="shared" si="110"/>
        <v>9.7294570425317115</v>
      </c>
      <c r="AP145" s="71">
        <f t="shared" si="110"/>
        <v>9.7090793654973044</v>
      </c>
      <c r="AQ145" s="71">
        <f t="shared" si="110"/>
        <v>9.7435602340373162</v>
      </c>
      <c r="AR145" s="71">
        <f t="shared" si="110"/>
        <v>9.6854200097668528</v>
      </c>
      <c r="AS145" s="71">
        <f t="shared" si="110"/>
        <v>9.7840960513354034</v>
      </c>
      <c r="AT145" s="71">
        <f t="shared" si="110"/>
        <v>9.6181903448964459</v>
      </c>
      <c r="AU145" s="71">
        <f t="shared" si="84"/>
        <v>9.9030619569928575</v>
      </c>
    </row>
    <row r="146" spans="1:47" ht="12.95" customHeight="1">
      <c r="A146" s="104" t="s">
        <v>64</v>
      </c>
      <c r="B146" s="105"/>
      <c r="C146" s="108">
        <v>52745.418899999997</v>
      </c>
      <c r="D146" s="108">
        <v>8.9999999999999998E-4</v>
      </c>
      <c r="E146" s="104">
        <f t="shared" si="72"/>
        <v>16695.072650714166</v>
      </c>
      <c r="F146">
        <f t="shared" si="96"/>
        <v>16695</v>
      </c>
      <c r="G146">
        <f t="shared" si="106"/>
        <v>2.2044249999453314E-2</v>
      </c>
      <c r="K146">
        <f t="shared" si="111"/>
        <v>2.2044249999453314E-2</v>
      </c>
      <c r="O146">
        <f t="shared" ca="1" si="73"/>
        <v>2.1618958719282301E-2</v>
      </c>
      <c r="P146">
        <f t="shared" si="74"/>
        <v>3.5747018687445689E-3</v>
      </c>
      <c r="Q146" s="1">
        <f t="shared" si="75"/>
        <v>37726.918899999997</v>
      </c>
      <c r="S146">
        <v>1</v>
      </c>
      <c r="U146" s="16"/>
      <c r="Z146">
        <f t="shared" si="76"/>
        <v>16695</v>
      </c>
      <c r="AA146" s="71">
        <f t="shared" si="77"/>
        <v>2.1554050017074635E-2</v>
      </c>
      <c r="AB146" s="71">
        <f t="shared" si="108"/>
        <v>4.0649018511232475E-3</v>
      </c>
      <c r="AC146" s="71">
        <f t="shared" si="109"/>
        <v>1.8469548130708745E-2</v>
      </c>
      <c r="AD146" s="71">
        <f t="shared" si="98"/>
        <v>4.9019998237867859E-4</v>
      </c>
      <c r="AE146" s="71">
        <f t="shared" si="99"/>
        <v>2.4029602272405681E-7</v>
      </c>
      <c r="AF146">
        <f t="shared" si="100"/>
        <v>1.8469548130708745E-2</v>
      </c>
      <c r="AG146" s="102"/>
      <c r="AH146">
        <f t="shared" si="78"/>
        <v>1.7979348148330066E-2</v>
      </c>
      <c r="AI146">
        <f t="shared" si="79"/>
        <v>0.38753650950797436</v>
      </c>
      <c r="AJ146">
        <f t="shared" si="80"/>
        <v>0.98643582905830851</v>
      </c>
      <c r="AK146">
        <f t="shared" si="81"/>
        <v>-8.9311632248759654E-2</v>
      </c>
      <c r="AL146">
        <f t="shared" si="82"/>
        <v>-2.9967896840926911</v>
      </c>
      <c r="AM146">
        <f t="shared" si="83"/>
        <v>-13.787729181729352</v>
      </c>
      <c r="AN146" s="71">
        <f t="shared" si="110"/>
        <v>9.7215700503125486</v>
      </c>
      <c r="AO146" s="71">
        <f t="shared" si="110"/>
        <v>9.7336948517466677</v>
      </c>
      <c r="AP146" s="71">
        <f t="shared" si="110"/>
        <v>9.7131974860812207</v>
      </c>
      <c r="AQ146" s="71">
        <f t="shared" si="110"/>
        <v>9.7479270421559878</v>
      </c>
      <c r="AR146" s="71">
        <f t="shared" si="110"/>
        <v>9.6892948288724163</v>
      </c>
      <c r="AS146" s="71">
        <f t="shared" si="110"/>
        <v>9.7889468862574081</v>
      </c>
      <c r="AT146" s="71">
        <f t="shared" si="110"/>
        <v>9.6212074592043546</v>
      </c>
      <c r="AU146" s="71">
        <f t="shared" si="84"/>
        <v>9.9097448440064877</v>
      </c>
    </row>
    <row r="147" spans="1:47" ht="12.95" customHeight="1">
      <c r="A147" s="104" t="s">
        <v>64</v>
      </c>
      <c r="B147" s="113"/>
      <c r="C147" s="108">
        <v>52745.570800000001</v>
      </c>
      <c r="D147" s="108">
        <v>1E-3</v>
      </c>
      <c r="E147" s="104">
        <f t="shared" si="72"/>
        <v>16695.573263957162</v>
      </c>
      <c r="F147">
        <f t="shared" si="96"/>
        <v>16695.5</v>
      </c>
      <c r="G147">
        <f t="shared" si="106"/>
        <v>2.223032500478439E-2</v>
      </c>
      <c r="K147">
        <f t="shared" si="111"/>
        <v>2.223032500478439E-2</v>
      </c>
      <c r="O147">
        <f t="shared" ca="1" si="73"/>
        <v>2.1619378131474395E-2</v>
      </c>
      <c r="P147">
        <f t="shared" si="74"/>
        <v>3.5752584126285819E-3</v>
      </c>
      <c r="Q147" s="1">
        <f t="shared" si="75"/>
        <v>37727.070800000001</v>
      </c>
      <c r="S147">
        <v>1</v>
      </c>
      <c r="U147" s="16"/>
      <c r="Z147">
        <f t="shared" si="76"/>
        <v>16695.5</v>
      </c>
      <c r="AA147" s="71">
        <f t="shared" si="77"/>
        <v>2.1554568093707732E-2</v>
      </c>
      <c r="AB147" s="71">
        <f t="shared" si="108"/>
        <v>4.25101532370524E-3</v>
      </c>
      <c r="AC147" s="71">
        <f t="shared" si="109"/>
        <v>1.8655066592155808E-2</v>
      </c>
      <c r="AD147" s="71">
        <f t="shared" si="98"/>
        <v>6.7575691107665814E-4</v>
      </c>
      <c r="AE147" s="71">
        <f t="shared" si="99"/>
        <v>4.5664740286786647E-7</v>
      </c>
      <c r="AF147">
        <f t="shared" si="100"/>
        <v>1.8655066592155808E-2</v>
      </c>
      <c r="AG147" s="102"/>
      <c r="AH147">
        <f t="shared" si="78"/>
        <v>1.797930968107915E-2</v>
      </c>
      <c r="AI147">
        <f t="shared" si="79"/>
        <v>0.3875383721006489</v>
      </c>
      <c r="AJ147">
        <f t="shared" si="80"/>
        <v>0.98643925188961679</v>
      </c>
      <c r="AK147">
        <f t="shared" si="81"/>
        <v>-8.9324404232494298E-2</v>
      </c>
      <c r="AL147">
        <f t="shared" si="82"/>
        <v>-2.9967688305996205</v>
      </c>
      <c r="AM147">
        <f t="shared" si="83"/>
        <v>-13.785736901489146</v>
      </c>
      <c r="AN147" s="71">
        <f t="shared" si="110"/>
        <v>9.7216123149084286</v>
      </c>
      <c r="AO147" s="71">
        <f t="shared" si="110"/>
        <v>9.7337376564688896</v>
      </c>
      <c r="AP147" s="71">
        <f t="shared" si="110"/>
        <v>9.7132391112227072</v>
      </c>
      <c r="AQ147" s="71">
        <f t="shared" si="110"/>
        <v>9.7479711361203289</v>
      </c>
      <c r="AR147" s="71">
        <f t="shared" si="110"/>
        <v>9.6893340145661515</v>
      </c>
      <c r="AS147" s="71">
        <f t="shared" si="110"/>
        <v>9.7889958504322685</v>
      </c>
      <c r="AT147" s="71">
        <f t="shared" si="110"/>
        <v>9.6212380005711431</v>
      </c>
      <c r="AU147" s="71">
        <f t="shared" si="84"/>
        <v>9.9098123479157163</v>
      </c>
    </row>
    <row r="148" spans="1:47" ht="12.95" customHeight="1">
      <c r="A148" s="104" t="s">
        <v>65</v>
      </c>
      <c r="B148" s="105"/>
      <c r="C148" s="108">
        <v>53051.881999999998</v>
      </c>
      <c r="D148" s="108">
        <v>1E-4</v>
      </c>
      <c r="E148" s="104">
        <f t="shared" si="72"/>
        <v>17705.075852463775</v>
      </c>
      <c r="F148">
        <f t="shared" si="96"/>
        <v>17705</v>
      </c>
      <c r="G148">
        <f t="shared" si="106"/>
        <v>2.3015750004560687E-2</v>
      </c>
      <c r="K148">
        <f t="shared" si="111"/>
        <v>2.3015750004560687E-2</v>
      </c>
      <c r="O148">
        <f t="shared" ca="1" si="73"/>
        <v>2.2466171347311076E-2</v>
      </c>
      <c r="P148">
        <f t="shared" si="74"/>
        <v>4.7669490299903049E-3</v>
      </c>
      <c r="Q148" s="1">
        <f t="shared" si="75"/>
        <v>38033.381999999998</v>
      </c>
      <c r="S148">
        <v>1</v>
      </c>
      <c r="U148" s="16"/>
      <c r="Z148">
        <f t="shared" si="76"/>
        <v>17705</v>
      </c>
      <c r="AA148" s="71">
        <f t="shared" si="77"/>
        <v>2.2601352997676748E-2</v>
      </c>
      <c r="AB148" s="71">
        <f t="shared" si="108"/>
        <v>5.1813460368742431E-3</v>
      </c>
      <c r="AC148" s="71">
        <f t="shared" si="109"/>
        <v>1.8248800974570382E-2</v>
      </c>
      <c r="AD148" s="71">
        <f t="shared" si="98"/>
        <v>4.1439700688393824E-4</v>
      </c>
      <c r="AE148" s="71">
        <f t="shared" si="99"/>
        <v>1.7172487931436674E-7</v>
      </c>
      <c r="AF148">
        <f t="shared" si="100"/>
        <v>1.8248800974570382E-2</v>
      </c>
      <c r="AG148" s="102"/>
      <c r="AH148">
        <f t="shared" si="78"/>
        <v>1.7834403967686444E-2</v>
      </c>
      <c r="AI148">
        <f t="shared" si="79"/>
        <v>0.3919110250424841</v>
      </c>
      <c r="AJ148">
        <f t="shared" si="80"/>
        <v>0.99254766589146382</v>
      </c>
      <c r="AK148">
        <f t="shared" si="81"/>
        <v>-0.11539451189606444</v>
      </c>
      <c r="AL148">
        <f t="shared" si="82"/>
        <v>-2.9540567232579971</v>
      </c>
      <c r="AM148">
        <f t="shared" si="83"/>
        <v>-10.633348696814782</v>
      </c>
      <c r="AN148" s="71">
        <f t="shared" si="110"/>
        <v>9.8077141934906109</v>
      </c>
      <c r="AO148" s="71">
        <f t="shared" si="110"/>
        <v>9.8201542336717456</v>
      </c>
      <c r="AP148" s="71">
        <f t="shared" si="110"/>
        <v>9.7984715078792171</v>
      </c>
      <c r="AQ148" s="71">
        <f t="shared" si="110"/>
        <v>9.8363913938902883</v>
      </c>
      <c r="AR148" s="71">
        <f t="shared" si="110"/>
        <v>9.7704433459203148</v>
      </c>
      <c r="AS148" s="71">
        <f t="shared" si="110"/>
        <v>9.8863683025586244</v>
      </c>
      <c r="AT148" s="71">
        <f t="shared" si="110"/>
        <v>9.6858091621589715</v>
      </c>
      <c r="AU148" s="71">
        <f t="shared" si="84"/>
        <v>10.046102740648237</v>
      </c>
    </row>
    <row r="149" spans="1:47" ht="12.95" customHeight="1">
      <c r="A149" s="112" t="s">
        <v>83</v>
      </c>
      <c r="B149" s="113" t="s">
        <v>38</v>
      </c>
      <c r="C149" s="112">
        <v>53075.549299999999</v>
      </c>
      <c r="D149" s="112">
        <v>1E-4</v>
      </c>
      <c r="E149" s="104">
        <f t="shared" ref="E149:E212" si="112">+(C149-C$7)/C$8</f>
        <v>17783.075614186379</v>
      </c>
      <c r="F149">
        <f t="shared" si="96"/>
        <v>17783</v>
      </c>
      <c r="G149">
        <f t="shared" si="106"/>
        <v>2.2943449999729637E-2</v>
      </c>
      <c r="K149">
        <f t="shared" si="111"/>
        <v>2.2943449999729637E-2</v>
      </c>
      <c r="O149">
        <f t="shared" ref="O149:O212" ca="1" si="113">+C$11+C$12*$F149</f>
        <v>2.2531599649277652E-2</v>
      </c>
      <c r="P149">
        <f t="shared" ref="P149:P212" si="114">+AB$3+AB$4*F149+AB$5*F149^2</f>
        <v>4.8646857839624857E-3</v>
      </c>
      <c r="Q149" s="1">
        <f t="shared" ref="Q149:Q212" si="115">+C149-15018.5</f>
        <v>38057.049299999999</v>
      </c>
      <c r="S149">
        <v>1</v>
      </c>
      <c r="U149" s="16"/>
      <c r="Z149">
        <f t="shared" ref="Z149:Z212" si="116">F149</f>
        <v>17783</v>
      </c>
      <c r="AA149" s="71">
        <f t="shared" ref="AA149:AA212" si="117">AB$3+AB$4*Z149+AB$5*Z149^2+AH149</f>
        <v>2.2682202644801388E-2</v>
      </c>
      <c r="AB149" s="71">
        <f t="shared" si="108"/>
        <v>5.1259331388907349E-3</v>
      </c>
      <c r="AC149" s="71">
        <f t="shared" si="109"/>
        <v>1.8078764215767151E-2</v>
      </c>
      <c r="AD149" s="71">
        <f t="shared" si="98"/>
        <v>2.6124735492824916E-4</v>
      </c>
      <c r="AE149" s="71">
        <f t="shared" si="99"/>
        <v>6.8250180457006591E-8</v>
      </c>
      <c r="AF149">
        <f t="shared" si="100"/>
        <v>1.8078764215767151E-2</v>
      </c>
      <c r="AG149" s="102"/>
      <c r="AH149">
        <f t="shared" ref="AH149:AH212" si="118">$AB$6*($AB$11/AI149*AJ149+$AB$12)</f>
        <v>1.7817516860838902E-2</v>
      </c>
      <c r="AI149">
        <f t="shared" ref="AI149:AI212" si="119">1+$AB$7*COS(AL149)</f>
        <v>0.39230152929865059</v>
      </c>
      <c r="AJ149">
        <f t="shared" ref="AJ149:AJ212" si="120">SIN(AL149+RADIANS($AB$9))</f>
        <v>0.99295084278061951</v>
      </c>
      <c r="AK149">
        <f t="shared" ref="AK149:AK212" si="121">$AB$7*SIN(AL149)</f>
        <v>-0.11743365594178883</v>
      </c>
      <c r="AL149">
        <f t="shared" ref="AL149:AL212" si="122">2*ATAN(AM149)</f>
        <v>-2.9507022847154314</v>
      </c>
      <c r="AM149">
        <f t="shared" ref="AM149:AM212" si="123">SQRT((1+$AB$7)/(1-$AB$7))*TAN(AN149/2)</f>
        <v>-10.445383553769855</v>
      </c>
      <c r="AN149" s="71">
        <f t="shared" si="110"/>
        <v>9.8144335593354377</v>
      </c>
      <c r="AO149" s="71">
        <f t="shared" si="110"/>
        <v>9.8268360528184697</v>
      </c>
      <c r="AP149" s="71">
        <f t="shared" si="110"/>
        <v>9.805159645676639</v>
      </c>
      <c r="AQ149" s="71">
        <f t="shared" si="110"/>
        <v>9.8431754114244132</v>
      </c>
      <c r="AR149" s="71">
        <f t="shared" si="110"/>
        <v>9.7768846474233086</v>
      </c>
      <c r="AS149" s="71">
        <f t="shared" si="110"/>
        <v>9.8937611747179481</v>
      </c>
      <c r="AT149" s="71">
        <f t="shared" si="110"/>
        <v>9.6910601493864785</v>
      </c>
      <c r="AU149" s="71">
        <f t="shared" ref="AU149:AU212" si="124">RADIANS($AB$9)+$AB$18*(F149-AB$15)</f>
        <v>10.056633350487896</v>
      </c>
    </row>
    <row r="150" spans="1:47" ht="12.95" customHeight="1">
      <c r="A150" s="114" t="s">
        <v>61</v>
      </c>
      <c r="B150" s="115"/>
      <c r="C150" s="108">
        <v>53093.452400000002</v>
      </c>
      <c r="D150" s="108">
        <v>8.9999999999999998E-4</v>
      </c>
      <c r="E150" s="104">
        <f t="shared" si="112"/>
        <v>17842.078438086697</v>
      </c>
      <c r="F150">
        <f t="shared" si="96"/>
        <v>17842</v>
      </c>
      <c r="G150">
        <f t="shared" si="106"/>
        <v>2.3800300004950259E-2</v>
      </c>
      <c r="K150">
        <f t="shared" si="111"/>
        <v>2.3800300004950259E-2</v>
      </c>
      <c r="O150">
        <f t="shared" ca="1" si="113"/>
        <v>2.258109028794468E-2</v>
      </c>
      <c r="P150">
        <f t="shared" si="114"/>
        <v>4.9391541738701278E-3</v>
      </c>
      <c r="Q150" s="1">
        <f t="shared" si="115"/>
        <v>38074.952400000002</v>
      </c>
      <c r="S150">
        <v>1</v>
      </c>
      <c r="U150" s="16"/>
      <c r="Z150">
        <f t="shared" si="116"/>
        <v>17842</v>
      </c>
      <c r="AA150" s="71">
        <f t="shared" si="117"/>
        <v>2.2743345524244798E-2</v>
      </c>
      <c r="AB150" s="71">
        <f t="shared" si="108"/>
        <v>5.9961086545755882E-3</v>
      </c>
      <c r="AC150" s="71">
        <f t="shared" si="109"/>
        <v>1.8861145831080131E-2</v>
      </c>
      <c r="AD150" s="71">
        <f t="shared" si="98"/>
        <v>1.0569544807054604E-3</v>
      </c>
      <c r="AE150" s="71">
        <f t="shared" si="99"/>
        <v>1.1171527742833493E-6</v>
      </c>
      <c r="AF150">
        <f t="shared" si="100"/>
        <v>1.8861145831080131E-2</v>
      </c>
      <c r="AG150" s="102"/>
      <c r="AH150">
        <f t="shared" si="118"/>
        <v>1.7804191350374671E-2</v>
      </c>
      <c r="AI150">
        <f t="shared" si="119"/>
        <v>0.39260211012824175</v>
      </c>
      <c r="AJ150">
        <f t="shared" si="120"/>
        <v>0.99324902856724195</v>
      </c>
      <c r="AK150">
        <f t="shared" si="121"/>
        <v>-0.11897856201832603</v>
      </c>
      <c r="AL150">
        <f t="shared" si="122"/>
        <v>-2.9481594324870715</v>
      </c>
      <c r="AM150">
        <f t="shared" si="123"/>
        <v>-10.30722658603781</v>
      </c>
      <c r="AN150" s="71">
        <f t="shared" si="110"/>
        <v>9.819522726717155</v>
      </c>
      <c r="AO150" s="71">
        <f t="shared" si="110"/>
        <v>9.8318913118074391</v>
      </c>
      <c r="AP150" s="71">
        <f t="shared" si="110"/>
        <v>9.8102286586493683</v>
      </c>
      <c r="AQ150" s="71">
        <f t="shared" si="110"/>
        <v>9.8483027322302963</v>
      </c>
      <c r="AR150" s="71">
        <f t="shared" si="110"/>
        <v>9.7817742515953618</v>
      </c>
      <c r="AS150" s="71">
        <f t="shared" si="110"/>
        <v>9.8993401534929184</v>
      </c>
      <c r="AT150" s="71">
        <f t="shared" si="110"/>
        <v>9.6950589482224476</v>
      </c>
      <c r="AU150" s="71">
        <f t="shared" si="124"/>
        <v>10.06459881177687</v>
      </c>
    </row>
    <row r="151" spans="1:47" ht="12.95" customHeight="1">
      <c r="A151" s="114" t="s">
        <v>61</v>
      </c>
      <c r="B151" s="115"/>
      <c r="C151" s="108">
        <v>53093.602400000003</v>
      </c>
      <c r="D151" s="108">
        <v>1E-3</v>
      </c>
      <c r="E151" s="104">
        <f t="shared" si="112"/>
        <v>17842.572789544553</v>
      </c>
      <c r="F151">
        <f t="shared" si="96"/>
        <v>17842.5</v>
      </c>
      <c r="G151">
        <f t="shared" si="106"/>
        <v>2.2086375007347669E-2</v>
      </c>
      <c r="K151">
        <f t="shared" si="111"/>
        <v>2.2086375007347669E-2</v>
      </c>
      <c r="O151">
        <f t="shared" ca="1" si="113"/>
        <v>2.2581509700136775E-2</v>
      </c>
      <c r="P151">
        <f t="shared" si="114"/>
        <v>4.93978724687337E-3</v>
      </c>
      <c r="Q151" s="1">
        <f t="shared" si="115"/>
        <v>38075.102400000003</v>
      </c>
      <c r="S151">
        <v>1</v>
      </c>
      <c r="U151" s="16"/>
      <c r="Z151">
        <f t="shared" si="116"/>
        <v>17842.5</v>
      </c>
      <c r="AA151" s="71">
        <f t="shared" si="117"/>
        <v>2.2743863633582998E-2</v>
      </c>
      <c r="AB151" s="71">
        <f t="shared" si="108"/>
        <v>4.2822986206380413E-3</v>
      </c>
      <c r="AC151" s="71">
        <f t="shared" si="109"/>
        <v>1.7146587760474299E-2</v>
      </c>
      <c r="AD151" s="71">
        <f t="shared" ref="AD151:AD182" si="125">IF(S151&lt;&gt;0,G151-AA151, -9999)</f>
        <v>-6.5748862623532869E-4</v>
      </c>
      <c r="AE151" s="71">
        <f t="shared" ref="AE151:AE182" si="126">+(G151-AA151)^2*S151</f>
        <v>4.3229129362881973E-7</v>
      </c>
      <c r="AF151">
        <f t="shared" ref="AF151:AF182" si="127">IF(S151&lt;&gt;0,G151-P151, -9999)</f>
        <v>1.7146587760474299E-2</v>
      </c>
      <c r="AG151" s="102"/>
      <c r="AH151">
        <f t="shared" si="118"/>
        <v>1.7804076386709628E-2</v>
      </c>
      <c r="AI151">
        <f t="shared" si="119"/>
        <v>0.39260467664498555</v>
      </c>
      <c r="AJ151">
        <f t="shared" si="120"/>
        <v>0.99325153049798631</v>
      </c>
      <c r="AK151">
        <f t="shared" si="121"/>
        <v>-0.11899166360325714</v>
      </c>
      <c r="AL151">
        <f t="shared" si="122"/>
        <v>-2.9481378624210093</v>
      </c>
      <c r="AM151">
        <f t="shared" si="123"/>
        <v>-10.306070139299463</v>
      </c>
      <c r="AN151" s="71">
        <f t="shared" ref="AN151:AT160" si="128">$AU151+$AB$7*SIN(AO151)</f>
        <v>9.8195658795192831</v>
      </c>
      <c r="AO151" s="71">
        <f t="shared" si="128"/>
        <v>9.8319341571986332</v>
      </c>
      <c r="AP151" s="71">
        <f t="shared" si="128"/>
        <v>9.8102716534074492</v>
      </c>
      <c r="AQ151" s="71">
        <f t="shared" si="128"/>
        <v>9.8483461689439196</v>
      </c>
      <c r="AR151" s="71">
        <f t="shared" si="128"/>
        <v>9.7818157529972911</v>
      </c>
      <c r="AS151" s="71">
        <f t="shared" si="128"/>
        <v>9.8993873846625426</v>
      </c>
      <c r="AT151" s="71">
        <f t="shared" si="128"/>
        <v>9.6950929361859526</v>
      </c>
      <c r="AU151" s="71">
        <f t="shared" si="124"/>
        <v>10.064666315686098</v>
      </c>
    </row>
    <row r="152" spans="1:47" ht="12.95" customHeight="1">
      <c r="A152" s="114" t="s">
        <v>66</v>
      </c>
      <c r="B152" s="113"/>
      <c r="C152" s="108">
        <v>53094.362200000003</v>
      </c>
      <c r="D152" s="108">
        <v>1E-4</v>
      </c>
      <c r="E152" s="104">
        <f t="shared" si="112"/>
        <v>17845.076844462386</v>
      </c>
      <c r="F152">
        <f t="shared" si="96"/>
        <v>17845</v>
      </c>
      <c r="G152">
        <f t="shared" si="106"/>
        <v>2.3316750004596543E-2</v>
      </c>
      <c r="K152">
        <f t="shared" si="111"/>
        <v>2.3316750004596543E-2</v>
      </c>
      <c r="O152">
        <f t="shared" ca="1" si="113"/>
        <v>2.258360676109724E-2</v>
      </c>
      <c r="P152">
        <f t="shared" si="114"/>
        <v>4.9429531122979591E-3</v>
      </c>
      <c r="Q152" s="1">
        <f t="shared" si="115"/>
        <v>38075.862200000003</v>
      </c>
      <c r="S152">
        <v>1</v>
      </c>
      <c r="U152" s="16"/>
      <c r="Z152">
        <f t="shared" si="116"/>
        <v>17845</v>
      </c>
      <c r="AA152" s="71">
        <f t="shared" si="117"/>
        <v>2.2746454167027332E-2</v>
      </c>
      <c r="AB152" s="71">
        <f t="shared" si="108"/>
        <v>5.5132489498671694E-3</v>
      </c>
      <c r="AC152" s="71">
        <f t="shared" si="109"/>
        <v>1.8373796892298584E-2</v>
      </c>
      <c r="AD152" s="71">
        <f t="shared" si="125"/>
        <v>5.7029583756921035E-4</v>
      </c>
      <c r="AE152" s="71">
        <f t="shared" si="126"/>
        <v>3.2523734234876715E-7</v>
      </c>
      <c r="AF152">
        <f t="shared" si="127"/>
        <v>1.8373796892298584E-2</v>
      </c>
      <c r="AG152" s="102"/>
      <c r="AH152">
        <f t="shared" si="118"/>
        <v>1.7803501054729373E-2</v>
      </c>
      <c r="AI152">
        <f t="shared" si="119"/>
        <v>0.39261751408418377</v>
      </c>
      <c r="AJ152">
        <f t="shared" si="120"/>
        <v>0.99326403381975947</v>
      </c>
      <c r="AK152">
        <f t="shared" si="121"/>
        <v>-0.11905717384238802</v>
      </c>
      <c r="AL152">
        <f t="shared" si="122"/>
        <v>-2.9480300069126728</v>
      </c>
      <c r="AM152">
        <f t="shared" si="123"/>
        <v>-10.300291482404461</v>
      </c>
      <c r="AN152" s="71">
        <f t="shared" si="128"/>
        <v>9.8197816496564307</v>
      </c>
      <c r="AO152" s="71">
        <f t="shared" si="128"/>
        <v>9.8321483852516653</v>
      </c>
      <c r="AP152" s="71">
        <f t="shared" si="128"/>
        <v>9.8104866365394283</v>
      </c>
      <c r="AQ152" s="71">
        <f t="shared" si="128"/>
        <v>9.8485633487172635</v>
      </c>
      <c r="AR152" s="71">
        <f t="shared" si="128"/>
        <v>9.782023276190646</v>
      </c>
      <c r="AS152" s="71">
        <f t="shared" si="128"/>
        <v>9.8996235283066447</v>
      </c>
      <c r="AT152" s="71">
        <f t="shared" si="128"/>
        <v>9.6952629012674834</v>
      </c>
      <c r="AU152" s="71">
        <f t="shared" si="124"/>
        <v>10.065003835232242</v>
      </c>
    </row>
    <row r="153" spans="1:47" ht="12.95" customHeight="1">
      <c r="A153" s="104" t="s">
        <v>67</v>
      </c>
      <c r="B153" s="105" t="s">
        <v>29</v>
      </c>
      <c r="C153" s="108">
        <v>53172.191500000001</v>
      </c>
      <c r="D153" s="108">
        <v>2.0000000000000001E-4</v>
      </c>
      <c r="E153" s="104">
        <f t="shared" si="112"/>
        <v>18101.577030585704</v>
      </c>
      <c r="F153">
        <f t="shared" si="96"/>
        <v>18101.5</v>
      </c>
      <c r="G153">
        <f t="shared" si="106"/>
        <v>2.3373225005343556E-2</v>
      </c>
      <c r="K153">
        <f t="shared" si="111"/>
        <v>2.3373225005343556E-2</v>
      </c>
      <c r="O153">
        <f t="shared" ca="1" si="113"/>
        <v>2.2798765215641184E-2</v>
      </c>
      <c r="P153">
        <f t="shared" si="114"/>
        <v>5.272203422072793E-3</v>
      </c>
      <c r="Q153" s="1">
        <f t="shared" si="115"/>
        <v>38153.691500000001</v>
      </c>
      <c r="S153">
        <v>1</v>
      </c>
      <c r="U153" s="16"/>
      <c r="Z153">
        <f t="shared" si="116"/>
        <v>18101.5</v>
      </c>
      <c r="AA153" s="71">
        <f t="shared" si="117"/>
        <v>2.3012108029368566E-2</v>
      </c>
      <c r="AB153" s="71">
        <f t="shared" si="108"/>
        <v>5.6333203980477829E-3</v>
      </c>
      <c r="AC153" s="71">
        <f t="shared" si="109"/>
        <v>1.8101021583270763E-2</v>
      </c>
      <c r="AD153" s="71">
        <f t="shared" si="125"/>
        <v>3.6111697597498993E-4</v>
      </c>
      <c r="AE153" s="71">
        <f t="shared" si="126"/>
        <v>1.3040547033732144E-7</v>
      </c>
      <c r="AF153">
        <f t="shared" si="127"/>
        <v>1.8101021583270763E-2</v>
      </c>
      <c r="AG153" s="102"/>
      <c r="AH153">
        <f t="shared" si="118"/>
        <v>1.7739904607295773E-2</v>
      </c>
      <c r="AI153">
        <f t="shared" si="119"/>
        <v>0.39397800903950209</v>
      </c>
      <c r="AJ153">
        <f t="shared" si="120"/>
        <v>0.99449031707915059</v>
      </c>
      <c r="AK153">
        <f t="shared" si="121"/>
        <v>-0.12579921030311569</v>
      </c>
      <c r="AL153">
        <f t="shared" si="122"/>
        <v>-2.9369175259395983</v>
      </c>
      <c r="AM153">
        <f t="shared" si="123"/>
        <v>-9.7374466480433615</v>
      </c>
      <c r="AN153" s="71">
        <f t="shared" si="128"/>
        <v>9.8419742636204344</v>
      </c>
      <c r="AO153" s="71">
        <f t="shared" si="128"/>
        <v>9.8541392317144911</v>
      </c>
      <c r="AP153" s="71">
        <f t="shared" si="128"/>
        <v>9.8326269282333811</v>
      </c>
      <c r="AQ153" s="71">
        <f t="shared" si="128"/>
        <v>9.8708134298500809</v>
      </c>
      <c r="AR153" s="71">
        <f t="shared" si="128"/>
        <v>9.803459535291239</v>
      </c>
      <c r="AS153" s="71">
        <f t="shared" si="128"/>
        <v>9.9237429114795805</v>
      </c>
      <c r="AT153" s="71">
        <f t="shared" si="128"/>
        <v>9.7129285893916464</v>
      </c>
      <c r="AU153" s="71">
        <f t="shared" si="124"/>
        <v>10.099633340666507</v>
      </c>
    </row>
    <row r="154" spans="1:47" ht="12.95" customHeight="1">
      <c r="A154" s="108" t="s">
        <v>90</v>
      </c>
      <c r="B154" s="105" t="s">
        <v>38</v>
      </c>
      <c r="C154" s="108">
        <v>53227.427250000001</v>
      </c>
      <c r="D154" s="108" t="s">
        <v>91</v>
      </c>
      <c r="E154" s="104">
        <f t="shared" si="112"/>
        <v>18283.616187505544</v>
      </c>
      <c r="F154">
        <f t="shared" si="96"/>
        <v>18283.5</v>
      </c>
      <c r="O154">
        <f t="shared" ca="1" si="113"/>
        <v>2.29514312535632E-2</v>
      </c>
      <c r="P154">
        <f t="shared" si="114"/>
        <v>5.511148336962448E-3</v>
      </c>
      <c r="Q154" s="1">
        <f t="shared" si="115"/>
        <v>38208.927250000001</v>
      </c>
      <c r="U154" s="16">
        <v>3.5254525006166659E-2</v>
      </c>
      <c r="Z154">
        <f t="shared" si="116"/>
        <v>18283.5</v>
      </c>
      <c r="AA154" s="71">
        <f t="shared" si="117"/>
        <v>2.3200405701889276E-2</v>
      </c>
      <c r="AB154" s="71"/>
      <c r="AC154" s="71"/>
      <c r="AD154" s="71">
        <f t="shared" si="125"/>
        <v>-9999</v>
      </c>
      <c r="AE154" s="71">
        <f t="shared" si="126"/>
        <v>0</v>
      </c>
      <c r="AF154">
        <f t="shared" si="127"/>
        <v>-9999</v>
      </c>
      <c r="AG154" s="102"/>
      <c r="AH154">
        <f t="shared" si="118"/>
        <v>1.7689257364926828E-2</v>
      </c>
      <c r="AI154">
        <f t="shared" si="119"/>
        <v>0.39499621509054283</v>
      </c>
      <c r="AJ154">
        <f t="shared" si="120"/>
        <v>0.99529149736790923</v>
      </c>
      <c r="AK154">
        <f t="shared" si="121"/>
        <v>-0.13060825045089808</v>
      </c>
      <c r="AL154">
        <f t="shared" si="122"/>
        <v>-2.9289754738948237</v>
      </c>
      <c r="AM154">
        <f t="shared" si="123"/>
        <v>-9.371114676263705</v>
      </c>
      <c r="AN154" s="71">
        <f t="shared" si="128"/>
        <v>9.8577872985460004</v>
      </c>
      <c r="AO154" s="71">
        <f t="shared" si="128"/>
        <v>9.8697589651662891</v>
      </c>
      <c r="AP154" s="71">
        <f t="shared" si="128"/>
        <v>9.8484367985524415</v>
      </c>
      <c r="AQ154" s="71">
        <f t="shared" si="128"/>
        <v>9.8865642287437634</v>
      </c>
      <c r="AR154" s="71">
        <f t="shared" si="128"/>
        <v>9.8188450247138519</v>
      </c>
      <c r="AS154" s="71">
        <f t="shared" si="128"/>
        <v>9.9407244029022959</v>
      </c>
      <c r="AT154" s="71">
        <f t="shared" si="128"/>
        <v>9.7257433672515425</v>
      </c>
      <c r="AU154" s="71">
        <f t="shared" si="124"/>
        <v>10.124204763625713</v>
      </c>
    </row>
    <row r="155" spans="1:47" ht="12.95" customHeight="1">
      <c r="A155" s="116" t="s">
        <v>73</v>
      </c>
      <c r="B155" s="115"/>
      <c r="C155" s="108">
        <v>53386.565399999999</v>
      </c>
      <c r="D155" s="108">
        <v>2.0000000000000001E-4</v>
      </c>
      <c r="E155" s="104">
        <f t="shared" si="112"/>
        <v>18808.084030519949</v>
      </c>
      <c r="F155">
        <f t="shared" si="96"/>
        <v>18808</v>
      </c>
      <c r="G155">
        <f>+C155-(C$7+F155*C$8)</f>
        <v>2.5497200003883336E-2</v>
      </c>
      <c r="K155">
        <f>+G155</f>
        <v>2.5497200003883336E-2</v>
      </c>
      <c r="O155">
        <f t="shared" ca="1" si="113"/>
        <v>2.3391394643069233E-2</v>
      </c>
      <c r="P155">
        <f t="shared" si="114"/>
        <v>6.2244801988936629E-3</v>
      </c>
      <c r="Q155" s="1">
        <f t="shared" si="115"/>
        <v>38368.065399999999</v>
      </c>
      <c r="S155">
        <v>1</v>
      </c>
      <c r="U155" s="16"/>
      <c r="Z155">
        <f t="shared" si="116"/>
        <v>18808</v>
      </c>
      <c r="AA155" s="71">
        <f t="shared" si="117"/>
        <v>2.3741787131053894E-2</v>
      </c>
      <c r="AB155" s="71">
        <f>IF(S155&lt;&gt;0,G155-AH155, -9999)</f>
        <v>7.9798930717231049E-3</v>
      </c>
      <c r="AC155" s="71">
        <f>+G155-P155</f>
        <v>1.9272719804989673E-2</v>
      </c>
      <c r="AD155" s="71">
        <f t="shared" si="125"/>
        <v>1.755412872829442E-3</v>
      </c>
      <c r="AE155" s="71">
        <f t="shared" si="126"/>
        <v>3.0814743540953149E-6</v>
      </c>
      <c r="AF155">
        <f t="shared" si="127"/>
        <v>1.9272719804989673E-2</v>
      </c>
      <c r="AG155" s="102"/>
      <c r="AH155">
        <f t="shared" si="118"/>
        <v>1.7517306932160231E-2</v>
      </c>
      <c r="AI155">
        <f t="shared" si="119"/>
        <v>0.3981840520116664</v>
      </c>
      <c r="AJ155">
        <f t="shared" si="120"/>
        <v>0.99726970232373668</v>
      </c>
      <c r="AK155">
        <f t="shared" si="121"/>
        <v>-0.14458789571577782</v>
      </c>
      <c r="AL155">
        <f t="shared" si="122"/>
        <v>-2.9058087661540721</v>
      </c>
      <c r="AM155">
        <f t="shared" si="123"/>
        <v>-8.4430100436630227</v>
      </c>
      <c r="AN155" s="71">
        <f t="shared" si="128"/>
        <v>9.9036717859719303</v>
      </c>
      <c r="AO155" s="71">
        <f t="shared" si="128"/>
        <v>9.9148784371281575</v>
      </c>
      <c r="AP155" s="71">
        <f t="shared" si="128"/>
        <v>9.8944662727517461</v>
      </c>
      <c r="AQ155" s="71">
        <f t="shared" si="128"/>
        <v>9.9318131042723419</v>
      </c>
      <c r="AR155" s="71">
        <f t="shared" si="128"/>
        <v>9.8640134672353863</v>
      </c>
      <c r="AS155" s="71">
        <f t="shared" si="128"/>
        <v>9.9890359818982688</v>
      </c>
      <c r="AT155" s="71">
        <f t="shared" si="128"/>
        <v>9.7640437275975085</v>
      </c>
      <c r="AU155" s="71">
        <f t="shared" si="124"/>
        <v>10.195016364406502</v>
      </c>
    </row>
    <row r="156" spans="1:47" ht="12.95" customHeight="1">
      <c r="A156" s="108" t="s">
        <v>90</v>
      </c>
      <c r="B156" s="105" t="s">
        <v>38</v>
      </c>
      <c r="C156" s="108">
        <v>53409.352229999997</v>
      </c>
      <c r="D156" s="108" t="s">
        <v>89</v>
      </c>
      <c r="E156" s="104">
        <f t="shared" si="112"/>
        <v>18883.182048055245</v>
      </c>
      <c r="F156">
        <f t="shared" si="96"/>
        <v>18883</v>
      </c>
      <c r="O156">
        <f t="shared" ca="1" si="113"/>
        <v>2.3454306471883249E-2</v>
      </c>
      <c r="P156">
        <f t="shared" si="114"/>
        <v>6.3294818432166264E-3</v>
      </c>
      <c r="Q156" s="1">
        <f t="shared" si="115"/>
        <v>38390.852229999997</v>
      </c>
      <c r="U156" s="16">
        <v>5.5238449996977579E-2</v>
      </c>
      <c r="Z156">
        <f t="shared" si="116"/>
        <v>18883</v>
      </c>
      <c r="AA156" s="71">
        <f t="shared" si="117"/>
        <v>2.3819013701856965E-2</v>
      </c>
      <c r="AB156" s="71"/>
      <c r="AC156" s="71"/>
      <c r="AD156" s="71">
        <f t="shared" si="125"/>
        <v>-9999</v>
      </c>
      <c r="AE156" s="71">
        <f t="shared" si="126"/>
        <v>0</v>
      </c>
      <c r="AF156">
        <f t="shared" si="127"/>
        <v>-9999</v>
      </c>
      <c r="AG156" s="102"/>
      <c r="AH156">
        <f t="shared" si="118"/>
        <v>1.7489531858640339E-2</v>
      </c>
      <c r="AI156">
        <f t="shared" si="119"/>
        <v>0.39867148028800814</v>
      </c>
      <c r="AJ156">
        <f t="shared" si="120"/>
        <v>0.9975113354224513</v>
      </c>
      <c r="AK156">
        <f t="shared" si="121"/>
        <v>-0.14660186295404956</v>
      </c>
      <c r="AL156">
        <f t="shared" si="122"/>
        <v>-2.9024609298612716</v>
      </c>
      <c r="AM156">
        <f t="shared" si="123"/>
        <v>-8.3236979589171245</v>
      </c>
      <c r="AN156" s="71">
        <f t="shared" si="128"/>
        <v>9.9102715264622585</v>
      </c>
      <c r="AO156" s="71">
        <f t="shared" si="128"/>
        <v>9.9213462554109189</v>
      </c>
      <c r="AP156" s="71">
        <f t="shared" si="128"/>
        <v>9.9011049109804006</v>
      </c>
      <c r="AQ156" s="71">
        <f t="shared" si="128"/>
        <v>9.9382692563974224</v>
      </c>
      <c r="AR156" s="71">
        <f t="shared" si="128"/>
        <v>9.8705739714359115</v>
      </c>
      <c r="AS156" s="71">
        <f t="shared" si="128"/>
        <v>9.995867451680903</v>
      </c>
      <c r="AT156" s="71">
        <f t="shared" si="128"/>
        <v>9.7696932763003499</v>
      </c>
      <c r="AU156" s="71">
        <f t="shared" si="124"/>
        <v>10.205141950790789</v>
      </c>
    </row>
    <row r="157" spans="1:47" ht="12.95" customHeight="1">
      <c r="A157" s="49" t="s">
        <v>389</v>
      </c>
      <c r="B157" s="46" t="str">
        <f>IF(H157=INT(H157),"I","II")</f>
        <v>I</v>
      </c>
      <c r="C157" s="12">
        <v>53439.055500000002</v>
      </c>
      <c r="D157" s="50" t="s">
        <v>527</v>
      </c>
      <c r="E157" s="104">
        <f t="shared" si="112"/>
        <v>18981.074413571481</v>
      </c>
      <c r="F157">
        <f t="shared" si="96"/>
        <v>18981</v>
      </c>
      <c r="G157">
        <f>+C157-(C$7+F157*C$8)</f>
        <v>2.2579150005185511E-2</v>
      </c>
      <c r="J157">
        <f>+G157</f>
        <v>2.2579150005185511E-2</v>
      </c>
      <c r="O157">
        <f t="shared" ca="1" si="113"/>
        <v>2.3536511261533569E-2</v>
      </c>
      <c r="P157">
        <f t="shared" si="114"/>
        <v>6.4678151815871568E-3</v>
      </c>
      <c r="Q157" s="1">
        <f t="shared" si="115"/>
        <v>38420.555500000002</v>
      </c>
      <c r="S157">
        <v>1</v>
      </c>
      <c r="U157" s="16"/>
      <c r="Z157">
        <f t="shared" si="116"/>
        <v>18981</v>
      </c>
      <c r="AA157" s="71">
        <f t="shared" si="117"/>
        <v>2.3919841441733723E-2</v>
      </c>
      <c r="AB157" s="71">
        <f>IF(S157&lt;&gt;0,G157-AH157, -9999)</f>
        <v>5.1271237450389445E-3</v>
      </c>
      <c r="AC157" s="71">
        <f>+G157-P157</f>
        <v>1.6111334823598354E-2</v>
      </c>
      <c r="AD157" s="71">
        <f t="shared" si="125"/>
        <v>-1.3406914365482123E-3</v>
      </c>
      <c r="AE157" s="71">
        <f t="shared" si="126"/>
        <v>1.7974535280337091E-6</v>
      </c>
      <c r="AF157">
        <f t="shared" si="127"/>
        <v>1.6111334823598354E-2</v>
      </c>
      <c r="AG157" s="102"/>
      <c r="AH157">
        <f t="shared" si="118"/>
        <v>1.7452026260146566E-2</v>
      </c>
      <c r="AI157">
        <f t="shared" si="119"/>
        <v>0.39932058865777287</v>
      </c>
      <c r="AJ157">
        <f t="shared" si="120"/>
        <v>0.99781112701360086</v>
      </c>
      <c r="AK157">
        <f t="shared" si="121"/>
        <v>-0.14923920272558677</v>
      </c>
      <c r="AL157">
        <f t="shared" si="122"/>
        <v>-2.8980727133258384</v>
      </c>
      <c r="AM157">
        <f t="shared" si="123"/>
        <v>-8.1722529791108673</v>
      </c>
      <c r="AN157" s="71">
        <f t="shared" si="128"/>
        <v>9.9189099042108033</v>
      </c>
      <c r="AO157" s="71">
        <f t="shared" si="128"/>
        <v>9.9298047289976594</v>
      </c>
      <c r="AP157" s="71">
        <f t="shared" si="128"/>
        <v>9.909800733811764</v>
      </c>
      <c r="AQ157" s="71">
        <f t="shared" si="128"/>
        <v>9.9467011667728205</v>
      </c>
      <c r="AR157" s="71">
        <f t="shared" si="128"/>
        <v>9.8791849559669203</v>
      </c>
      <c r="AS157" s="71">
        <f t="shared" si="128"/>
        <v>10.004764862134541</v>
      </c>
      <c r="AT157" s="71">
        <f t="shared" si="128"/>
        <v>9.7771427045172938</v>
      </c>
      <c r="AU157" s="71">
        <f t="shared" si="124"/>
        <v>10.218372716999593</v>
      </c>
    </row>
    <row r="158" spans="1:47" ht="12.95" customHeight="1">
      <c r="A158" s="49" t="s">
        <v>389</v>
      </c>
      <c r="B158" s="46" t="str">
        <f>IF(H158=INT(H158),"I","II")</f>
        <v>I</v>
      </c>
      <c r="C158" s="12">
        <v>53439.208899999998</v>
      </c>
      <c r="D158" s="50" t="s">
        <v>527</v>
      </c>
      <c r="E158" s="104">
        <f t="shared" si="112"/>
        <v>18981.579970329029</v>
      </c>
      <c r="F158">
        <f t="shared" si="96"/>
        <v>18981.5</v>
      </c>
      <c r="G158">
        <f>+C158-(C$7+F158*C$8)</f>
        <v>2.4265225001727231E-2</v>
      </c>
      <c r="J158">
        <f>+G158</f>
        <v>2.4265225001727231E-2</v>
      </c>
      <c r="O158">
        <f t="shared" ca="1" si="113"/>
        <v>2.3536930673725663E-2</v>
      </c>
      <c r="P158">
        <f t="shared" si="114"/>
        <v>6.4685242499407103E-3</v>
      </c>
      <c r="Q158" s="1">
        <f t="shared" si="115"/>
        <v>38420.708899999998</v>
      </c>
      <c r="S158">
        <v>1</v>
      </c>
      <c r="U158" s="16"/>
      <c r="Z158">
        <f t="shared" si="116"/>
        <v>18981.5</v>
      </c>
      <c r="AA158" s="71">
        <f t="shared" si="117"/>
        <v>2.3920355624024069E-2</v>
      </c>
      <c r="AB158" s="71">
        <f>IF(S158&lt;&gt;0,G158-AH158, -9999)</f>
        <v>6.8133936276438718E-3</v>
      </c>
      <c r="AC158" s="71">
        <f>+G158-P158</f>
        <v>1.7796700751786521E-2</v>
      </c>
      <c r="AD158" s="71">
        <f t="shared" si="125"/>
        <v>3.4486937770316153E-4</v>
      </c>
      <c r="AE158" s="71">
        <f t="shared" si="126"/>
        <v>1.1893488767736589E-7</v>
      </c>
      <c r="AF158">
        <f t="shared" si="127"/>
        <v>1.7796700751786521E-2</v>
      </c>
      <c r="AG158" s="102"/>
      <c r="AH158">
        <f t="shared" si="118"/>
        <v>1.7451831374083359E-2</v>
      </c>
      <c r="AI158">
        <f t="shared" si="119"/>
        <v>0.39932393609850303</v>
      </c>
      <c r="AJ158">
        <f t="shared" si="120"/>
        <v>0.99781260995630616</v>
      </c>
      <c r="AK158">
        <f t="shared" si="121"/>
        <v>-0.14925267534090622</v>
      </c>
      <c r="AL158">
        <f t="shared" si="122"/>
        <v>-2.8980502843019624</v>
      </c>
      <c r="AM158">
        <f t="shared" si="123"/>
        <v>-8.1714928650214311</v>
      </c>
      <c r="AN158" s="71">
        <f t="shared" si="128"/>
        <v>9.9189540204442306</v>
      </c>
      <c r="AO158" s="71">
        <f t="shared" si="128"/>
        <v>9.9298479062205072</v>
      </c>
      <c r="AP158" s="71">
        <f t="shared" si="128"/>
        <v>9.9098451621628652</v>
      </c>
      <c r="AQ158" s="71">
        <f t="shared" si="128"/>
        <v>9.9467441756699184</v>
      </c>
      <c r="AR158" s="71">
        <f t="shared" si="128"/>
        <v>9.8792290017710123</v>
      </c>
      <c r="AS158" s="71">
        <f t="shared" si="128"/>
        <v>10.00481017272967</v>
      </c>
      <c r="AT158" s="71">
        <f t="shared" si="128"/>
        <v>9.7771809089892443</v>
      </c>
      <c r="AU158" s="71">
        <f t="shared" si="124"/>
        <v>10.218440220908821</v>
      </c>
    </row>
    <row r="159" spans="1:47" ht="12.95" customHeight="1">
      <c r="A159" s="114" t="s">
        <v>68</v>
      </c>
      <c r="B159" s="113" t="s">
        <v>38</v>
      </c>
      <c r="C159" s="112">
        <v>53450.284699999997</v>
      </c>
      <c r="D159" s="108">
        <v>1E-4</v>
      </c>
      <c r="E159" s="104">
        <f t="shared" si="112"/>
        <v>19018.082222841444</v>
      </c>
      <c r="F159">
        <f t="shared" si="96"/>
        <v>19018</v>
      </c>
      <c r="G159">
        <f>+C159-(C$7+F159*C$8)</f>
        <v>2.4948699996457435E-2</v>
      </c>
      <c r="K159">
        <f>+G159</f>
        <v>2.4948699996457435E-2</v>
      </c>
      <c r="O159">
        <f t="shared" ca="1" si="113"/>
        <v>2.3567547763748482E-2</v>
      </c>
      <c r="P159">
        <f t="shared" si="114"/>
        <v>6.5203763466162613E-3</v>
      </c>
      <c r="Q159" s="1">
        <f t="shared" si="115"/>
        <v>38431.784699999997</v>
      </c>
      <c r="S159">
        <v>1</v>
      </c>
      <c r="U159" s="16"/>
      <c r="Z159">
        <f t="shared" si="116"/>
        <v>19018</v>
      </c>
      <c r="AA159" s="71">
        <f t="shared" si="117"/>
        <v>2.3957884049336561E-2</v>
      </c>
      <c r="AB159" s="71">
        <f>IF(S159&lt;&gt;0,G159-AH159, -9999)</f>
        <v>7.5111922937371352E-3</v>
      </c>
      <c r="AC159" s="71">
        <f>+G159-P159</f>
        <v>1.8428323649841174E-2</v>
      </c>
      <c r="AD159" s="71">
        <f t="shared" si="125"/>
        <v>9.9081594712087384E-4</v>
      </c>
      <c r="AE159" s="71">
        <f t="shared" si="126"/>
        <v>9.8171624106903425E-7</v>
      </c>
      <c r="AF159">
        <f t="shared" si="127"/>
        <v>1.8428323649841174E-2</v>
      </c>
      <c r="AG159" s="102"/>
      <c r="AH159">
        <f t="shared" si="118"/>
        <v>1.74375077027203E-2</v>
      </c>
      <c r="AI159">
        <f t="shared" si="119"/>
        <v>0.39956928189065677</v>
      </c>
      <c r="AJ159">
        <f t="shared" si="120"/>
        <v>0.99791958040162676</v>
      </c>
      <c r="AK159">
        <f t="shared" si="121"/>
        <v>-0.15023663864487813</v>
      </c>
      <c r="AL159">
        <f t="shared" si="122"/>
        <v>-2.8964118569804409</v>
      </c>
      <c r="AM159">
        <f t="shared" si="123"/>
        <v>-8.116341238995048</v>
      </c>
      <c r="AN159" s="71">
        <f t="shared" si="128"/>
        <v>9.9221756839543573</v>
      </c>
      <c r="AO159" s="71">
        <f t="shared" si="128"/>
        <v>9.9330004582092872</v>
      </c>
      <c r="AP159" s="71">
        <f t="shared" si="128"/>
        <v>9.9130901277304098</v>
      </c>
      <c r="AQ159" s="71">
        <f t="shared" si="128"/>
        <v>9.9498835425264147</v>
      </c>
      <c r="AR159" s="71">
        <f t="shared" si="128"/>
        <v>9.8824474241324243</v>
      </c>
      <c r="AS159" s="71">
        <f t="shared" si="128"/>
        <v>10.00811553384052</v>
      </c>
      <c r="AT159" s="71">
        <f t="shared" si="128"/>
        <v>9.7799752750416182</v>
      </c>
      <c r="AU159" s="71">
        <f t="shared" si="124"/>
        <v>10.223368006282509</v>
      </c>
    </row>
    <row r="160" spans="1:47" ht="12.95" customHeight="1">
      <c r="A160" s="116" t="s">
        <v>68</v>
      </c>
      <c r="B160" s="113" t="s">
        <v>38</v>
      </c>
      <c r="C160" s="112">
        <v>53450.284699999997</v>
      </c>
      <c r="D160" s="112">
        <v>1E-4</v>
      </c>
      <c r="E160" s="104">
        <f t="shared" si="112"/>
        <v>19018.082222841444</v>
      </c>
      <c r="F160">
        <f t="shared" si="96"/>
        <v>19018</v>
      </c>
      <c r="G160">
        <f>+C160-(C$7+F160*C$8)</f>
        <v>2.4948699996457435E-2</v>
      </c>
      <c r="K160">
        <f>+G160</f>
        <v>2.4948699996457435E-2</v>
      </c>
      <c r="O160">
        <f t="shared" ca="1" si="113"/>
        <v>2.3567547763748482E-2</v>
      </c>
      <c r="P160">
        <f t="shared" si="114"/>
        <v>6.5203763466162613E-3</v>
      </c>
      <c r="Q160" s="1">
        <f t="shared" si="115"/>
        <v>38431.784699999997</v>
      </c>
      <c r="S160">
        <v>1</v>
      </c>
      <c r="U160" s="16"/>
      <c r="Z160">
        <f t="shared" si="116"/>
        <v>19018</v>
      </c>
      <c r="AA160" s="71">
        <f t="shared" si="117"/>
        <v>2.3957884049336561E-2</v>
      </c>
      <c r="AB160" s="71">
        <f>IF(S160&lt;&gt;0,G160-AH160, -9999)</f>
        <v>7.5111922937371352E-3</v>
      </c>
      <c r="AC160" s="71">
        <f>+G160-P160</f>
        <v>1.8428323649841174E-2</v>
      </c>
      <c r="AD160" s="71">
        <f t="shared" si="125"/>
        <v>9.9081594712087384E-4</v>
      </c>
      <c r="AE160" s="71">
        <f t="shared" si="126"/>
        <v>9.8171624106903425E-7</v>
      </c>
      <c r="AF160">
        <f t="shared" si="127"/>
        <v>1.8428323649841174E-2</v>
      </c>
      <c r="AG160" s="102"/>
      <c r="AH160">
        <f t="shared" si="118"/>
        <v>1.74375077027203E-2</v>
      </c>
      <c r="AI160">
        <f t="shared" si="119"/>
        <v>0.39956928189065677</v>
      </c>
      <c r="AJ160">
        <f t="shared" si="120"/>
        <v>0.99791958040162676</v>
      </c>
      <c r="AK160">
        <f t="shared" si="121"/>
        <v>-0.15023663864487813</v>
      </c>
      <c r="AL160">
        <f t="shared" si="122"/>
        <v>-2.8964118569804409</v>
      </c>
      <c r="AM160">
        <f t="shared" si="123"/>
        <v>-8.116341238995048</v>
      </c>
      <c r="AN160" s="71">
        <f t="shared" si="128"/>
        <v>9.9221756839543573</v>
      </c>
      <c r="AO160" s="71">
        <f t="shared" si="128"/>
        <v>9.9330004582092872</v>
      </c>
      <c r="AP160" s="71">
        <f t="shared" si="128"/>
        <v>9.9130901277304098</v>
      </c>
      <c r="AQ160" s="71">
        <f t="shared" si="128"/>
        <v>9.9498835425264147</v>
      </c>
      <c r="AR160" s="71">
        <f t="shared" si="128"/>
        <v>9.8824474241324243</v>
      </c>
      <c r="AS160" s="71">
        <f t="shared" si="128"/>
        <v>10.00811553384052</v>
      </c>
      <c r="AT160" s="71">
        <f t="shared" si="128"/>
        <v>9.7799752750416182</v>
      </c>
      <c r="AU160" s="71">
        <f t="shared" si="124"/>
        <v>10.223368006282509</v>
      </c>
    </row>
    <row r="161" spans="1:48" ht="12.95" customHeight="1">
      <c r="A161" s="108" t="s">
        <v>90</v>
      </c>
      <c r="B161" s="105" t="s">
        <v>38</v>
      </c>
      <c r="C161" s="108">
        <v>53458.476580000002</v>
      </c>
      <c r="D161" s="108">
        <v>2.9999999999999997E-4</v>
      </c>
      <c r="E161" s="104">
        <f t="shared" si="112"/>
        <v>19045.080008311714</v>
      </c>
      <c r="F161">
        <f t="shared" si="96"/>
        <v>19045</v>
      </c>
      <c r="G161">
        <f>+C161-(C$7+F161*C$8)</f>
        <v>2.4276750002172776E-2</v>
      </c>
      <c r="K161">
        <f>+G161</f>
        <v>2.4276750002172776E-2</v>
      </c>
      <c r="O161">
        <f t="shared" ca="1" si="113"/>
        <v>2.3590196022121528E-2</v>
      </c>
      <c r="P161">
        <f t="shared" si="114"/>
        <v>6.5588470854544383E-3</v>
      </c>
      <c r="Q161" s="1">
        <f t="shared" si="115"/>
        <v>38439.976580000002</v>
      </c>
      <c r="S161">
        <v>1</v>
      </c>
      <c r="U161" s="16"/>
      <c r="Z161">
        <f t="shared" si="116"/>
        <v>19045</v>
      </c>
      <c r="AA161" s="71">
        <f t="shared" si="117"/>
        <v>2.3985635966776289E-2</v>
      </c>
      <c r="AB161" s="71">
        <f>IF(S161&lt;&gt;0,G161-AH161, -9999)</f>
        <v>6.8499611208509247E-3</v>
      </c>
      <c r="AC161" s="71">
        <f>+G161-P161</f>
        <v>1.7717902916718337E-2</v>
      </c>
      <c r="AD161" s="71">
        <f t="shared" si="125"/>
        <v>2.9111403539648639E-4</v>
      </c>
      <c r="AE161" s="71">
        <f t="shared" si="126"/>
        <v>8.4747381604826738E-8</v>
      </c>
      <c r="AF161">
        <f t="shared" si="127"/>
        <v>1.7717902916718337E-2</v>
      </c>
      <c r="AG161" s="102"/>
      <c r="AH161">
        <f t="shared" si="118"/>
        <v>1.7426788881321851E-2</v>
      </c>
      <c r="AI161">
        <f t="shared" si="119"/>
        <v>0.39975202086391382</v>
      </c>
      <c r="AJ161">
        <f t="shared" si="120"/>
        <v>0.99799707480914313</v>
      </c>
      <c r="AK161">
        <f t="shared" si="121"/>
        <v>-0.15096508995015331</v>
      </c>
      <c r="AL161">
        <f t="shared" si="122"/>
        <v>-2.8951984578961243</v>
      </c>
      <c r="AM161">
        <f t="shared" si="123"/>
        <v>-8.0759670150941947</v>
      </c>
      <c r="AN161" s="71">
        <f t="shared" ref="AN161:AT170" si="129">$AU161+$AB$7*SIN(AO161)</f>
        <v>9.924560330047747</v>
      </c>
      <c r="AO161" s="71">
        <f t="shared" si="129"/>
        <v>9.9353332745461636</v>
      </c>
      <c r="AP161" s="71">
        <f t="shared" si="129"/>
        <v>9.9154926651828479</v>
      </c>
      <c r="AQ161" s="71">
        <f t="shared" si="129"/>
        <v>9.9522054676208302</v>
      </c>
      <c r="AR161" s="71">
        <f t="shared" si="129"/>
        <v>9.8848320842098207</v>
      </c>
      <c r="AS161" s="71">
        <f t="shared" si="129"/>
        <v>10.010557660665068</v>
      </c>
      <c r="AT161" s="71">
        <f t="shared" si="129"/>
        <v>9.7820492655406071</v>
      </c>
      <c r="AU161" s="71">
        <f t="shared" si="124"/>
        <v>10.227013217380854</v>
      </c>
    </row>
    <row r="162" spans="1:48" ht="12.95" customHeight="1">
      <c r="A162" s="108" t="s">
        <v>90</v>
      </c>
      <c r="B162" s="105" t="s">
        <v>38</v>
      </c>
      <c r="C162" s="108">
        <v>53459.569020000003</v>
      </c>
      <c r="D162" s="108">
        <v>4.0000000000000002E-4</v>
      </c>
      <c r="E162" s="104">
        <f t="shared" si="112"/>
        <v>19048.680337022477</v>
      </c>
      <c r="F162">
        <f t="shared" si="96"/>
        <v>19048.5</v>
      </c>
      <c r="O162">
        <f t="shared" ca="1" si="113"/>
        <v>2.3593131907466182E-2</v>
      </c>
      <c r="P162">
        <f t="shared" si="114"/>
        <v>6.5638411555606693E-3</v>
      </c>
      <c r="Q162" s="1">
        <f t="shared" si="115"/>
        <v>38441.069020000003</v>
      </c>
      <c r="U162" s="16">
        <v>5.4719275001843926E-2</v>
      </c>
      <c r="Z162">
        <f t="shared" si="116"/>
        <v>19048.5</v>
      </c>
      <c r="AA162" s="71">
        <f t="shared" si="117"/>
        <v>2.3989232881002961E-2</v>
      </c>
      <c r="AB162" s="71"/>
      <c r="AC162" s="71"/>
      <c r="AD162" s="71">
        <f t="shared" si="125"/>
        <v>-9999</v>
      </c>
      <c r="AE162" s="71">
        <f t="shared" si="126"/>
        <v>0</v>
      </c>
      <c r="AF162">
        <f t="shared" si="127"/>
        <v>-9999</v>
      </c>
      <c r="AG162" s="102"/>
      <c r="AH162">
        <f t="shared" si="118"/>
        <v>1.7425391725442291E-2</v>
      </c>
      <c r="AI162">
        <f t="shared" si="119"/>
        <v>0.39977578728295826</v>
      </c>
      <c r="AJ162">
        <f t="shared" si="120"/>
        <v>0.99800701836388583</v>
      </c>
      <c r="AK162">
        <f t="shared" si="121"/>
        <v>-0.15105955550318811</v>
      </c>
      <c r="AL162">
        <f t="shared" si="122"/>
        <v>-2.8950410772362791</v>
      </c>
      <c r="AM162">
        <f t="shared" si="123"/>
        <v>-8.0707593530777419</v>
      </c>
      <c r="AN162" s="71">
        <f t="shared" si="129"/>
        <v>9.9248695441989554</v>
      </c>
      <c r="AO162" s="71">
        <f t="shared" si="129"/>
        <v>9.9356357266801911</v>
      </c>
      <c r="AP162" s="71">
        <f t="shared" si="129"/>
        <v>9.9158042391384953</v>
      </c>
      <c r="AQ162" s="71">
        <f t="shared" si="129"/>
        <v>9.9525064371727758</v>
      </c>
      <c r="AR162" s="71">
        <f t="shared" si="129"/>
        <v>9.885141450265639</v>
      </c>
      <c r="AS162" s="71">
        <f t="shared" si="129"/>
        <v>10.01087404998656</v>
      </c>
      <c r="AT162" s="71">
        <f t="shared" si="129"/>
        <v>9.7823185486107676</v>
      </c>
      <c r="AU162" s="71">
        <f t="shared" si="124"/>
        <v>10.227485744745454</v>
      </c>
    </row>
    <row r="163" spans="1:48" ht="12.95" customHeight="1">
      <c r="A163" s="116" t="s">
        <v>73</v>
      </c>
      <c r="B163" s="115"/>
      <c r="C163" s="108">
        <v>53463.331400000003</v>
      </c>
      <c r="D163" s="108">
        <v>2.0000000000000001E-4</v>
      </c>
      <c r="E163" s="104">
        <f t="shared" si="112"/>
        <v>19061.079923942401</v>
      </c>
      <c r="F163">
        <f t="shared" si="96"/>
        <v>19061</v>
      </c>
      <c r="G163">
        <f t="shared" ref="G163:G168" si="130">+C163-(C$7+F163*C$8)</f>
        <v>2.4251150003692601E-2</v>
      </c>
      <c r="K163">
        <f t="shared" ref="K163:K168" si="131">+G163</f>
        <v>2.4251150003692601E-2</v>
      </c>
      <c r="O163">
        <f t="shared" ca="1" si="113"/>
        <v>2.3603617212268523E-2</v>
      </c>
      <c r="P163">
        <f t="shared" si="114"/>
        <v>6.5816904644488243E-3</v>
      </c>
      <c r="Q163" s="1">
        <f t="shared" si="115"/>
        <v>38444.831400000003</v>
      </c>
      <c r="S163">
        <v>1</v>
      </c>
      <c r="U163" s="16"/>
      <c r="Z163">
        <f t="shared" si="116"/>
        <v>19061</v>
      </c>
      <c r="AA163" s="71">
        <f t="shared" si="117"/>
        <v>2.4002077952811854E-2</v>
      </c>
      <c r="AB163" s="71">
        <f t="shared" ref="AB163:AB168" si="132">IF(S163&lt;&gt;0,G163-AH163, -9999)</f>
        <v>6.8307625153295713E-3</v>
      </c>
      <c r="AC163" s="71">
        <f t="shared" ref="AC163:AC168" si="133">+G163-P163</f>
        <v>1.7669459539243777E-2</v>
      </c>
      <c r="AD163" s="71">
        <f t="shared" si="125"/>
        <v>2.4907205088074702E-4</v>
      </c>
      <c r="AE163" s="71">
        <f t="shared" si="126"/>
        <v>6.2036886529941437E-8</v>
      </c>
      <c r="AF163">
        <f t="shared" si="127"/>
        <v>1.7669459539243777E-2</v>
      </c>
      <c r="AG163" s="102"/>
      <c r="AH163">
        <f t="shared" si="118"/>
        <v>1.742038748836303E-2</v>
      </c>
      <c r="AI163">
        <f t="shared" si="119"/>
        <v>0.39986081377410876</v>
      </c>
      <c r="AJ163">
        <f t="shared" si="120"/>
        <v>0.9980423396221425</v>
      </c>
      <c r="AK163">
        <f t="shared" si="121"/>
        <v>-0.1513970012805351</v>
      </c>
      <c r="AL163">
        <f t="shared" si="122"/>
        <v>-2.8944788378865041</v>
      </c>
      <c r="AM163">
        <f t="shared" si="123"/>
        <v>-8.0522089846353282</v>
      </c>
      <c r="AN163" s="71">
        <f t="shared" si="129"/>
        <v>9.9259740554985125</v>
      </c>
      <c r="AO163" s="71">
        <f t="shared" si="129"/>
        <v>9.936716007461369</v>
      </c>
      <c r="AP163" s="71">
        <f t="shared" si="129"/>
        <v>9.91691725407156</v>
      </c>
      <c r="AQ163" s="71">
        <f t="shared" si="129"/>
        <v>9.9535812905728136</v>
      </c>
      <c r="AR163" s="71">
        <f t="shared" si="129"/>
        <v>9.8862467852057421</v>
      </c>
      <c r="AS163" s="71">
        <f t="shared" si="129"/>
        <v>10.012003669680256</v>
      </c>
      <c r="AT163" s="71">
        <f t="shared" si="129"/>
        <v>9.7832810855898273</v>
      </c>
      <c r="AU163" s="71">
        <f t="shared" si="124"/>
        <v>10.229173342476168</v>
      </c>
    </row>
    <row r="164" spans="1:48" ht="12.95" customHeight="1">
      <c r="A164" s="112" t="s">
        <v>84</v>
      </c>
      <c r="B164" s="113" t="s">
        <v>38</v>
      </c>
      <c r="C164" s="112">
        <v>53465.456100000003</v>
      </c>
      <c r="D164" s="112">
        <v>1E-4</v>
      </c>
      <c r="E164" s="104">
        <f t="shared" si="112"/>
        <v>19068.082247559036</v>
      </c>
      <c r="F164">
        <f t="shared" si="96"/>
        <v>19068</v>
      </c>
      <c r="G164">
        <f t="shared" si="130"/>
        <v>2.4956200002634432E-2</v>
      </c>
      <c r="K164">
        <f t="shared" si="131"/>
        <v>2.4956200002634432E-2</v>
      </c>
      <c r="O164">
        <f t="shared" ca="1" si="113"/>
        <v>2.3609488982957831E-2</v>
      </c>
      <c r="P164">
        <f t="shared" si="114"/>
        <v>6.5916951848584288E-3</v>
      </c>
      <c r="Q164" s="1">
        <f t="shared" si="115"/>
        <v>38446.956100000003</v>
      </c>
      <c r="S164">
        <v>1</v>
      </c>
      <c r="U164" s="16"/>
      <c r="Z164">
        <f t="shared" si="116"/>
        <v>19068</v>
      </c>
      <c r="AA164" s="71">
        <f t="shared" si="117"/>
        <v>2.4009270473297255E-2</v>
      </c>
      <c r="AB164" s="71">
        <f t="shared" si="132"/>
        <v>7.5386247141956061E-3</v>
      </c>
      <c r="AC164" s="71">
        <f t="shared" si="133"/>
        <v>1.8364504817776003E-2</v>
      </c>
      <c r="AD164" s="71">
        <f t="shared" si="125"/>
        <v>9.4692952933717739E-4</v>
      </c>
      <c r="AE164" s="71">
        <f t="shared" si="126"/>
        <v>8.9667553353072829E-7</v>
      </c>
      <c r="AF164">
        <f t="shared" si="127"/>
        <v>1.8364504817776003E-2</v>
      </c>
      <c r="AG164" s="102"/>
      <c r="AH164">
        <f t="shared" si="118"/>
        <v>1.7417575288438826E-2</v>
      </c>
      <c r="AI164">
        <f t="shared" si="119"/>
        <v>0.3999085286250339</v>
      </c>
      <c r="AJ164">
        <f t="shared" si="120"/>
        <v>0.99806198875903351</v>
      </c>
      <c r="AK164">
        <f t="shared" si="121"/>
        <v>-0.15158601790284459</v>
      </c>
      <c r="AL164">
        <f t="shared" si="122"/>
        <v>-2.8941638707265671</v>
      </c>
      <c r="AM164">
        <f t="shared" si="123"/>
        <v>-8.0418537011002869</v>
      </c>
      <c r="AN164" s="71">
        <f t="shared" si="129"/>
        <v>9.9265927013420079</v>
      </c>
      <c r="AO164" s="71">
        <f t="shared" si="129"/>
        <v>9.9373210295775163</v>
      </c>
      <c r="AP164" s="71">
        <f t="shared" si="129"/>
        <v>9.9175407135755798</v>
      </c>
      <c r="AQ164" s="71">
        <f t="shared" si="129"/>
        <v>9.9541831830051084</v>
      </c>
      <c r="AR164" s="71">
        <f t="shared" si="129"/>
        <v>9.8868660841245717</v>
      </c>
      <c r="AS164" s="71">
        <f t="shared" si="129"/>
        <v>10.012636023209396</v>
      </c>
      <c r="AT164" s="71">
        <f t="shared" si="129"/>
        <v>9.7838206608559446</v>
      </c>
      <c r="AU164" s="71">
        <f t="shared" si="124"/>
        <v>10.230118397205368</v>
      </c>
    </row>
    <row r="165" spans="1:48" ht="12.95" customHeight="1">
      <c r="A165" s="108" t="s">
        <v>90</v>
      </c>
      <c r="B165" s="105" t="s">
        <v>38</v>
      </c>
      <c r="C165" s="108">
        <v>53502.473189999997</v>
      </c>
      <c r="D165" s="108">
        <v>1.6000000000000001E-3</v>
      </c>
      <c r="E165" s="104">
        <f t="shared" si="112"/>
        <v>19190.078596938285</v>
      </c>
      <c r="F165">
        <f t="shared" si="96"/>
        <v>19190</v>
      </c>
      <c r="G165">
        <f t="shared" si="130"/>
        <v>2.3848500000895001E-2</v>
      </c>
      <c r="K165">
        <f t="shared" si="131"/>
        <v>2.3848500000895001E-2</v>
      </c>
      <c r="O165">
        <f t="shared" ca="1" si="113"/>
        <v>2.3711825557828629E-2</v>
      </c>
      <c r="P165">
        <f t="shared" si="114"/>
        <v>6.7671132260524354E-3</v>
      </c>
      <c r="Q165" s="1">
        <f t="shared" si="115"/>
        <v>38483.973189999997</v>
      </c>
      <c r="S165">
        <v>1</v>
      </c>
      <c r="U165" s="16"/>
      <c r="Z165">
        <f t="shared" si="116"/>
        <v>19190</v>
      </c>
      <c r="AA165" s="71">
        <f t="shared" si="117"/>
        <v>2.4134540863610721E-2</v>
      </c>
      <c r="AB165" s="71">
        <f t="shared" si="132"/>
        <v>6.4810723633367158E-3</v>
      </c>
      <c r="AC165" s="71">
        <f t="shared" si="133"/>
        <v>1.7081386774842566E-2</v>
      </c>
      <c r="AD165" s="71">
        <f t="shared" si="125"/>
        <v>-2.860408627157196E-4</v>
      </c>
      <c r="AE165" s="71">
        <f t="shared" si="126"/>
        <v>8.1819375143153144E-8</v>
      </c>
      <c r="AF165">
        <f t="shared" si="127"/>
        <v>1.7081386774842566E-2</v>
      </c>
      <c r="AG165" s="102"/>
      <c r="AH165">
        <f t="shared" si="118"/>
        <v>1.7367427637558285E-2</v>
      </c>
      <c r="AI165">
        <f t="shared" si="119"/>
        <v>0.40075172046999163</v>
      </c>
      <c r="AJ165">
        <f t="shared" si="120"/>
        <v>0.99838928812262606</v>
      </c>
      <c r="AK165">
        <f t="shared" si="121"/>
        <v>-0.15488574602247385</v>
      </c>
      <c r="AL165">
        <f t="shared" si="122"/>
        <v>-2.8886613101863636</v>
      </c>
      <c r="AM165">
        <f t="shared" si="123"/>
        <v>-7.8650838992332455</v>
      </c>
      <c r="AN165" s="71">
        <f t="shared" si="129"/>
        <v>9.9373886282466799</v>
      </c>
      <c r="AO165" s="71">
        <f t="shared" si="129"/>
        <v>9.9478734109138713</v>
      </c>
      <c r="AP165" s="71">
        <f t="shared" si="129"/>
        <v>9.9284264291278976</v>
      </c>
      <c r="AQ165" s="71">
        <f t="shared" si="129"/>
        <v>9.9646706344707532</v>
      </c>
      <c r="AR165" s="71">
        <f t="shared" si="129"/>
        <v>9.8976954856914716</v>
      </c>
      <c r="AS165" s="71">
        <f t="shared" si="129"/>
        <v>10.023630146915464</v>
      </c>
      <c r="AT165" s="71">
        <f t="shared" si="129"/>
        <v>9.7932890159738335</v>
      </c>
      <c r="AU165" s="71">
        <f t="shared" si="124"/>
        <v>10.246589351057143</v>
      </c>
    </row>
    <row r="166" spans="1:48" ht="12.95" customHeight="1">
      <c r="A166" s="108" t="s">
        <v>90</v>
      </c>
      <c r="B166" s="105" t="s">
        <v>38</v>
      </c>
      <c r="C166" s="108">
        <v>53502.473189999997</v>
      </c>
      <c r="D166" s="108">
        <v>1.6999999999999999E-3</v>
      </c>
      <c r="E166" s="104">
        <f t="shared" si="112"/>
        <v>19190.078596938285</v>
      </c>
      <c r="F166">
        <f t="shared" si="96"/>
        <v>19190</v>
      </c>
      <c r="G166">
        <f t="shared" si="130"/>
        <v>2.3848500000895001E-2</v>
      </c>
      <c r="K166">
        <f t="shared" si="131"/>
        <v>2.3848500000895001E-2</v>
      </c>
      <c r="O166">
        <f t="shared" ca="1" si="113"/>
        <v>2.3711825557828629E-2</v>
      </c>
      <c r="P166">
        <f t="shared" si="114"/>
        <v>6.7671132260524354E-3</v>
      </c>
      <c r="Q166" s="1">
        <f t="shared" si="115"/>
        <v>38483.973189999997</v>
      </c>
      <c r="S166">
        <v>1</v>
      </c>
      <c r="U166" s="16"/>
      <c r="Z166">
        <f t="shared" si="116"/>
        <v>19190</v>
      </c>
      <c r="AA166" s="71">
        <f t="shared" si="117"/>
        <v>2.4134540863610721E-2</v>
      </c>
      <c r="AB166" s="71">
        <f t="shared" si="132"/>
        <v>6.4810723633367158E-3</v>
      </c>
      <c r="AC166" s="71">
        <f t="shared" si="133"/>
        <v>1.7081386774842566E-2</v>
      </c>
      <c r="AD166" s="71">
        <f t="shared" si="125"/>
        <v>-2.860408627157196E-4</v>
      </c>
      <c r="AE166" s="71">
        <f t="shared" si="126"/>
        <v>8.1819375143153144E-8</v>
      </c>
      <c r="AF166">
        <f t="shared" si="127"/>
        <v>1.7081386774842566E-2</v>
      </c>
      <c r="AG166" s="102"/>
      <c r="AH166">
        <f t="shared" si="118"/>
        <v>1.7367427637558285E-2</v>
      </c>
      <c r="AI166">
        <f t="shared" si="119"/>
        <v>0.40075172046999163</v>
      </c>
      <c r="AJ166">
        <f t="shared" si="120"/>
        <v>0.99838928812262606</v>
      </c>
      <c r="AK166">
        <f t="shared" si="121"/>
        <v>-0.15488574602247385</v>
      </c>
      <c r="AL166">
        <f t="shared" si="122"/>
        <v>-2.8886613101863636</v>
      </c>
      <c r="AM166">
        <f t="shared" si="123"/>
        <v>-7.8650838992332455</v>
      </c>
      <c r="AN166" s="71">
        <f t="shared" si="129"/>
        <v>9.9373886282466799</v>
      </c>
      <c r="AO166" s="71">
        <f t="shared" si="129"/>
        <v>9.9478734109138713</v>
      </c>
      <c r="AP166" s="71">
        <f t="shared" si="129"/>
        <v>9.9284264291278976</v>
      </c>
      <c r="AQ166" s="71">
        <f t="shared" si="129"/>
        <v>9.9646706344707532</v>
      </c>
      <c r="AR166" s="71">
        <f t="shared" si="129"/>
        <v>9.8976954856914716</v>
      </c>
      <c r="AS166" s="71">
        <f t="shared" si="129"/>
        <v>10.023630146915464</v>
      </c>
      <c r="AT166" s="71">
        <f t="shared" si="129"/>
        <v>9.7932890159738335</v>
      </c>
      <c r="AU166" s="71">
        <f t="shared" si="124"/>
        <v>10.246589351057143</v>
      </c>
    </row>
    <row r="167" spans="1:48" ht="12.95" customHeight="1">
      <c r="A167" s="108" t="s">
        <v>90</v>
      </c>
      <c r="B167" s="105" t="s">
        <v>38</v>
      </c>
      <c r="C167" s="108">
        <v>53502.473890000001</v>
      </c>
      <c r="D167" s="108">
        <v>1.6000000000000001E-3</v>
      </c>
      <c r="E167" s="104">
        <f t="shared" si="112"/>
        <v>19190.080903911767</v>
      </c>
      <c r="F167">
        <f t="shared" si="96"/>
        <v>19190</v>
      </c>
      <c r="G167">
        <f t="shared" si="130"/>
        <v>2.4548500005039386E-2</v>
      </c>
      <c r="K167">
        <f t="shared" si="131"/>
        <v>2.4548500005039386E-2</v>
      </c>
      <c r="O167">
        <f t="shared" ca="1" si="113"/>
        <v>2.3711825557828629E-2</v>
      </c>
      <c r="P167">
        <f t="shared" si="114"/>
        <v>6.7671132260524354E-3</v>
      </c>
      <c r="Q167" s="1">
        <f t="shared" si="115"/>
        <v>38483.973890000001</v>
      </c>
      <c r="S167">
        <v>1</v>
      </c>
      <c r="U167" s="16"/>
      <c r="Z167">
        <f t="shared" si="116"/>
        <v>19190</v>
      </c>
      <c r="AA167" s="71">
        <f t="shared" si="117"/>
        <v>2.4134540863610721E-2</v>
      </c>
      <c r="AB167" s="71">
        <f t="shared" si="132"/>
        <v>7.1810723674811013E-3</v>
      </c>
      <c r="AC167" s="71">
        <f t="shared" si="133"/>
        <v>1.7781386778986951E-2</v>
      </c>
      <c r="AD167" s="71">
        <f t="shared" si="125"/>
        <v>4.1395914142866586E-4</v>
      </c>
      <c r="AE167" s="71">
        <f t="shared" si="126"/>
        <v>1.7136217077235818E-7</v>
      </c>
      <c r="AF167">
        <f t="shared" si="127"/>
        <v>1.7781386778986951E-2</v>
      </c>
      <c r="AG167" s="102"/>
      <c r="AH167">
        <f t="shared" si="118"/>
        <v>1.7367427637558285E-2</v>
      </c>
      <c r="AI167">
        <f t="shared" si="119"/>
        <v>0.40075172046999163</v>
      </c>
      <c r="AJ167">
        <f t="shared" si="120"/>
        <v>0.99838928812262606</v>
      </c>
      <c r="AK167">
        <f t="shared" si="121"/>
        <v>-0.15488574602247385</v>
      </c>
      <c r="AL167">
        <f t="shared" si="122"/>
        <v>-2.8886613101863636</v>
      </c>
      <c r="AM167">
        <f t="shared" si="123"/>
        <v>-7.8650838992332455</v>
      </c>
      <c r="AN167" s="71">
        <f t="shared" si="129"/>
        <v>9.9373886282466799</v>
      </c>
      <c r="AO167" s="71">
        <f t="shared" si="129"/>
        <v>9.9478734109138713</v>
      </c>
      <c r="AP167" s="71">
        <f t="shared" si="129"/>
        <v>9.9284264291278976</v>
      </c>
      <c r="AQ167" s="71">
        <f t="shared" si="129"/>
        <v>9.9646706344707532</v>
      </c>
      <c r="AR167" s="71">
        <f t="shared" si="129"/>
        <v>9.8976954856914716</v>
      </c>
      <c r="AS167" s="71">
        <f t="shared" si="129"/>
        <v>10.023630146915464</v>
      </c>
      <c r="AT167" s="71">
        <f t="shared" si="129"/>
        <v>9.7932890159738335</v>
      </c>
      <c r="AU167" s="71">
        <f t="shared" si="124"/>
        <v>10.246589351057143</v>
      </c>
    </row>
    <row r="168" spans="1:48" ht="12.95" customHeight="1">
      <c r="A168" s="108" t="s">
        <v>90</v>
      </c>
      <c r="B168" s="105" t="s">
        <v>38</v>
      </c>
      <c r="C168" s="108">
        <v>53502.473890000001</v>
      </c>
      <c r="D168" s="108">
        <v>2.0999999999999999E-3</v>
      </c>
      <c r="E168" s="104">
        <f t="shared" si="112"/>
        <v>19190.080903911767</v>
      </c>
      <c r="F168">
        <f t="shared" si="96"/>
        <v>19190</v>
      </c>
      <c r="G168">
        <f t="shared" si="130"/>
        <v>2.4548500005039386E-2</v>
      </c>
      <c r="K168">
        <f t="shared" si="131"/>
        <v>2.4548500005039386E-2</v>
      </c>
      <c r="O168">
        <f t="shared" ca="1" si="113"/>
        <v>2.3711825557828629E-2</v>
      </c>
      <c r="P168">
        <f t="shared" si="114"/>
        <v>6.7671132260524354E-3</v>
      </c>
      <c r="Q168" s="1">
        <f t="shared" si="115"/>
        <v>38483.973890000001</v>
      </c>
      <c r="S168">
        <v>1</v>
      </c>
      <c r="U168" s="16"/>
      <c r="Z168">
        <f t="shared" si="116"/>
        <v>19190</v>
      </c>
      <c r="AA168" s="71">
        <f t="shared" si="117"/>
        <v>2.4134540863610721E-2</v>
      </c>
      <c r="AB168" s="71">
        <f t="shared" si="132"/>
        <v>7.1810723674811013E-3</v>
      </c>
      <c r="AC168" s="71">
        <f t="shared" si="133"/>
        <v>1.7781386778986951E-2</v>
      </c>
      <c r="AD168" s="71">
        <f t="shared" si="125"/>
        <v>4.1395914142866586E-4</v>
      </c>
      <c r="AE168" s="71">
        <f t="shared" si="126"/>
        <v>1.7136217077235818E-7</v>
      </c>
      <c r="AF168">
        <f t="shared" si="127"/>
        <v>1.7781386778986951E-2</v>
      </c>
      <c r="AG168" s="102"/>
      <c r="AH168">
        <f t="shared" si="118"/>
        <v>1.7367427637558285E-2</v>
      </c>
      <c r="AI168">
        <f t="shared" si="119"/>
        <v>0.40075172046999163</v>
      </c>
      <c r="AJ168">
        <f t="shared" si="120"/>
        <v>0.99838928812262606</v>
      </c>
      <c r="AK168">
        <f t="shared" si="121"/>
        <v>-0.15488574602247385</v>
      </c>
      <c r="AL168">
        <f t="shared" si="122"/>
        <v>-2.8886613101863636</v>
      </c>
      <c r="AM168">
        <f t="shared" si="123"/>
        <v>-7.8650838992332455</v>
      </c>
      <c r="AN168" s="71">
        <f t="shared" si="129"/>
        <v>9.9373886282466799</v>
      </c>
      <c r="AO168" s="71">
        <f t="shared" si="129"/>
        <v>9.9478734109138713</v>
      </c>
      <c r="AP168" s="71">
        <f t="shared" si="129"/>
        <v>9.9284264291278976</v>
      </c>
      <c r="AQ168" s="71">
        <f t="shared" si="129"/>
        <v>9.9646706344707532</v>
      </c>
      <c r="AR168" s="71">
        <f t="shared" si="129"/>
        <v>9.8976954856914716</v>
      </c>
      <c r="AS168" s="71">
        <f t="shared" si="129"/>
        <v>10.023630146915464</v>
      </c>
      <c r="AT168" s="71">
        <f t="shared" si="129"/>
        <v>9.7932890159738335</v>
      </c>
      <c r="AU168" s="71">
        <f t="shared" si="124"/>
        <v>10.246589351057143</v>
      </c>
    </row>
    <row r="169" spans="1:48" ht="12.95" customHeight="1">
      <c r="A169" s="108" t="s">
        <v>90</v>
      </c>
      <c r="B169" s="105" t="s">
        <v>38</v>
      </c>
      <c r="C169" s="108">
        <v>53564.447639999999</v>
      </c>
      <c r="D169" s="108" t="s">
        <v>92</v>
      </c>
      <c r="E169" s="104">
        <f t="shared" si="112"/>
        <v>19394.326328318253</v>
      </c>
      <c r="F169">
        <f t="shared" si="96"/>
        <v>19394.5</v>
      </c>
      <c r="O169">
        <f t="shared" ca="1" si="113"/>
        <v>2.3883365144394854E-2</v>
      </c>
      <c r="P169">
        <f t="shared" si="114"/>
        <v>7.0656090417985755E-3</v>
      </c>
      <c r="Q169" s="1">
        <f t="shared" si="115"/>
        <v>38545.947639999999</v>
      </c>
      <c r="U169" s="16">
        <v>-5.2696824997838121E-2</v>
      </c>
      <c r="Z169">
        <f t="shared" si="116"/>
        <v>19394.5</v>
      </c>
      <c r="AA169" s="71">
        <f t="shared" si="117"/>
        <v>2.4344142664042088E-2</v>
      </c>
      <c r="AB169" s="71"/>
      <c r="AC169" s="71"/>
      <c r="AD169" s="71">
        <f t="shared" si="125"/>
        <v>-9999</v>
      </c>
      <c r="AE169" s="71">
        <f t="shared" si="126"/>
        <v>0</v>
      </c>
      <c r="AF169">
        <f t="shared" si="127"/>
        <v>-9999</v>
      </c>
      <c r="AG169" s="102"/>
      <c r="AH169">
        <f t="shared" si="118"/>
        <v>1.7278533622243512E-2</v>
      </c>
      <c r="AI169">
        <f t="shared" si="119"/>
        <v>0.40221487232809927</v>
      </c>
      <c r="AJ169">
        <f t="shared" si="120"/>
        <v>0.99887279812235941</v>
      </c>
      <c r="AK169">
        <f t="shared" si="121"/>
        <v>-0.16044013205835575</v>
      </c>
      <c r="AL169">
        <f t="shared" si="122"/>
        <v>-2.8793811244545786</v>
      </c>
      <c r="AM169">
        <f t="shared" si="123"/>
        <v>-7.5836775985788183</v>
      </c>
      <c r="AN169" s="71">
        <f t="shared" si="129"/>
        <v>9.9555440310924812</v>
      </c>
      <c r="AO169" s="71">
        <f t="shared" si="129"/>
        <v>9.9655966628721799</v>
      </c>
      <c r="AP169" s="71">
        <f t="shared" si="129"/>
        <v>9.9467567162968535</v>
      </c>
      <c r="AQ169" s="71">
        <f t="shared" si="129"/>
        <v>9.9822413832215648</v>
      </c>
      <c r="AR169" s="71">
        <f t="shared" si="129"/>
        <v>9.9160003764412004</v>
      </c>
      <c r="AS169" s="71">
        <f t="shared" si="129"/>
        <v>10.041945103995998</v>
      </c>
      <c r="AT169" s="71">
        <f t="shared" si="129"/>
        <v>9.8094369266117116</v>
      </c>
      <c r="AU169" s="71">
        <f t="shared" si="124"/>
        <v>10.274198449931635</v>
      </c>
      <c r="AV169" s="71"/>
    </row>
    <row r="170" spans="1:48" ht="12.95" customHeight="1">
      <c r="A170" s="108" t="s">
        <v>90</v>
      </c>
      <c r="B170" s="105" t="s">
        <v>38</v>
      </c>
      <c r="C170" s="108">
        <v>53579.46847</v>
      </c>
      <c r="D170" s="108">
        <v>4.0000000000000002E-4</v>
      </c>
      <c r="E170" s="104">
        <f t="shared" si="112"/>
        <v>19443.83012304244</v>
      </c>
      <c r="F170">
        <f t="shared" si="96"/>
        <v>19444</v>
      </c>
      <c r="O170">
        <f t="shared" ca="1" si="113"/>
        <v>2.3924886951412108E-2</v>
      </c>
      <c r="P170">
        <f t="shared" si="114"/>
        <v>7.1386999698012515E-3</v>
      </c>
      <c r="Q170" s="1">
        <f t="shared" si="115"/>
        <v>38560.96847</v>
      </c>
      <c r="U170" s="16">
        <v>-5.1545399997849017E-2</v>
      </c>
      <c r="Z170">
        <f t="shared" si="116"/>
        <v>19444</v>
      </c>
      <c r="AA170" s="71">
        <f t="shared" si="117"/>
        <v>2.4394801866992513E-2</v>
      </c>
      <c r="AB170" s="71"/>
      <c r="AC170" s="71"/>
      <c r="AD170" s="71">
        <f t="shared" si="125"/>
        <v>-9999</v>
      </c>
      <c r="AE170" s="71">
        <f t="shared" si="126"/>
        <v>0</v>
      </c>
      <c r="AF170">
        <f t="shared" si="127"/>
        <v>-9999</v>
      </c>
      <c r="AG170" s="102"/>
      <c r="AH170">
        <f t="shared" si="118"/>
        <v>1.7256101897191262E-2</v>
      </c>
      <c r="AI170">
        <f t="shared" si="119"/>
        <v>0.40257853478961592</v>
      </c>
      <c r="AJ170">
        <f t="shared" si="120"/>
        <v>0.99897739479855008</v>
      </c>
      <c r="AK170">
        <f t="shared" si="121"/>
        <v>-0.16178902232998096</v>
      </c>
      <c r="AL170">
        <f t="shared" si="122"/>
        <v>-2.8771239586943418</v>
      </c>
      <c r="AM170">
        <f t="shared" si="123"/>
        <v>-7.5182021340211822</v>
      </c>
      <c r="AN170" s="71">
        <f t="shared" si="129"/>
        <v>9.959949791932317</v>
      </c>
      <c r="AO170" s="71">
        <f t="shared" si="129"/>
        <v>9.9698937420551541</v>
      </c>
      <c r="AP170" s="71">
        <f t="shared" si="129"/>
        <v>9.9512092578033844</v>
      </c>
      <c r="AQ170" s="71">
        <f t="shared" si="129"/>
        <v>9.9864934219498327</v>
      </c>
      <c r="AR170" s="71">
        <f t="shared" si="129"/>
        <v>9.920459807345777</v>
      </c>
      <c r="AS170" s="71">
        <f t="shared" si="129"/>
        <v>10.046357005325232</v>
      </c>
      <c r="AT170" s="71">
        <f t="shared" si="129"/>
        <v>9.813398514692576</v>
      </c>
      <c r="AU170" s="71">
        <f t="shared" si="124"/>
        <v>10.280881336945267</v>
      </c>
    </row>
    <row r="171" spans="1:48" ht="12.95" customHeight="1">
      <c r="A171" s="108" t="s">
        <v>90</v>
      </c>
      <c r="B171" s="105" t="s">
        <v>38</v>
      </c>
      <c r="C171" s="108">
        <v>53670.354659999997</v>
      </c>
      <c r="D171" s="108">
        <v>3.2000000000000002E-3</v>
      </c>
      <c r="E171" s="104">
        <f t="shared" si="112"/>
        <v>19743.361593209062</v>
      </c>
      <c r="F171">
        <f t="shared" si="96"/>
        <v>19743.5</v>
      </c>
      <c r="O171">
        <f t="shared" ca="1" si="113"/>
        <v>2.4176114854476086E-2</v>
      </c>
      <c r="P171">
        <f t="shared" si="114"/>
        <v>7.5879110567631802E-3</v>
      </c>
      <c r="Q171" s="1">
        <f t="shared" si="115"/>
        <v>38651.854659999997</v>
      </c>
      <c r="U171" s="16">
        <v>-4.199647500354331E-2</v>
      </c>
      <c r="Z171">
        <f t="shared" si="116"/>
        <v>19743.5</v>
      </c>
      <c r="AA171" s="71">
        <f t="shared" si="117"/>
        <v>2.470063657449691E-2</v>
      </c>
      <c r="AB171" s="71"/>
      <c r="AC171" s="71"/>
      <c r="AD171" s="71">
        <f t="shared" si="125"/>
        <v>-9999</v>
      </c>
      <c r="AE171" s="71">
        <f t="shared" si="126"/>
        <v>0</v>
      </c>
      <c r="AF171">
        <f t="shared" si="127"/>
        <v>-9999</v>
      </c>
      <c r="AG171" s="102"/>
      <c r="AH171">
        <f t="shared" si="118"/>
        <v>1.711272551773373E-2</v>
      </c>
      <c r="AI171">
        <f t="shared" si="119"/>
        <v>0.40485950308497687</v>
      </c>
      <c r="AJ171">
        <f t="shared" si="120"/>
        <v>0.9995046067201</v>
      </c>
      <c r="AK171">
        <f t="shared" si="121"/>
        <v>-0.16998789301698125</v>
      </c>
      <c r="AL171">
        <f t="shared" si="122"/>
        <v>-2.8633741632524194</v>
      </c>
      <c r="AM171">
        <f t="shared" si="123"/>
        <v>-7.142165145407259</v>
      </c>
      <c r="AN171" s="71">
        <f t="shared" ref="AN171:AT180" si="134">$AU171+$AB$7*SIN(AO171)</f>
        <v>9.9867007822989518</v>
      </c>
      <c r="AO171" s="71">
        <f t="shared" si="134"/>
        <v>9.9959585141338092</v>
      </c>
      <c r="AP171" s="71">
        <f t="shared" si="134"/>
        <v>9.9782783759405103</v>
      </c>
      <c r="AQ171" s="71">
        <f t="shared" si="134"/>
        <v>10.012219587990426</v>
      </c>
      <c r="AR171" s="71">
        <f t="shared" si="134"/>
        <v>9.9476792084418335</v>
      </c>
      <c r="AS171" s="71">
        <f t="shared" si="134"/>
        <v>10.072876109282511</v>
      </c>
      <c r="AT171" s="71">
        <f t="shared" si="134"/>
        <v>9.8378177418058552</v>
      </c>
      <c r="AU171" s="71">
        <f t="shared" si="124"/>
        <v>10.321316178573191</v>
      </c>
    </row>
    <row r="172" spans="1:48" ht="12.95" customHeight="1">
      <c r="A172" s="108" t="s">
        <v>90</v>
      </c>
      <c r="B172" s="105" t="s">
        <v>38</v>
      </c>
      <c r="C172" s="108">
        <v>53670.354659999997</v>
      </c>
      <c r="D172" s="108">
        <v>3.2000000000000002E-3</v>
      </c>
      <c r="E172" s="104">
        <f t="shared" si="112"/>
        <v>19743.361593209062</v>
      </c>
      <c r="F172">
        <f t="shared" ref="F172:F235" si="135">ROUND(2*E172,0)/2</f>
        <v>19743.5</v>
      </c>
      <c r="O172">
        <f t="shared" ca="1" si="113"/>
        <v>2.4176114854476086E-2</v>
      </c>
      <c r="P172">
        <f t="shared" si="114"/>
        <v>7.5879110567631802E-3</v>
      </c>
      <c r="Q172" s="1">
        <f t="shared" si="115"/>
        <v>38651.854659999997</v>
      </c>
      <c r="U172" s="16">
        <v>-4.199647500354331E-2</v>
      </c>
      <c r="Z172">
        <f t="shared" si="116"/>
        <v>19743.5</v>
      </c>
      <c r="AA172" s="71">
        <f t="shared" si="117"/>
        <v>2.470063657449691E-2</v>
      </c>
      <c r="AB172" s="71"/>
      <c r="AC172" s="71"/>
      <c r="AD172" s="71">
        <f t="shared" si="125"/>
        <v>-9999</v>
      </c>
      <c r="AE172" s="71">
        <f t="shared" si="126"/>
        <v>0</v>
      </c>
      <c r="AF172">
        <f t="shared" si="127"/>
        <v>-9999</v>
      </c>
      <c r="AG172" s="102"/>
      <c r="AH172">
        <f t="shared" si="118"/>
        <v>1.711272551773373E-2</v>
      </c>
      <c r="AI172">
        <f t="shared" si="119"/>
        <v>0.40485950308497687</v>
      </c>
      <c r="AJ172">
        <f t="shared" si="120"/>
        <v>0.9995046067201</v>
      </c>
      <c r="AK172">
        <f t="shared" si="121"/>
        <v>-0.16998789301698125</v>
      </c>
      <c r="AL172">
        <f t="shared" si="122"/>
        <v>-2.8633741632524194</v>
      </c>
      <c r="AM172">
        <f t="shared" si="123"/>
        <v>-7.142165145407259</v>
      </c>
      <c r="AN172" s="71">
        <f t="shared" si="134"/>
        <v>9.9867007822989518</v>
      </c>
      <c r="AO172" s="71">
        <f t="shared" si="134"/>
        <v>9.9959585141338092</v>
      </c>
      <c r="AP172" s="71">
        <f t="shared" si="134"/>
        <v>9.9782783759405103</v>
      </c>
      <c r="AQ172" s="71">
        <f t="shared" si="134"/>
        <v>10.012219587990426</v>
      </c>
      <c r="AR172" s="71">
        <f t="shared" si="134"/>
        <v>9.9476792084418335</v>
      </c>
      <c r="AS172" s="71">
        <f t="shared" si="134"/>
        <v>10.072876109282511</v>
      </c>
      <c r="AT172" s="71">
        <f t="shared" si="134"/>
        <v>9.8378177418058552</v>
      </c>
      <c r="AU172" s="71">
        <f t="shared" si="124"/>
        <v>10.321316178573191</v>
      </c>
      <c r="AV172" s="71"/>
    </row>
    <row r="173" spans="1:48" ht="12.95" customHeight="1">
      <c r="A173" s="108" t="s">
        <v>90</v>
      </c>
      <c r="B173" s="105" t="s">
        <v>38</v>
      </c>
      <c r="C173" s="108">
        <v>53670.354659999997</v>
      </c>
      <c r="D173" s="108">
        <v>3.2000000000000002E-3</v>
      </c>
      <c r="E173" s="104">
        <f t="shared" si="112"/>
        <v>19743.361593209062</v>
      </c>
      <c r="F173">
        <f t="shared" si="135"/>
        <v>19743.5</v>
      </c>
      <c r="O173">
        <f t="shared" ca="1" si="113"/>
        <v>2.4176114854476086E-2</v>
      </c>
      <c r="P173">
        <f t="shared" si="114"/>
        <v>7.5879110567631802E-3</v>
      </c>
      <c r="Q173" s="1">
        <f t="shared" si="115"/>
        <v>38651.854659999997</v>
      </c>
      <c r="U173" s="16">
        <v>-4.199647500354331E-2</v>
      </c>
      <c r="Z173">
        <f t="shared" si="116"/>
        <v>19743.5</v>
      </c>
      <c r="AA173" s="71">
        <f t="shared" si="117"/>
        <v>2.470063657449691E-2</v>
      </c>
      <c r="AB173" s="71"/>
      <c r="AC173" s="71"/>
      <c r="AD173" s="71">
        <f t="shared" si="125"/>
        <v>-9999</v>
      </c>
      <c r="AE173" s="71">
        <f t="shared" si="126"/>
        <v>0</v>
      </c>
      <c r="AF173">
        <f t="shared" si="127"/>
        <v>-9999</v>
      </c>
      <c r="AG173" s="102"/>
      <c r="AH173">
        <f t="shared" si="118"/>
        <v>1.711272551773373E-2</v>
      </c>
      <c r="AI173">
        <f t="shared" si="119"/>
        <v>0.40485950308497687</v>
      </c>
      <c r="AJ173">
        <f t="shared" si="120"/>
        <v>0.9995046067201</v>
      </c>
      <c r="AK173">
        <f t="shared" si="121"/>
        <v>-0.16998789301698125</v>
      </c>
      <c r="AL173">
        <f t="shared" si="122"/>
        <v>-2.8633741632524194</v>
      </c>
      <c r="AM173">
        <f t="shared" si="123"/>
        <v>-7.142165145407259</v>
      </c>
      <c r="AN173" s="71">
        <f t="shared" si="134"/>
        <v>9.9867007822989518</v>
      </c>
      <c r="AO173" s="71">
        <f t="shared" si="134"/>
        <v>9.9959585141338092</v>
      </c>
      <c r="AP173" s="71">
        <f t="shared" si="134"/>
        <v>9.9782783759405103</v>
      </c>
      <c r="AQ173" s="71">
        <f t="shared" si="134"/>
        <v>10.012219587990426</v>
      </c>
      <c r="AR173" s="71">
        <f t="shared" si="134"/>
        <v>9.9476792084418335</v>
      </c>
      <c r="AS173" s="71">
        <f t="shared" si="134"/>
        <v>10.072876109282511</v>
      </c>
      <c r="AT173" s="71">
        <f t="shared" si="134"/>
        <v>9.8378177418058552</v>
      </c>
      <c r="AU173" s="71">
        <f t="shared" si="124"/>
        <v>10.321316178573191</v>
      </c>
    </row>
    <row r="174" spans="1:48" ht="12.95" customHeight="1">
      <c r="A174" s="108" t="s">
        <v>90</v>
      </c>
      <c r="B174" s="105" t="s">
        <v>38</v>
      </c>
      <c r="C174" s="108">
        <v>53760.69152</v>
      </c>
      <c r="D174" s="108">
        <v>2.5999999999999999E-3</v>
      </c>
      <c r="E174" s="104">
        <f t="shared" si="112"/>
        <v>20041.082649466764</v>
      </c>
      <c r="F174">
        <f t="shared" si="135"/>
        <v>20041</v>
      </c>
      <c r="G174">
        <f t="shared" ref="G174:G181" si="136">+C174-(C$7+F174*C$8)</f>
        <v>2.5078149999899324E-2</v>
      </c>
      <c r="K174">
        <f t="shared" ref="K174:K181" si="137">+G174</f>
        <v>2.5078149999899324E-2</v>
      </c>
      <c r="O174">
        <f t="shared" ca="1" si="113"/>
        <v>2.4425665108771692E-2</v>
      </c>
      <c r="P174">
        <f t="shared" si="114"/>
        <v>8.0459725740612449E-3</v>
      </c>
      <c r="Q174" s="1">
        <f t="shared" si="115"/>
        <v>38742.19152</v>
      </c>
      <c r="S174">
        <v>1</v>
      </c>
      <c r="U174" s="16"/>
      <c r="Z174">
        <f t="shared" si="116"/>
        <v>20041</v>
      </c>
      <c r="AA174" s="71">
        <f t="shared" si="117"/>
        <v>2.5003178296500048E-2</v>
      </c>
      <c r="AB174" s="71">
        <f t="shared" ref="AB174:AB181" si="138">IF(S174&lt;&gt;0,G174-AH174, -9999)</f>
        <v>8.1209442774605213E-3</v>
      </c>
      <c r="AC174" s="71">
        <f t="shared" ref="AC174:AC181" si="139">+G174-P174</f>
        <v>1.7032177425838079E-2</v>
      </c>
      <c r="AD174" s="71">
        <f t="shared" si="125"/>
        <v>7.497170339927639E-5</v>
      </c>
      <c r="AE174" s="71">
        <f t="shared" si="126"/>
        <v>5.6207563105890711E-9</v>
      </c>
      <c r="AF174">
        <f t="shared" si="127"/>
        <v>1.7032177425838079E-2</v>
      </c>
      <c r="AG174" s="102"/>
      <c r="AH174">
        <f t="shared" si="118"/>
        <v>1.6957205722438803E-2</v>
      </c>
      <c r="AI174">
        <f t="shared" si="119"/>
        <v>0.40726565160237083</v>
      </c>
      <c r="AJ174">
        <f t="shared" si="120"/>
        <v>0.99984411611958501</v>
      </c>
      <c r="AK174">
        <f t="shared" si="121"/>
        <v>-0.17819676503868229</v>
      </c>
      <c r="AL174">
        <f t="shared" si="122"/>
        <v>-2.8495532773497589</v>
      </c>
      <c r="AM174">
        <f t="shared" si="123"/>
        <v>-6.7996490052256648</v>
      </c>
      <c r="AN174" s="71">
        <f t="shared" si="134"/>
        <v>10.01343490108226</v>
      </c>
      <c r="AO174" s="71">
        <f t="shared" si="134"/>
        <v>10.021972820617894</v>
      </c>
      <c r="AP174" s="71">
        <f t="shared" si="134"/>
        <v>10.005383892651402</v>
      </c>
      <c r="AQ174" s="71">
        <f t="shared" si="134"/>
        <v>10.037788919614357</v>
      </c>
      <c r="AR174" s="71">
        <f t="shared" si="134"/>
        <v>9.9751181236727717</v>
      </c>
      <c r="AS174" s="71">
        <f t="shared" si="134"/>
        <v>10.098926126407099</v>
      </c>
      <c r="AT174" s="71">
        <f t="shared" si="134"/>
        <v>9.8628563479771127</v>
      </c>
      <c r="AU174" s="71">
        <f t="shared" si="124"/>
        <v>10.361481004564201</v>
      </c>
      <c r="AV174" s="71"/>
    </row>
    <row r="175" spans="1:48" ht="12.95" customHeight="1">
      <c r="A175" s="108" t="s">
        <v>90</v>
      </c>
      <c r="B175" s="105" t="s">
        <v>38</v>
      </c>
      <c r="C175" s="108">
        <v>53760.692210000001</v>
      </c>
      <c r="D175" s="108">
        <v>2.7000000000000001E-3</v>
      </c>
      <c r="E175" s="104">
        <f t="shared" si="112"/>
        <v>20041.084923483471</v>
      </c>
      <c r="F175">
        <f t="shared" si="135"/>
        <v>20041</v>
      </c>
      <c r="G175">
        <f t="shared" si="136"/>
        <v>2.5768150000658352E-2</v>
      </c>
      <c r="K175">
        <f t="shared" si="137"/>
        <v>2.5768150000658352E-2</v>
      </c>
      <c r="O175">
        <f t="shared" ca="1" si="113"/>
        <v>2.4425665108771692E-2</v>
      </c>
      <c r="P175">
        <f t="shared" si="114"/>
        <v>8.0459725740612449E-3</v>
      </c>
      <c r="Q175" s="1">
        <f t="shared" si="115"/>
        <v>38742.192210000001</v>
      </c>
      <c r="S175">
        <v>1</v>
      </c>
      <c r="U175" s="16"/>
      <c r="Z175">
        <f t="shared" si="116"/>
        <v>20041</v>
      </c>
      <c r="AA175" s="71">
        <f t="shared" si="117"/>
        <v>2.5003178296500048E-2</v>
      </c>
      <c r="AB175" s="71">
        <f t="shared" si="138"/>
        <v>8.8109442782195492E-3</v>
      </c>
      <c r="AC175" s="71">
        <f t="shared" si="139"/>
        <v>1.7722177426597107E-2</v>
      </c>
      <c r="AD175" s="71">
        <f t="shared" si="125"/>
        <v>7.6497170415830429E-4</v>
      </c>
      <c r="AE175" s="71">
        <f t="shared" si="126"/>
        <v>5.8518170816286025E-7</v>
      </c>
      <c r="AF175">
        <f t="shared" si="127"/>
        <v>1.7722177426597107E-2</v>
      </c>
      <c r="AG175" s="102"/>
      <c r="AH175">
        <f t="shared" si="118"/>
        <v>1.6957205722438803E-2</v>
      </c>
      <c r="AI175">
        <f t="shared" si="119"/>
        <v>0.40726565160237083</v>
      </c>
      <c r="AJ175">
        <f t="shared" si="120"/>
        <v>0.99984411611958501</v>
      </c>
      <c r="AK175">
        <f t="shared" si="121"/>
        <v>-0.17819676503868229</v>
      </c>
      <c r="AL175">
        <f t="shared" si="122"/>
        <v>-2.8495532773497589</v>
      </c>
      <c r="AM175">
        <f t="shared" si="123"/>
        <v>-6.7996490052256648</v>
      </c>
      <c r="AN175" s="71">
        <f t="shared" si="134"/>
        <v>10.01343490108226</v>
      </c>
      <c r="AO175" s="71">
        <f t="shared" si="134"/>
        <v>10.021972820617894</v>
      </c>
      <c r="AP175" s="71">
        <f t="shared" si="134"/>
        <v>10.005383892651402</v>
      </c>
      <c r="AQ175" s="71">
        <f t="shared" si="134"/>
        <v>10.037788919614357</v>
      </c>
      <c r="AR175" s="71">
        <f t="shared" si="134"/>
        <v>9.9751181236727717</v>
      </c>
      <c r="AS175" s="71">
        <f t="shared" si="134"/>
        <v>10.098926126407099</v>
      </c>
      <c r="AT175" s="71">
        <f t="shared" si="134"/>
        <v>9.8628563479771127</v>
      </c>
      <c r="AU175" s="71">
        <f t="shared" si="124"/>
        <v>10.361481004564201</v>
      </c>
    </row>
    <row r="176" spans="1:48" ht="12.95" customHeight="1">
      <c r="A176" s="108" t="s">
        <v>90</v>
      </c>
      <c r="B176" s="105" t="s">
        <v>38</v>
      </c>
      <c r="C176" s="108">
        <v>53760.692210000001</v>
      </c>
      <c r="D176" s="108">
        <v>2.8E-3</v>
      </c>
      <c r="E176" s="104">
        <f t="shared" si="112"/>
        <v>20041.084923483471</v>
      </c>
      <c r="F176">
        <f t="shared" si="135"/>
        <v>20041</v>
      </c>
      <c r="G176">
        <f t="shared" si="136"/>
        <v>2.5768150000658352E-2</v>
      </c>
      <c r="K176">
        <f t="shared" si="137"/>
        <v>2.5768150000658352E-2</v>
      </c>
      <c r="O176">
        <f t="shared" ca="1" si="113"/>
        <v>2.4425665108771692E-2</v>
      </c>
      <c r="P176">
        <f t="shared" si="114"/>
        <v>8.0459725740612449E-3</v>
      </c>
      <c r="Q176" s="1">
        <f t="shared" si="115"/>
        <v>38742.192210000001</v>
      </c>
      <c r="S176">
        <v>1</v>
      </c>
      <c r="U176" s="16"/>
      <c r="Z176">
        <f t="shared" si="116"/>
        <v>20041</v>
      </c>
      <c r="AA176" s="71">
        <f t="shared" si="117"/>
        <v>2.5003178296500048E-2</v>
      </c>
      <c r="AB176" s="71">
        <f t="shared" si="138"/>
        <v>8.8109442782195492E-3</v>
      </c>
      <c r="AC176" s="71">
        <f t="shared" si="139"/>
        <v>1.7722177426597107E-2</v>
      </c>
      <c r="AD176" s="71">
        <f t="shared" si="125"/>
        <v>7.6497170415830429E-4</v>
      </c>
      <c r="AE176" s="71">
        <f t="shared" si="126"/>
        <v>5.8518170816286025E-7</v>
      </c>
      <c r="AF176">
        <f t="shared" si="127"/>
        <v>1.7722177426597107E-2</v>
      </c>
      <c r="AG176" s="102"/>
      <c r="AH176">
        <f t="shared" si="118"/>
        <v>1.6957205722438803E-2</v>
      </c>
      <c r="AI176">
        <f t="shared" si="119"/>
        <v>0.40726565160237083</v>
      </c>
      <c r="AJ176">
        <f t="shared" si="120"/>
        <v>0.99984411611958501</v>
      </c>
      <c r="AK176">
        <f t="shared" si="121"/>
        <v>-0.17819676503868229</v>
      </c>
      <c r="AL176">
        <f t="shared" si="122"/>
        <v>-2.8495532773497589</v>
      </c>
      <c r="AM176">
        <f t="shared" si="123"/>
        <v>-6.7996490052256648</v>
      </c>
      <c r="AN176" s="71">
        <f t="shared" si="134"/>
        <v>10.01343490108226</v>
      </c>
      <c r="AO176" s="71">
        <f t="shared" si="134"/>
        <v>10.021972820617894</v>
      </c>
      <c r="AP176" s="71">
        <f t="shared" si="134"/>
        <v>10.005383892651402</v>
      </c>
      <c r="AQ176" s="71">
        <f t="shared" si="134"/>
        <v>10.037788919614357</v>
      </c>
      <c r="AR176" s="71">
        <f t="shared" si="134"/>
        <v>9.9751181236727717</v>
      </c>
      <c r="AS176" s="71">
        <f t="shared" si="134"/>
        <v>10.098926126407099</v>
      </c>
      <c r="AT176" s="71">
        <f t="shared" si="134"/>
        <v>9.8628563479771127</v>
      </c>
      <c r="AU176" s="71">
        <f t="shared" si="124"/>
        <v>10.361481004564201</v>
      </c>
    </row>
    <row r="177" spans="1:48" ht="12.95" customHeight="1">
      <c r="A177" s="108" t="s">
        <v>90</v>
      </c>
      <c r="B177" s="105" t="s">
        <v>38</v>
      </c>
      <c r="C177" s="108">
        <v>53760.692909999998</v>
      </c>
      <c r="D177" s="108">
        <v>2.8999999999999998E-3</v>
      </c>
      <c r="E177" s="104">
        <f t="shared" si="112"/>
        <v>20041.087230456931</v>
      </c>
      <c r="F177">
        <f t="shared" si="135"/>
        <v>20041</v>
      </c>
      <c r="G177">
        <f t="shared" si="136"/>
        <v>2.646814999752678E-2</v>
      </c>
      <c r="K177">
        <f t="shared" si="137"/>
        <v>2.646814999752678E-2</v>
      </c>
      <c r="O177">
        <f t="shared" ca="1" si="113"/>
        <v>2.4425665108771692E-2</v>
      </c>
      <c r="P177">
        <f t="shared" si="114"/>
        <v>8.0459725740612449E-3</v>
      </c>
      <c r="Q177" s="1">
        <f t="shared" si="115"/>
        <v>38742.192909999998</v>
      </c>
      <c r="S177">
        <v>1</v>
      </c>
      <c r="U177" s="16"/>
      <c r="Z177">
        <f t="shared" si="116"/>
        <v>20041</v>
      </c>
      <c r="AA177" s="71">
        <f t="shared" si="117"/>
        <v>2.5003178296500048E-2</v>
      </c>
      <c r="AB177" s="71">
        <f t="shared" si="138"/>
        <v>9.510944275087977E-3</v>
      </c>
      <c r="AC177" s="71">
        <f t="shared" si="139"/>
        <v>1.8422177423465535E-2</v>
      </c>
      <c r="AD177" s="71">
        <f t="shared" si="125"/>
        <v>1.4649717010267321E-3</v>
      </c>
      <c r="AE177" s="71">
        <f t="shared" si="126"/>
        <v>2.1461420848091569E-6</v>
      </c>
      <c r="AF177">
        <f t="shared" si="127"/>
        <v>1.8422177423465535E-2</v>
      </c>
      <c r="AG177" s="102"/>
      <c r="AH177">
        <f t="shared" si="118"/>
        <v>1.6957205722438803E-2</v>
      </c>
      <c r="AI177">
        <f t="shared" si="119"/>
        <v>0.40726565160237083</v>
      </c>
      <c r="AJ177">
        <f t="shared" si="120"/>
        <v>0.99984411611958501</v>
      </c>
      <c r="AK177">
        <f t="shared" si="121"/>
        <v>-0.17819676503868229</v>
      </c>
      <c r="AL177">
        <f t="shared" si="122"/>
        <v>-2.8495532773497589</v>
      </c>
      <c r="AM177">
        <f t="shared" si="123"/>
        <v>-6.7996490052256648</v>
      </c>
      <c r="AN177" s="71">
        <f t="shared" si="134"/>
        <v>10.01343490108226</v>
      </c>
      <c r="AO177" s="71">
        <f t="shared" si="134"/>
        <v>10.021972820617894</v>
      </c>
      <c r="AP177" s="71">
        <f t="shared" si="134"/>
        <v>10.005383892651402</v>
      </c>
      <c r="AQ177" s="71">
        <f t="shared" si="134"/>
        <v>10.037788919614357</v>
      </c>
      <c r="AR177" s="71">
        <f t="shared" si="134"/>
        <v>9.9751181236727717</v>
      </c>
      <c r="AS177" s="71">
        <f t="shared" si="134"/>
        <v>10.098926126407099</v>
      </c>
      <c r="AT177" s="71">
        <f t="shared" si="134"/>
        <v>9.8628563479771127</v>
      </c>
      <c r="AU177" s="71">
        <f t="shared" si="124"/>
        <v>10.361481004564201</v>
      </c>
    </row>
    <row r="178" spans="1:48" ht="12.95" customHeight="1">
      <c r="A178" s="116" t="s">
        <v>74</v>
      </c>
      <c r="B178" s="113" t="s">
        <v>29</v>
      </c>
      <c r="C178" s="112">
        <v>53765.547400000003</v>
      </c>
      <c r="D178" s="108">
        <v>2.9999999999999997E-4</v>
      </c>
      <c r="E178" s="104">
        <f t="shared" si="112"/>
        <v>20057.086058514426</v>
      </c>
      <c r="F178">
        <f t="shared" si="135"/>
        <v>20057</v>
      </c>
      <c r="G178">
        <f t="shared" si="136"/>
        <v>2.6112550003745127E-2</v>
      </c>
      <c r="K178">
        <f t="shared" si="137"/>
        <v>2.6112550003745127E-2</v>
      </c>
      <c r="O178">
        <f t="shared" ca="1" si="113"/>
        <v>2.443908629891868E-2</v>
      </c>
      <c r="P178">
        <f t="shared" si="114"/>
        <v>8.0709424884419616E-3</v>
      </c>
      <c r="Q178" s="1">
        <f t="shared" si="115"/>
        <v>38747.047400000003</v>
      </c>
      <c r="S178">
        <v>1</v>
      </c>
      <c r="U178" s="16"/>
      <c r="Z178">
        <f t="shared" si="116"/>
        <v>20057</v>
      </c>
      <c r="AA178" s="71">
        <f t="shared" si="117"/>
        <v>2.5019411559659737E-2</v>
      </c>
      <c r="AB178" s="71">
        <f t="shared" si="138"/>
        <v>9.164080932527352E-3</v>
      </c>
      <c r="AC178" s="71">
        <f t="shared" si="139"/>
        <v>1.8041607515303166E-2</v>
      </c>
      <c r="AD178" s="71">
        <f t="shared" si="125"/>
        <v>1.0931384440853904E-3</v>
      </c>
      <c r="AE178" s="71">
        <f t="shared" si="126"/>
        <v>1.1949516579374282E-6</v>
      </c>
      <c r="AF178">
        <f t="shared" si="127"/>
        <v>1.8041607515303166E-2</v>
      </c>
      <c r="AG178" s="102"/>
      <c r="AH178">
        <f t="shared" si="118"/>
        <v>1.6948469071217775E-2</v>
      </c>
      <c r="AI178">
        <f t="shared" si="119"/>
        <v>0.40739911836176212</v>
      </c>
      <c r="AJ178">
        <f t="shared" si="120"/>
        <v>0.99985704421627997</v>
      </c>
      <c r="AK178">
        <f t="shared" si="121"/>
        <v>-0.17864011285877671</v>
      </c>
      <c r="AL178">
        <f t="shared" si="122"/>
        <v>-2.8488052226422198</v>
      </c>
      <c r="AM178">
        <f t="shared" si="123"/>
        <v>-6.7820265559734478</v>
      </c>
      <c r="AN178" s="71">
        <f t="shared" si="134"/>
        <v>10.014877335343199</v>
      </c>
      <c r="AO178" s="71">
        <f t="shared" si="134"/>
        <v>10.023375743802934</v>
      </c>
      <c r="AP178" s="71">
        <f t="shared" si="134"/>
        <v>10.00684774435674</v>
      </c>
      <c r="AQ178" s="71">
        <f t="shared" si="134"/>
        <v>10.039164957262855</v>
      </c>
      <c r="AR178" s="71">
        <f t="shared" si="134"/>
        <v>9.9766050766090988</v>
      </c>
      <c r="AS178" s="71">
        <f t="shared" si="134"/>
        <v>10.100319074103234</v>
      </c>
      <c r="AT178" s="71">
        <f t="shared" si="134"/>
        <v>9.8642255407708479</v>
      </c>
      <c r="AU178" s="71">
        <f t="shared" si="124"/>
        <v>10.363641129659516</v>
      </c>
    </row>
    <row r="179" spans="1:48" ht="12.95" customHeight="1">
      <c r="A179" s="116" t="s">
        <v>73</v>
      </c>
      <c r="B179" s="115"/>
      <c r="C179" s="108">
        <v>53766.457000000002</v>
      </c>
      <c r="D179" s="108">
        <v>2.0000000000000001E-4</v>
      </c>
      <c r="E179" s="104">
        <f t="shared" si="112"/>
        <v>20060.083805754828</v>
      </c>
      <c r="F179">
        <f t="shared" si="135"/>
        <v>20060</v>
      </c>
      <c r="G179">
        <f t="shared" si="136"/>
        <v>2.5429000008443836E-2</v>
      </c>
      <c r="K179">
        <f t="shared" si="137"/>
        <v>2.5429000008443836E-2</v>
      </c>
      <c r="O179">
        <f t="shared" ca="1" si="113"/>
        <v>2.444160277207124E-2</v>
      </c>
      <c r="P179">
        <f t="shared" si="114"/>
        <v>8.075628150491912E-3</v>
      </c>
      <c r="Q179" s="1">
        <f t="shared" si="115"/>
        <v>38747.957000000002</v>
      </c>
      <c r="S179">
        <v>1</v>
      </c>
      <c r="U179" s="16"/>
      <c r="Z179">
        <f t="shared" si="116"/>
        <v>20060</v>
      </c>
      <c r="AA179" s="71">
        <f t="shared" si="117"/>
        <v>2.5022454851001293E-2</v>
      </c>
      <c r="AB179" s="71">
        <f t="shared" si="138"/>
        <v>8.4821733079344548E-3</v>
      </c>
      <c r="AC179" s="71">
        <f t="shared" si="139"/>
        <v>1.7353371857951924E-2</v>
      </c>
      <c r="AD179" s="71">
        <f t="shared" si="125"/>
        <v>4.0654515744254285E-4</v>
      </c>
      <c r="AE179" s="71">
        <f t="shared" si="126"/>
        <v>1.6527896503998195E-7</v>
      </c>
      <c r="AF179">
        <f t="shared" si="127"/>
        <v>1.7353371857951924E-2</v>
      </c>
      <c r="AG179" s="102"/>
      <c r="AH179">
        <f t="shared" si="118"/>
        <v>1.6946826700509381E-2</v>
      </c>
      <c r="AI179">
        <f t="shared" si="119"/>
        <v>0.40742419009804176</v>
      </c>
      <c r="AJ179">
        <f t="shared" si="120"/>
        <v>0.99985940686524422</v>
      </c>
      <c r="AK179">
        <f t="shared" si="121"/>
        <v>-0.17872326194329483</v>
      </c>
      <c r="AL179">
        <f t="shared" si="122"/>
        <v>-2.8486649075567558</v>
      </c>
      <c r="AM179">
        <f t="shared" si="123"/>
        <v>-6.7787310082692365</v>
      </c>
      <c r="AN179" s="71">
        <f t="shared" si="134"/>
        <v>10.015147844825904</v>
      </c>
      <c r="AO179" s="71">
        <f t="shared" si="134"/>
        <v>10.023638837511756</v>
      </c>
      <c r="AP179" s="71">
        <f t="shared" si="134"/>
        <v>10.007122285252892</v>
      </c>
      <c r="AQ179" s="71">
        <f t="shared" si="134"/>
        <v>10.039422977117118</v>
      </c>
      <c r="AR179" s="71">
        <f t="shared" si="134"/>
        <v>9.9768840074665039</v>
      </c>
      <c r="AS179" s="71">
        <f t="shared" si="134"/>
        <v>10.100580161472536</v>
      </c>
      <c r="AT179" s="71">
        <f t="shared" si="134"/>
        <v>9.8644825237412217</v>
      </c>
      <c r="AU179" s="71">
        <f t="shared" si="124"/>
        <v>10.364046153114888</v>
      </c>
    </row>
    <row r="180" spans="1:48" ht="12.95" customHeight="1">
      <c r="A180" s="116" t="s">
        <v>74</v>
      </c>
      <c r="B180" s="113" t="s">
        <v>29</v>
      </c>
      <c r="C180" s="112">
        <v>53767.518600000003</v>
      </c>
      <c r="D180" s="108">
        <v>2.9999999999999997E-4</v>
      </c>
      <c r="E180" s="104">
        <f t="shared" si="112"/>
        <v>20063.582495805858</v>
      </c>
      <c r="F180">
        <f t="shared" si="135"/>
        <v>20063.5</v>
      </c>
      <c r="G180">
        <f t="shared" si="136"/>
        <v>2.5031525008671451E-2</v>
      </c>
      <c r="K180">
        <f t="shared" si="137"/>
        <v>2.5031525008671451E-2</v>
      </c>
      <c r="O180">
        <f t="shared" ca="1" si="113"/>
        <v>2.4444538657415894E-2</v>
      </c>
      <c r="P180">
        <f t="shared" si="114"/>
        <v>8.0810962741222347E-3</v>
      </c>
      <c r="Q180" s="1">
        <f t="shared" si="115"/>
        <v>38749.018600000003</v>
      </c>
      <c r="S180">
        <v>1</v>
      </c>
      <c r="U180" s="16"/>
      <c r="Z180">
        <f t="shared" si="116"/>
        <v>20063.5</v>
      </c>
      <c r="AA180" s="71">
        <f t="shared" si="117"/>
        <v>2.5026005179333559E-2</v>
      </c>
      <c r="AB180" s="71">
        <f t="shared" si="138"/>
        <v>8.0866161034601272E-3</v>
      </c>
      <c r="AC180" s="71">
        <f t="shared" si="139"/>
        <v>1.6950428734549217E-2</v>
      </c>
      <c r="AD180" s="71">
        <f t="shared" si="125"/>
        <v>5.5198293378924679E-6</v>
      </c>
      <c r="AE180" s="71">
        <f t="shared" si="126"/>
        <v>3.0468515919458402E-11</v>
      </c>
      <c r="AF180">
        <f t="shared" si="127"/>
        <v>1.6950428734549217E-2</v>
      </c>
      <c r="AG180" s="102"/>
      <c r="AH180">
        <f t="shared" si="118"/>
        <v>1.6944908905211324E-2</v>
      </c>
      <c r="AI180">
        <f t="shared" si="119"/>
        <v>0.40745345912031061</v>
      </c>
      <c r="AJ180">
        <f t="shared" si="120"/>
        <v>0.99986213877245944</v>
      </c>
      <c r="AK180">
        <f t="shared" si="121"/>
        <v>-0.1788202777431239</v>
      </c>
      <c r="AL180">
        <f t="shared" si="122"/>
        <v>-2.8485011847148933</v>
      </c>
      <c r="AM180">
        <f t="shared" si="123"/>
        <v>-6.7748896484328052</v>
      </c>
      <c r="AN180" s="71">
        <f t="shared" si="134"/>
        <v>10.01546346041162</v>
      </c>
      <c r="AO180" s="71">
        <f t="shared" si="134"/>
        <v>10.02394579843477</v>
      </c>
      <c r="AP180" s="71">
        <f t="shared" si="134"/>
        <v>10.007442610375545</v>
      </c>
      <c r="AQ180" s="71">
        <f t="shared" si="134"/>
        <v>10.039724005467969</v>
      </c>
      <c r="AR180" s="71">
        <f t="shared" si="134"/>
        <v>9.9772094775421003</v>
      </c>
      <c r="AS180" s="71">
        <f t="shared" si="134"/>
        <v>10.100884727392637</v>
      </c>
      <c r="AT180" s="71">
        <f t="shared" si="134"/>
        <v>9.8647824407845803</v>
      </c>
      <c r="AU180" s="71">
        <f t="shared" si="124"/>
        <v>10.364518680479488</v>
      </c>
    </row>
    <row r="181" spans="1:48" ht="12.95" customHeight="1">
      <c r="A181" s="116" t="s">
        <v>74</v>
      </c>
      <c r="B181" s="113" t="s">
        <v>38</v>
      </c>
      <c r="C181" s="112">
        <v>53835.486799999999</v>
      </c>
      <c r="D181" s="108">
        <v>5.0000000000000001E-4</v>
      </c>
      <c r="E181" s="104">
        <f t="shared" si="112"/>
        <v>20287.583687522427</v>
      </c>
      <c r="F181">
        <f t="shared" si="135"/>
        <v>20287.5</v>
      </c>
      <c r="G181">
        <f t="shared" si="136"/>
        <v>2.5393125004484318E-2</v>
      </c>
      <c r="K181">
        <f t="shared" si="137"/>
        <v>2.5393125004484318E-2</v>
      </c>
      <c r="O181">
        <f t="shared" ca="1" si="113"/>
        <v>2.4632435319473761E-2</v>
      </c>
      <c r="P181">
        <f t="shared" si="114"/>
        <v>8.4344562944976137E-3</v>
      </c>
      <c r="Q181" s="1">
        <f t="shared" si="115"/>
        <v>38816.986799999999</v>
      </c>
      <c r="S181">
        <v>1</v>
      </c>
      <c r="U181" s="16"/>
      <c r="Z181">
        <f t="shared" si="116"/>
        <v>20287.5</v>
      </c>
      <c r="AA181" s="71">
        <f t="shared" si="117"/>
        <v>2.5252817242558186E-2</v>
      </c>
      <c r="AB181" s="71">
        <f t="shared" si="138"/>
        <v>8.5747640564237462E-3</v>
      </c>
      <c r="AC181" s="71">
        <f t="shared" si="139"/>
        <v>1.6958668709986705E-2</v>
      </c>
      <c r="AD181" s="71">
        <f t="shared" si="125"/>
        <v>1.4030776192613253E-4</v>
      </c>
      <c r="AE181" s="71">
        <f t="shared" si="126"/>
        <v>1.9686268056720285E-8</v>
      </c>
      <c r="AF181">
        <f t="shared" si="127"/>
        <v>1.6958668709986705E-2</v>
      </c>
      <c r="AG181" s="102"/>
      <c r="AH181">
        <f t="shared" si="118"/>
        <v>1.6818360948060572E-2</v>
      </c>
      <c r="AI181">
        <f t="shared" si="119"/>
        <v>0.40936887138670131</v>
      </c>
      <c r="AJ181">
        <f t="shared" si="120"/>
        <v>0.99998153422154978</v>
      </c>
      <c r="AK181">
        <f t="shared" si="121"/>
        <v>-0.18504854701832779</v>
      </c>
      <c r="AL181">
        <f t="shared" si="122"/>
        <v>-2.8379732447300112</v>
      </c>
      <c r="AM181">
        <f t="shared" si="123"/>
        <v>-6.5365130169088994</v>
      </c>
      <c r="AN181" s="71">
        <f t="shared" ref="AN181:AT190" si="140">$AU181+$AB$7*SIN(AO181)</f>
        <v>10.035710613960259</v>
      </c>
      <c r="AO181" s="71">
        <f t="shared" si="140"/>
        <v>10.043633542173708</v>
      </c>
      <c r="AP181" s="71">
        <f t="shared" si="140"/>
        <v>10.02800459278572</v>
      </c>
      <c r="AQ181" s="71">
        <f t="shared" si="140"/>
        <v>10.059003317193437</v>
      </c>
      <c r="AR181" s="71">
        <f t="shared" si="140"/>
        <v>9.9981527552637228</v>
      </c>
      <c r="AS181" s="71">
        <f t="shared" si="140"/>
        <v>10.120297243612532</v>
      </c>
      <c r="AT181" s="71">
        <f t="shared" si="140"/>
        <v>9.8842108878819825</v>
      </c>
      <c r="AU181" s="71">
        <f t="shared" si="124"/>
        <v>10.394760431813895</v>
      </c>
    </row>
    <row r="182" spans="1:48" ht="12.95" customHeight="1">
      <c r="A182" s="108" t="s">
        <v>90</v>
      </c>
      <c r="B182" s="105" t="s">
        <v>38</v>
      </c>
      <c r="C182" s="108">
        <v>53901.465369999998</v>
      </c>
      <c r="D182" s="108" t="s">
        <v>92</v>
      </c>
      <c r="E182" s="104">
        <f t="shared" si="112"/>
        <v>20505.027702631782</v>
      </c>
      <c r="F182">
        <f t="shared" si="135"/>
        <v>20505</v>
      </c>
      <c r="O182">
        <f t="shared" ca="1" si="113"/>
        <v>2.4814879623034414E-2</v>
      </c>
      <c r="P182">
        <f t="shared" si="114"/>
        <v>8.7839695427782832E-3</v>
      </c>
      <c r="Q182" s="1">
        <f t="shared" si="115"/>
        <v>38882.965369999998</v>
      </c>
      <c r="U182" s="16">
        <v>8.4057499989285134E-3</v>
      </c>
      <c r="Z182">
        <f t="shared" si="116"/>
        <v>20505</v>
      </c>
      <c r="AA182" s="71">
        <f t="shared" si="117"/>
        <v>2.5472241759851275E-2</v>
      </c>
      <c r="AB182" s="71"/>
      <c r="AC182" s="71"/>
      <c r="AD182" s="71">
        <f t="shared" si="125"/>
        <v>-9999</v>
      </c>
      <c r="AE182" s="71">
        <f t="shared" si="126"/>
        <v>0</v>
      </c>
      <c r="AF182">
        <f t="shared" si="127"/>
        <v>-9999</v>
      </c>
      <c r="AG182" s="102"/>
      <c r="AH182">
        <f t="shared" si="118"/>
        <v>1.6688272217072992E-2</v>
      </c>
      <c r="AI182">
        <f t="shared" si="119"/>
        <v>0.4113096681375461</v>
      </c>
      <c r="AJ182">
        <f t="shared" si="120"/>
        <v>0.9999910062410603</v>
      </c>
      <c r="AK182">
        <f t="shared" si="121"/>
        <v>-0.1911329066704299</v>
      </c>
      <c r="AL182">
        <f t="shared" si="122"/>
        <v>-2.8276549288617217</v>
      </c>
      <c r="AM182">
        <f t="shared" si="123"/>
        <v>-6.3182811407606003</v>
      </c>
      <c r="AN182" s="71">
        <f t="shared" si="140"/>
        <v>10.055461367048521</v>
      </c>
      <c r="AO182" s="71">
        <f t="shared" si="140"/>
        <v>10.062834471608854</v>
      </c>
      <c r="AP182" s="71">
        <f t="shared" si="140"/>
        <v>10.048084377330177</v>
      </c>
      <c r="AQ182" s="71">
        <f t="shared" si="140"/>
        <v>10.077755608547191</v>
      </c>
      <c r="AR182" s="71">
        <f t="shared" si="140"/>
        <v>10.018699710955397</v>
      </c>
      <c r="AS182" s="71">
        <f t="shared" si="140"/>
        <v>10.139000129096601</v>
      </c>
      <c r="AT182" s="71">
        <f t="shared" si="140"/>
        <v>9.903522243036134</v>
      </c>
      <c r="AU182" s="71">
        <f t="shared" si="124"/>
        <v>10.424124632328331</v>
      </c>
    </row>
    <row r="183" spans="1:48" ht="12.95" customHeight="1">
      <c r="A183" s="108" t="s">
        <v>90</v>
      </c>
      <c r="B183" s="105" t="s">
        <v>38</v>
      </c>
      <c r="C183" s="108">
        <v>53950.417990000002</v>
      </c>
      <c r="D183" s="108" t="s">
        <v>93</v>
      </c>
      <c r="E183" s="104">
        <f t="shared" si="112"/>
        <v>20666.359696382533</v>
      </c>
      <c r="F183">
        <f t="shared" si="135"/>
        <v>20666.5</v>
      </c>
      <c r="O183">
        <f t="shared" ca="1" si="113"/>
        <v>2.4950349761080598E-2</v>
      </c>
      <c r="P183">
        <f t="shared" si="114"/>
        <v>9.0475770724956842E-3</v>
      </c>
      <c r="Q183" s="1">
        <f t="shared" si="115"/>
        <v>38931.917990000002</v>
      </c>
      <c r="U183" s="16">
        <v>-4.257202499138657E-2</v>
      </c>
      <c r="Z183">
        <f t="shared" si="116"/>
        <v>20666.5</v>
      </c>
      <c r="AA183" s="71">
        <f t="shared" si="117"/>
        <v>2.5634626390535504E-2</v>
      </c>
      <c r="AB183" s="71"/>
      <c r="AC183" s="71"/>
      <c r="AD183" s="71">
        <f t="shared" ref="AD183:AD214" si="141">IF(S183&lt;&gt;0,G183-AA183, -9999)</f>
        <v>-9999</v>
      </c>
      <c r="AE183" s="71">
        <f t="shared" ref="AE183:AE214" si="142">+(G183-AA183)^2*S183</f>
        <v>0</v>
      </c>
      <c r="AF183">
        <f t="shared" ref="AF183:AF214" si="143">IF(S183&lt;&gt;0,G183-P183, -9999)</f>
        <v>-9999</v>
      </c>
      <c r="AG183" s="102"/>
      <c r="AH183">
        <f t="shared" si="118"/>
        <v>1.658704931803982E-2</v>
      </c>
      <c r="AI183">
        <f t="shared" si="119"/>
        <v>0.41280368160068293</v>
      </c>
      <c r="AJ183">
        <f t="shared" si="120"/>
        <v>0.99992840857777177</v>
      </c>
      <c r="AK183">
        <f t="shared" si="121"/>
        <v>-0.19567467515982029</v>
      </c>
      <c r="AL183">
        <f t="shared" si="122"/>
        <v>-2.8199301266396017</v>
      </c>
      <c r="AM183">
        <f t="shared" si="123"/>
        <v>-6.1639935016949217</v>
      </c>
      <c r="AN183" s="71">
        <f t="shared" si="140"/>
        <v>10.070186036298566</v>
      </c>
      <c r="AO183" s="71">
        <f t="shared" si="140"/>
        <v>10.077149790075913</v>
      </c>
      <c r="AP183" s="71">
        <f t="shared" si="140"/>
        <v>10.063066485134319</v>
      </c>
      <c r="AQ183" s="71">
        <f t="shared" si="140"/>
        <v>10.091706608136626</v>
      </c>
      <c r="AR183" s="71">
        <f t="shared" si="140"/>
        <v>10.034089334937356</v>
      </c>
      <c r="AS183" s="71">
        <f t="shared" si="140"/>
        <v>10.152798072687098</v>
      </c>
      <c r="AT183" s="71">
        <f t="shared" si="140"/>
        <v>9.9181513978170432</v>
      </c>
      <c r="AU183" s="71">
        <f t="shared" si="124"/>
        <v>10.445928395009165</v>
      </c>
      <c r="AV183" s="71"/>
    </row>
    <row r="184" spans="1:48" ht="12.95" customHeight="1">
      <c r="A184" s="108" t="s">
        <v>90</v>
      </c>
      <c r="B184" s="105" t="s">
        <v>38</v>
      </c>
      <c r="C184" s="108">
        <v>53984.306819999998</v>
      </c>
      <c r="D184" s="108" t="s">
        <v>92</v>
      </c>
      <c r="E184" s="104">
        <f t="shared" si="112"/>
        <v>20778.04631315155</v>
      </c>
      <c r="F184">
        <f t="shared" si="135"/>
        <v>20778</v>
      </c>
      <c r="O184">
        <f t="shared" ca="1" si="113"/>
        <v>2.504387867991744E-2</v>
      </c>
      <c r="P184">
        <f t="shared" si="114"/>
        <v>9.2316033212991692E-3</v>
      </c>
      <c r="Q184" s="1">
        <f t="shared" si="115"/>
        <v>38965.806819999998</v>
      </c>
      <c r="U184" s="16">
        <v>1.4052700003958307E-2</v>
      </c>
      <c r="Z184">
        <f t="shared" si="116"/>
        <v>20778</v>
      </c>
      <c r="AA184" s="71">
        <f t="shared" si="117"/>
        <v>2.5746453893907176E-2</v>
      </c>
      <c r="AB184" s="71"/>
      <c r="AC184" s="71"/>
      <c r="AD184" s="71">
        <f t="shared" si="141"/>
        <v>-9999</v>
      </c>
      <c r="AE184" s="71">
        <f t="shared" si="142"/>
        <v>0</v>
      </c>
      <c r="AF184">
        <f t="shared" si="143"/>
        <v>-9999</v>
      </c>
      <c r="AG184" s="102"/>
      <c r="AH184">
        <f t="shared" si="118"/>
        <v>1.6514850572608007E-2</v>
      </c>
      <c r="AI184">
        <f t="shared" si="119"/>
        <v>0.41386202198232991</v>
      </c>
      <c r="AJ184">
        <f t="shared" si="120"/>
        <v>0.99984981368970105</v>
      </c>
      <c r="AK184">
        <f t="shared" si="121"/>
        <v>-0.19882244733925433</v>
      </c>
      <c r="AL184">
        <f t="shared" si="122"/>
        <v>-2.8145646231554324</v>
      </c>
      <c r="AM184">
        <f t="shared" si="123"/>
        <v>-6.0610816428262835</v>
      </c>
      <c r="AN184" s="71">
        <f t="shared" si="140"/>
        <v>10.080381895946443</v>
      </c>
      <c r="AO184" s="71">
        <f t="shared" si="140"/>
        <v>10.087063715533146</v>
      </c>
      <c r="AP184" s="71">
        <f t="shared" si="140"/>
        <v>10.073445867488163</v>
      </c>
      <c r="AQ184" s="71">
        <f t="shared" si="140"/>
        <v>10.101354377198829</v>
      </c>
      <c r="AR184" s="71">
        <f t="shared" si="140"/>
        <v>10.044779635581433</v>
      </c>
      <c r="AS184" s="71">
        <f t="shared" si="140"/>
        <v>10.162281450352951</v>
      </c>
      <c r="AT184" s="71">
        <f t="shared" si="140"/>
        <v>9.9283976078443619</v>
      </c>
      <c r="AU184" s="71">
        <f t="shared" si="124"/>
        <v>10.460981766767141</v>
      </c>
    </row>
    <row r="185" spans="1:48" ht="12.95" customHeight="1">
      <c r="A185" s="108" t="s">
        <v>90</v>
      </c>
      <c r="B185" s="105" t="s">
        <v>38</v>
      </c>
      <c r="C185" s="108">
        <v>54025.25864</v>
      </c>
      <c r="D185" s="108" t="s">
        <v>92</v>
      </c>
      <c r="E185" s="104">
        <f t="shared" si="112"/>
        <v>20913.010259275816</v>
      </c>
      <c r="F185">
        <f t="shared" si="135"/>
        <v>20913</v>
      </c>
      <c r="O185">
        <f t="shared" ca="1" si="113"/>
        <v>2.5157119971782674E-2</v>
      </c>
      <c r="P185">
        <f t="shared" si="114"/>
        <v>9.4566356833338423E-3</v>
      </c>
      <c r="Q185" s="1">
        <f t="shared" si="115"/>
        <v>39006.75864</v>
      </c>
      <c r="U185" s="16">
        <v>3.1129500057431869E-3</v>
      </c>
      <c r="Z185">
        <f t="shared" si="116"/>
        <v>20913</v>
      </c>
      <c r="AA185" s="71">
        <f t="shared" si="117"/>
        <v>2.5881529221984868E-2</v>
      </c>
      <c r="AB185" s="71"/>
      <c r="AC185" s="71"/>
      <c r="AD185" s="71">
        <f t="shared" si="141"/>
        <v>-9999</v>
      </c>
      <c r="AE185" s="71">
        <f t="shared" si="142"/>
        <v>0</v>
      </c>
      <c r="AF185">
        <f t="shared" si="143"/>
        <v>-9999</v>
      </c>
      <c r="AG185" s="102"/>
      <c r="AH185">
        <f t="shared" si="118"/>
        <v>1.6424893538651026E-2</v>
      </c>
      <c r="AI185">
        <f t="shared" si="119"/>
        <v>0.41517332114572014</v>
      </c>
      <c r="AJ185">
        <f t="shared" si="120"/>
        <v>0.99971526942941524</v>
      </c>
      <c r="AK185">
        <f t="shared" si="121"/>
        <v>-0.20264710839507766</v>
      </c>
      <c r="AL185">
        <f t="shared" si="122"/>
        <v>-2.8080321502366465</v>
      </c>
      <c r="AM185">
        <f t="shared" si="123"/>
        <v>-5.9402169422497328</v>
      </c>
      <c r="AN185" s="71">
        <f t="shared" si="140"/>
        <v>10.092759844897458</v>
      </c>
      <c r="AO185" s="71">
        <f t="shared" si="140"/>
        <v>10.099102124861782</v>
      </c>
      <c r="AP185" s="71">
        <f t="shared" si="140"/>
        <v>10.08605165094664</v>
      </c>
      <c r="AQ185" s="71">
        <f t="shared" si="140"/>
        <v>10.113055402554338</v>
      </c>
      <c r="AR185" s="71">
        <f t="shared" si="140"/>
        <v>10.057793570172732</v>
      </c>
      <c r="AS185" s="71">
        <f t="shared" si="140"/>
        <v>10.173718588302096</v>
      </c>
      <c r="AT185" s="71">
        <f t="shared" si="140"/>
        <v>9.9409649504763777</v>
      </c>
      <c r="AU185" s="71">
        <f t="shared" si="124"/>
        <v>10.479207822258859</v>
      </c>
    </row>
    <row r="186" spans="1:48" ht="12.95" customHeight="1">
      <c r="A186" s="36" t="s">
        <v>102</v>
      </c>
      <c r="B186" s="37" t="s">
        <v>38</v>
      </c>
      <c r="C186" s="36">
        <v>54085.6639</v>
      </c>
      <c r="D186" s="36">
        <v>1E-4</v>
      </c>
      <c r="E186" s="104">
        <f t="shared" si="112"/>
        <v>21112.086448228147</v>
      </c>
      <c r="F186">
        <f t="shared" si="135"/>
        <v>21112</v>
      </c>
      <c r="G186">
        <f>+C186-(C$7+F186*C$8)</f>
        <v>2.6230800001940224E-2</v>
      </c>
      <c r="K186">
        <f>+G186</f>
        <v>2.6230800001940224E-2</v>
      </c>
      <c r="O186">
        <f t="shared" ca="1" si="113"/>
        <v>2.5324046024235866E-2</v>
      </c>
      <c r="P186">
        <f t="shared" si="114"/>
        <v>9.7927847396852702E-3</v>
      </c>
      <c r="Q186" s="1">
        <f t="shared" si="115"/>
        <v>39067.1639</v>
      </c>
      <c r="S186">
        <v>1</v>
      </c>
      <c r="U186" s="16"/>
      <c r="Z186">
        <f t="shared" si="116"/>
        <v>21112</v>
      </c>
      <c r="AA186" s="71">
        <f t="shared" si="117"/>
        <v>2.6079973085909983E-2</v>
      </c>
      <c r="AB186" s="71">
        <f>IF(S186&lt;&gt;0,G186-AH186, -9999)</f>
        <v>9.9436116557155112E-3</v>
      </c>
      <c r="AC186" s="71">
        <f>+G186-P186</f>
        <v>1.6438015262254954E-2</v>
      </c>
      <c r="AD186" s="71">
        <f t="shared" si="141"/>
        <v>1.5082691603024098E-4</v>
      </c>
      <c r="AE186" s="71">
        <f t="shared" si="142"/>
        <v>2.2748758599193363E-8</v>
      </c>
      <c r="AF186">
        <f t="shared" si="143"/>
        <v>1.6438015262254954E-2</v>
      </c>
      <c r="AG186" s="102"/>
      <c r="AH186">
        <f t="shared" si="118"/>
        <v>1.6287188346224713E-2</v>
      </c>
      <c r="AI186">
        <f t="shared" si="119"/>
        <v>0.41716718932407615</v>
      </c>
      <c r="AJ186">
        <f t="shared" si="120"/>
        <v>0.99943666922974028</v>
      </c>
      <c r="AK186">
        <f t="shared" si="121"/>
        <v>-0.20831228874028529</v>
      </c>
      <c r="AL186">
        <f t="shared" si="122"/>
        <v>-2.7983287462134405</v>
      </c>
      <c r="AM186">
        <f t="shared" si="123"/>
        <v>-5.7690975682491921</v>
      </c>
      <c r="AN186" s="71">
        <f t="shared" si="140"/>
        <v>10.111073299012888</v>
      </c>
      <c r="AO186" s="71">
        <f t="shared" si="140"/>
        <v>10.116920923571184</v>
      </c>
      <c r="AP186" s="71">
        <f t="shared" si="140"/>
        <v>10.104710648736393</v>
      </c>
      <c r="AQ186" s="71">
        <f t="shared" si="140"/>
        <v>10.130348649340078</v>
      </c>
      <c r="AR186" s="71">
        <f t="shared" si="140"/>
        <v>10.077115978812206</v>
      </c>
      <c r="AS186" s="71">
        <f t="shared" si="140"/>
        <v>10.19049217464449</v>
      </c>
      <c r="AT186" s="71">
        <f t="shared" si="140"/>
        <v>9.9598166982944143</v>
      </c>
      <c r="AU186" s="71">
        <f t="shared" si="124"/>
        <v>10.506074378131837</v>
      </c>
    </row>
    <row r="187" spans="1:48" ht="12.95" customHeight="1">
      <c r="A187" s="108" t="s">
        <v>90</v>
      </c>
      <c r="B187" s="105" t="s">
        <v>38</v>
      </c>
      <c r="C187" s="108">
        <v>54190.346680000002</v>
      </c>
      <c r="D187" s="108">
        <v>6.9999999999999999E-4</v>
      </c>
      <c r="E187" s="104">
        <f t="shared" si="112"/>
        <v>21457.087014260575</v>
      </c>
      <c r="F187">
        <f t="shared" si="135"/>
        <v>21457</v>
      </c>
      <c r="G187">
        <f>+C187-(C$7+F187*C$8)</f>
        <v>2.6402550007333048E-2</v>
      </c>
      <c r="K187">
        <f>+G187</f>
        <v>2.6402550007333048E-2</v>
      </c>
      <c r="O187">
        <f t="shared" ca="1" si="113"/>
        <v>2.5613440436780349E-2</v>
      </c>
      <c r="P187">
        <f t="shared" si="114"/>
        <v>1.0388077935693435E-2</v>
      </c>
      <c r="Q187" s="1">
        <f t="shared" si="115"/>
        <v>39171.846680000002</v>
      </c>
      <c r="S187">
        <v>1</v>
      </c>
      <c r="U187" s="16"/>
      <c r="Z187">
        <f t="shared" si="116"/>
        <v>21457</v>
      </c>
      <c r="AA187" s="71">
        <f t="shared" si="117"/>
        <v>2.6422011322402884E-2</v>
      </c>
      <c r="AB187" s="71">
        <f>IF(S187&lt;&gt;0,G187-AH187, -9999)</f>
        <v>1.0368616620623598E-2</v>
      </c>
      <c r="AC187" s="71">
        <f>+G187-P187</f>
        <v>1.6014472071639613E-2</v>
      </c>
      <c r="AD187" s="71">
        <f t="shared" si="141"/>
        <v>-1.9461315069836671E-5</v>
      </c>
      <c r="AE187" s="71">
        <f t="shared" si="142"/>
        <v>3.7874278424745189E-10</v>
      </c>
      <c r="AF187">
        <f t="shared" si="143"/>
        <v>1.6014472071639613E-2</v>
      </c>
      <c r="AG187" s="102"/>
      <c r="AH187">
        <f t="shared" si="118"/>
        <v>1.6033933386709449E-2</v>
      </c>
      <c r="AI187">
        <f t="shared" si="119"/>
        <v>0.42080134373038702</v>
      </c>
      <c r="AJ187">
        <f t="shared" si="120"/>
        <v>0.99871970468849081</v>
      </c>
      <c r="AK187">
        <f t="shared" si="121"/>
        <v>-0.21821322465902021</v>
      </c>
      <c r="AL187">
        <f t="shared" si="122"/>
        <v>-2.7812884222306078</v>
      </c>
      <c r="AM187">
        <f t="shared" si="123"/>
        <v>-5.4906835544633186</v>
      </c>
      <c r="AN187" s="71">
        <f t="shared" si="140"/>
        <v>10.143018748636798</v>
      </c>
      <c r="AO187" s="71">
        <f t="shared" si="140"/>
        <v>10.148034220205554</v>
      </c>
      <c r="AP187" s="71">
        <f t="shared" si="140"/>
        <v>10.137275713931015</v>
      </c>
      <c r="AQ187" s="71">
        <f t="shared" si="140"/>
        <v>10.160480361635969</v>
      </c>
      <c r="AR187" s="71">
        <f t="shared" si="140"/>
        <v>10.110997753420465</v>
      </c>
      <c r="AS187" s="71">
        <f t="shared" si="140"/>
        <v>10.219350750224503</v>
      </c>
      <c r="AT187" s="71">
        <f t="shared" si="140"/>
        <v>9.9934368556921864</v>
      </c>
      <c r="AU187" s="71">
        <f t="shared" si="124"/>
        <v>10.552652075499562</v>
      </c>
    </row>
    <row r="188" spans="1:48" ht="12.95" customHeight="1">
      <c r="A188" s="108" t="s">
        <v>85</v>
      </c>
      <c r="B188" s="105" t="s">
        <v>38</v>
      </c>
      <c r="C188" s="108">
        <v>54205.366699999999</v>
      </c>
      <c r="D188" s="108">
        <v>1E-4</v>
      </c>
      <c r="E188" s="104">
        <f t="shared" si="112"/>
        <v>21506.588139486874</v>
      </c>
      <c r="F188">
        <f t="shared" si="135"/>
        <v>21506.5</v>
      </c>
      <c r="G188">
        <f>+C188-(C$7+F188*C$8)</f>
        <v>2.6743975002318621E-2</v>
      </c>
      <c r="K188">
        <f>+G188</f>
        <v>2.6743975002318621E-2</v>
      </c>
      <c r="O188">
        <f t="shared" ca="1" si="113"/>
        <v>2.5654962243797604E-2</v>
      </c>
      <c r="P188">
        <f t="shared" si="114"/>
        <v>1.0474792481423158E-2</v>
      </c>
      <c r="Q188" s="1">
        <f t="shared" si="115"/>
        <v>39186.866699999999</v>
      </c>
      <c r="S188">
        <v>1</v>
      </c>
      <c r="U188" s="16"/>
      <c r="Z188">
        <f t="shared" si="116"/>
        <v>21506.5</v>
      </c>
      <c r="AA188" s="71">
        <f t="shared" si="117"/>
        <v>2.6470867838619402E-2</v>
      </c>
      <c r="AB188" s="71">
        <f>IF(S188&lt;&gt;0,G188-AH188, -9999)</f>
        <v>1.0747899645122377E-2</v>
      </c>
      <c r="AC188" s="71">
        <f>+G188-P188</f>
        <v>1.6269182520895462E-2</v>
      </c>
      <c r="AD188" s="71">
        <f t="shared" si="141"/>
        <v>2.7310716369921897E-4</v>
      </c>
      <c r="AE188" s="71">
        <f t="shared" si="142"/>
        <v>7.4587522863831985E-8</v>
      </c>
      <c r="AF188">
        <f t="shared" si="143"/>
        <v>1.6269182520895462E-2</v>
      </c>
      <c r="AG188" s="102"/>
      <c r="AH188">
        <f t="shared" si="118"/>
        <v>1.5996075357196243E-2</v>
      </c>
      <c r="AI188">
        <f t="shared" si="119"/>
        <v>0.42134175031952903</v>
      </c>
      <c r="AJ188">
        <f t="shared" si="120"/>
        <v>0.99859179431046208</v>
      </c>
      <c r="AK188">
        <f t="shared" si="121"/>
        <v>-0.21964226578085327</v>
      </c>
      <c r="AL188">
        <f t="shared" si="122"/>
        <v>-2.7788199990793871</v>
      </c>
      <c r="AM188">
        <f t="shared" si="123"/>
        <v>-5.4524995594766219</v>
      </c>
      <c r="AN188" s="71">
        <f t="shared" si="140"/>
        <v>10.147623176289962</v>
      </c>
      <c r="AO188" s="71">
        <f t="shared" si="140"/>
        <v>10.152522643062017</v>
      </c>
      <c r="AP188" s="71">
        <f t="shared" si="140"/>
        <v>10.141970551879959</v>
      </c>
      <c r="AQ188" s="71">
        <f t="shared" si="140"/>
        <v>10.164821508013185</v>
      </c>
      <c r="AR188" s="71">
        <f t="shared" si="140"/>
        <v>10.11589803305047</v>
      </c>
      <c r="AS188" s="71">
        <f t="shared" si="140"/>
        <v>10.223470358840757</v>
      </c>
      <c r="AT188" s="71">
        <f t="shared" si="140"/>
        <v>9.9983594958856017</v>
      </c>
      <c r="AU188" s="71">
        <f t="shared" si="124"/>
        <v>10.559334962513194</v>
      </c>
    </row>
    <row r="189" spans="1:48" ht="12.95" customHeight="1">
      <c r="A189" s="108" t="s">
        <v>90</v>
      </c>
      <c r="B189" s="105" t="s">
        <v>38</v>
      </c>
      <c r="C189" s="108">
        <v>54237.379050000003</v>
      </c>
      <c r="D189" s="108">
        <v>2.9999999999999997E-4</v>
      </c>
      <c r="E189" s="104">
        <f t="shared" si="112"/>
        <v>21612.09048543173</v>
      </c>
      <c r="F189">
        <f t="shared" si="135"/>
        <v>21612</v>
      </c>
      <c r="G189">
        <f>+C189-(C$7+F189*C$8)</f>
        <v>2.7455800009192899E-2</v>
      </c>
      <c r="K189">
        <f>+G189</f>
        <v>2.7455800009192899E-2</v>
      </c>
      <c r="O189">
        <f t="shared" ca="1" si="113"/>
        <v>2.5743458216329319E-2</v>
      </c>
      <c r="P189">
        <f t="shared" si="114"/>
        <v>1.0660699388450452E-2</v>
      </c>
      <c r="Q189" s="1">
        <f t="shared" si="115"/>
        <v>39218.879050000003</v>
      </c>
      <c r="S189">
        <v>1</v>
      </c>
      <c r="U189" s="16"/>
      <c r="Z189">
        <f t="shared" si="116"/>
        <v>21612</v>
      </c>
      <c r="AA189" s="71">
        <f t="shared" si="117"/>
        <v>2.6574805555646078E-2</v>
      </c>
      <c r="AB189" s="71">
        <f>IF(S189&lt;&gt;0,G189-AH189, -9999)</f>
        <v>1.1541693841997273E-2</v>
      </c>
      <c r="AC189" s="71">
        <f>+G189-P189</f>
        <v>1.6795100620742447E-2</v>
      </c>
      <c r="AD189" s="71">
        <f t="shared" si="141"/>
        <v>8.8099445354682115E-4</v>
      </c>
      <c r="AE189" s="71">
        <f t="shared" si="142"/>
        <v>7.7615122718026203E-7</v>
      </c>
      <c r="AF189">
        <f t="shared" si="143"/>
        <v>1.6795100620742447E-2</v>
      </c>
      <c r="AG189" s="102"/>
      <c r="AH189">
        <f t="shared" si="118"/>
        <v>1.5914106167195626E-2</v>
      </c>
      <c r="AI189">
        <f t="shared" si="119"/>
        <v>0.42250981045075842</v>
      </c>
      <c r="AJ189">
        <f t="shared" si="120"/>
        <v>0.998297690294913</v>
      </c>
      <c r="AK189">
        <f t="shared" si="121"/>
        <v>-0.22269525323857786</v>
      </c>
      <c r="AL189">
        <f t="shared" si="122"/>
        <v>-2.7735387042941331</v>
      </c>
      <c r="AM189">
        <f t="shared" si="123"/>
        <v>-5.3725047116274212</v>
      </c>
      <c r="AN189" s="71">
        <f t="shared" si="140"/>
        <v>10.157454626471258</v>
      </c>
      <c r="AO189" s="71">
        <f t="shared" si="140"/>
        <v>10.162110171929381</v>
      </c>
      <c r="AP189" s="71">
        <f t="shared" si="140"/>
        <v>10.151995510653062</v>
      </c>
      <c r="AQ189" s="71">
        <f t="shared" si="140"/>
        <v>10.174090409806775</v>
      </c>
      <c r="AR189" s="71">
        <f t="shared" si="140"/>
        <v>10.12637405104898</v>
      </c>
      <c r="AS189" s="71">
        <f t="shared" si="140"/>
        <v>10.232234555483268</v>
      </c>
      <c r="AT189" s="71">
        <f t="shared" si="140"/>
        <v>10.00893488257651</v>
      </c>
      <c r="AU189" s="71">
        <f t="shared" si="124"/>
        <v>10.573578287360426</v>
      </c>
    </row>
    <row r="190" spans="1:48" ht="12.95" customHeight="1">
      <c r="A190" s="108" t="s">
        <v>90</v>
      </c>
      <c r="B190" s="105" t="s">
        <v>29</v>
      </c>
      <c r="C190" s="108">
        <v>54326.449990000001</v>
      </c>
      <c r="D190" s="108">
        <v>4.0000000000000002E-4</v>
      </c>
      <c r="E190" s="104">
        <f t="shared" si="112"/>
        <v>21905.639479039266</v>
      </c>
      <c r="F190">
        <f t="shared" si="135"/>
        <v>21905.5</v>
      </c>
      <c r="O190">
        <f t="shared" ca="1" si="113"/>
        <v>2.5989653173088177E-2</v>
      </c>
      <c r="P190">
        <f t="shared" si="114"/>
        <v>1.1185704117936603E-2</v>
      </c>
      <c r="Q190" s="1">
        <f t="shared" si="115"/>
        <v>39307.949990000001</v>
      </c>
      <c r="U190" s="16">
        <v>4.2321825007093139E-2</v>
      </c>
      <c r="Z190">
        <f t="shared" si="116"/>
        <v>21905.5</v>
      </c>
      <c r="AA190" s="71">
        <f t="shared" si="117"/>
        <v>2.6862540191174358E-2</v>
      </c>
      <c r="AB190" s="71"/>
      <c r="AC190" s="71"/>
      <c r="AD190" s="71">
        <f t="shared" si="141"/>
        <v>-9999</v>
      </c>
      <c r="AE190" s="71">
        <f t="shared" si="142"/>
        <v>0</v>
      </c>
      <c r="AF190">
        <f t="shared" si="143"/>
        <v>-9999</v>
      </c>
      <c r="AG190" s="102"/>
      <c r="AH190">
        <f t="shared" si="118"/>
        <v>1.5676836073237756E-2</v>
      </c>
      <c r="AI190">
        <f t="shared" si="119"/>
        <v>0.42587859862594368</v>
      </c>
      <c r="AJ190">
        <f t="shared" si="120"/>
        <v>0.99732210069345495</v>
      </c>
      <c r="AK190">
        <f t="shared" si="121"/>
        <v>-0.23124167298500289</v>
      </c>
      <c r="AL190">
        <f t="shared" si="122"/>
        <v>-2.7586964381685255</v>
      </c>
      <c r="AM190">
        <f t="shared" si="123"/>
        <v>-5.1593750110236867</v>
      </c>
      <c r="AN190" s="71">
        <f t="shared" si="140"/>
        <v>10.184937375028751</v>
      </c>
      <c r="AO190" s="71">
        <f t="shared" si="140"/>
        <v>10.188940859884271</v>
      </c>
      <c r="AP190" s="71">
        <f t="shared" si="140"/>
        <v>10.180019569511924</v>
      </c>
      <c r="AQ190" s="71">
        <f t="shared" si="140"/>
        <v>10.2000051984148</v>
      </c>
      <c r="AR190" s="71">
        <f t="shared" si="140"/>
        <v>10.155742893303151</v>
      </c>
      <c r="AS190" s="71">
        <f t="shared" si="140"/>
        <v>10.256513182214468</v>
      </c>
      <c r="AT190" s="71">
        <f t="shared" si="140"/>
        <v>10.038960355657617</v>
      </c>
      <c r="AU190" s="71">
        <f t="shared" si="124"/>
        <v>10.613203082077607</v>
      </c>
      <c r="AV190" s="71"/>
    </row>
    <row r="191" spans="1:48" ht="12.95" customHeight="1">
      <c r="A191" s="108" t="s">
        <v>94</v>
      </c>
      <c r="B191" s="105" t="s">
        <v>38</v>
      </c>
      <c r="C191" s="108">
        <v>54389.500699999997</v>
      </c>
      <c r="D191" s="108">
        <v>2.0000000000000001E-4</v>
      </c>
      <c r="E191" s="104">
        <f t="shared" si="112"/>
        <v>22113.434215086058</v>
      </c>
      <c r="F191">
        <f t="shared" si="135"/>
        <v>22113.5</v>
      </c>
      <c r="O191">
        <f t="shared" ca="1" si="113"/>
        <v>2.6164128644999056E-2</v>
      </c>
      <c r="P191">
        <f t="shared" si="114"/>
        <v>1.1564728611435808E-2</v>
      </c>
      <c r="Q191" s="1">
        <f t="shared" si="115"/>
        <v>39371.000699999997</v>
      </c>
      <c r="U191" s="16">
        <v>-1.9960974997957237E-2</v>
      </c>
      <c r="Z191">
        <f t="shared" si="116"/>
        <v>22113.5</v>
      </c>
      <c r="AA191" s="71">
        <f t="shared" si="117"/>
        <v>2.7065124157560294E-2</v>
      </c>
      <c r="AB191" s="71"/>
      <c r="AC191" s="71"/>
      <c r="AD191" s="71">
        <f t="shared" si="141"/>
        <v>-9999</v>
      </c>
      <c r="AE191" s="71">
        <f t="shared" si="142"/>
        <v>0</v>
      </c>
      <c r="AF191">
        <f t="shared" si="143"/>
        <v>-9999</v>
      </c>
      <c r="AG191" s="102"/>
      <c r="AH191">
        <f t="shared" si="118"/>
        <v>1.5500395546124488E-2</v>
      </c>
      <c r="AI191">
        <f t="shared" si="119"/>
        <v>0.4283755867145087</v>
      </c>
      <c r="AJ191">
        <f t="shared" si="120"/>
        <v>0.99648605790610811</v>
      </c>
      <c r="AK191">
        <f t="shared" si="121"/>
        <v>-0.23734705596790373</v>
      </c>
      <c r="AL191">
        <f t="shared" si="122"/>
        <v>-2.7480390565445463</v>
      </c>
      <c r="AM191">
        <f t="shared" si="123"/>
        <v>-5.0161377235644764</v>
      </c>
      <c r="AN191" s="71">
        <f t="shared" ref="AN191:AT200" si="144">$AU191+$AB$7*SIN(AO191)</f>
        <v>10.204535373693385</v>
      </c>
      <c r="AO191" s="71">
        <f t="shared" si="144"/>
        <v>10.20810331529705</v>
      </c>
      <c r="AP191" s="71">
        <f t="shared" si="144"/>
        <v>10.20000040400722</v>
      </c>
      <c r="AQ191" s="71">
        <f t="shared" si="144"/>
        <v>10.218497805335515</v>
      </c>
      <c r="AR191" s="71">
        <f t="shared" si="144"/>
        <v>10.176750868815446</v>
      </c>
      <c r="AS191" s="71">
        <f t="shared" si="144"/>
        <v>10.273641615309016</v>
      </c>
      <c r="AT191" s="71">
        <f t="shared" si="144"/>
        <v>10.060784059853267</v>
      </c>
      <c r="AU191" s="71">
        <f t="shared" si="124"/>
        <v>10.6412847083167</v>
      </c>
    </row>
    <row r="192" spans="1:48" ht="12.95" customHeight="1">
      <c r="A192" s="117" t="s">
        <v>94</v>
      </c>
      <c r="B192" s="105" t="s">
        <v>38</v>
      </c>
      <c r="C192" s="108">
        <v>54389.500699999997</v>
      </c>
      <c r="D192" s="117">
        <v>2.9999999999999997E-4</v>
      </c>
      <c r="E192" s="104">
        <f t="shared" si="112"/>
        <v>22113.434215086058</v>
      </c>
      <c r="F192">
        <f t="shared" si="135"/>
        <v>22113.5</v>
      </c>
      <c r="O192">
        <f t="shared" ca="1" si="113"/>
        <v>2.6164128644999056E-2</v>
      </c>
      <c r="P192">
        <f t="shared" si="114"/>
        <v>1.1564728611435808E-2</v>
      </c>
      <c r="Q192" s="1">
        <f t="shared" si="115"/>
        <v>39371.000699999997</v>
      </c>
      <c r="U192" s="16">
        <v>-1.9960974997957237E-2</v>
      </c>
      <c r="Z192">
        <f t="shared" si="116"/>
        <v>22113.5</v>
      </c>
      <c r="AA192" s="71">
        <f t="shared" si="117"/>
        <v>2.7065124157560294E-2</v>
      </c>
      <c r="AB192" s="71"/>
      <c r="AC192" s="71"/>
      <c r="AD192" s="71">
        <f t="shared" si="141"/>
        <v>-9999</v>
      </c>
      <c r="AE192" s="71">
        <f t="shared" si="142"/>
        <v>0</v>
      </c>
      <c r="AF192">
        <f t="shared" si="143"/>
        <v>-9999</v>
      </c>
      <c r="AG192" s="102"/>
      <c r="AH192">
        <f t="shared" si="118"/>
        <v>1.5500395546124488E-2</v>
      </c>
      <c r="AI192">
        <f t="shared" si="119"/>
        <v>0.4283755867145087</v>
      </c>
      <c r="AJ192">
        <f t="shared" si="120"/>
        <v>0.99648605790610811</v>
      </c>
      <c r="AK192">
        <f t="shared" si="121"/>
        <v>-0.23734705596790373</v>
      </c>
      <c r="AL192">
        <f t="shared" si="122"/>
        <v>-2.7480390565445463</v>
      </c>
      <c r="AM192">
        <f t="shared" si="123"/>
        <v>-5.0161377235644764</v>
      </c>
      <c r="AN192" s="71">
        <f t="shared" si="144"/>
        <v>10.204535373693385</v>
      </c>
      <c r="AO192" s="71">
        <f t="shared" si="144"/>
        <v>10.20810331529705</v>
      </c>
      <c r="AP192" s="71">
        <f t="shared" si="144"/>
        <v>10.20000040400722</v>
      </c>
      <c r="AQ192" s="71">
        <f t="shared" si="144"/>
        <v>10.218497805335515</v>
      </c>
      <c r="AR192" s="71">
        <f t="shared" si="144"/>
        <v>10.176750868815446</v>
      </c>
      <c r="AS192" s="71">
        <f t="shared" si="144"/>
        <v>10.273641615309016</v>
      </c>
      <c r="AT192" s="71">
        <f t="shared" si="144"/>
        <v>10.060784059853267</v>
      </c>
      <c r="AU192" s="71">
        <f t="shared" si="124"/>
        <v>10.6412847083167</v>
      </c>
    </row>
    <row r="193" spans="1:48" ht="12.95" customHeight="1">
      <c r="A193" s="117" t="s">
        <v>94</v>
      </c>
      <c r="B193" s="105" t="s">
        <v>38</v>
      </c>
      <c r="C193" s="108">
        <v>54389.500899999999</v>
      </c>
      <c r="D193" s="117">
        <v>2.0000000000000001E-4</v>
      </c>
      <c r="E193" s="104">
        <f t="shared" si="112"/>
        <v>22113.434874221341</v>
      </c>
      <c r="F193">
        <f t="shared" si="135"/>
        <v>22113.5</v>
      </c>
      <c r="O193">
        <f t="shared" ca="1" si="113"/>
        <v>2.6164128644999056E-2</v>
      </c>
      <c r="P193">
        <f t="shared" si="114"/>
        <v>1.1564728611435808E-2</v>
      </c>
      <c r="Q193" s="1">
        <f t="shared" si="115"/>
        <v>39371.000899999999</v>
      </c>
      <c r="U193" s="16">
        <v>-1.9760974995733704E-2</v>
      </c>
      <c r="Z193">
        <f t="shared" si="116"/>
        <v>22113.5</v>
      </c>
      <c r="AA193" s="71">
        <f t="shared" si="117"/>
        <v>2.7065124157560294E-2</v>
      </c>
      <c r="AB193" s="71"/>
      <c r="AC193" s="71"/>
      <c r="AD193" s="71">
        <f t="shared" si="141"/>
        <v>-9999</v>
      </c>
      <c r="AE193" s="71">
        <f t="shared" si="142"/>
        <v>0</v>
      </c>
      <c r="AF193">
        <f t="shared" si="143"/>
        <v>-9999</v>
      </c>
      <c r="AG193" s="102"/>
      <c r="AH193">
        <f t="shared" si="118"/>
        <v>1.5500395546124488E-2</v>
      </c>
      <c r="AI193">
        <f t="shared" si="119"/>
        <v>0.4283755867145087</v>
      </c>
      <c r="AJ193">
        <f t="shared" si="120"/>
        <v>0.99648605790610811</v>
      </c>
      <c r="AK193">
        <f t="shared" si="121"/>
        <v>-0.23734705596790373</v>
      </c>
      <c r="AL193">
        <f t="shared" si="122"/>
        <v>-2.7480390565445463</v>
      </c>
      <c r="AM193">
        <f t="shared" si="123"/>
        <v>-5.0161377235644764</v>
      </c>
      <c r="AN193" s="71">
        <f t="shared" si="144"/>
        <v>10.204535373693385</v>
      </c>
      <c r="AO193" s="71">
        <f t="shared" si="144"/>
        <v>10.20810331529705</v>
      </c>
      <c r="AP193" s="71">
        <f t="shared" si="144"/>
        <v>10.20000040400722</v>
      </c>
      <c r="AQ193" s="71">
        <f t="shared" si="144"/>
        <v>10.218497805335515</v>
      </c>
      <c r="AR193" s="71">
        <f t="shared" si="144"/>
        <v>10.176750868815446</v>
      </c>
      <c r="AS193" s="71">
        <f t="shared" si="144"/>
        <v>10.273641615309016</v>
      </c>
      <c r="AT193" s="71">
        <f t="shared" si="144"/>
        <v>10.060784059853267</v>
      </c>
      <c r="AU193" s="71">
        <f t="shared" si="124"/>
        <v>10.6412847083167</v>
      </c>
      <c r="AV193" s="71"/>
    </row>
    <row r="194" spans="1:48" ht="12.95" customHeight="1">
      <c r="A194" s="118" t="s">
        <v>87</v>
      </c>
      <c r="B194" s="113" t="s">
        <v>29</v>
      </c>
      <c r="C194" s="112">
        <v>54449.627099999998</v>
      </c>
      <c r="D194" s="118">
        <v>4.0000000000000002E-4</v>
      </c>
      <c r="E194" s="104">
        <f t="shared" si="112"/>
        <v>22311.591371721486</v>
      </c>
      <c r="F194">
        <f t="shared" si="135"/>
        <v>22311.5</v>
      </c>
      <c r="G194">
        <f>+C194-(C$7+F194*C$8)</f>
        <v>2.7724724997824524E-2</v>
      </c>
      <c r="K194">
        <f>+G194</f>
        <v>2.7724724997824524E-2</v>
      </c>
      <c r="O194">
        <f t="shared" ca="1" si="113"/>
        <v>2.6330215873068059E-2</v>
      </c>
      <c r="P194">
        <f t="shared" si="114"/>
        <v>1.1930894350532222E-2</v>
      </c>
      <c r="Q194" s="1">
        <f t="shared" si="115"/>
        <v>39431.127099999998</v>
      </c>
      <c r="S194">
        <v>1</v>
      </c>
      <c r="U194" s="16"/>
      <c r="Z194">
        <f t="shared" si="116"/>
        <v>22311.5</v>
      </c>
      <c r="AA194" s="71">
        <f t="shared" si="117"/>
        <v>2.7256881397840549E-2</v>
      </c>
      <c r="AB194" s="71">
        <f>IF(S194&lt;&gt;0,G194-AH194, -9999)</f>
        <v>1.2398737950516197E-2</v>
      </c>
      <c r="AC194" s="71">
        <f>+G194-P194</f>
        <v>1.5793830647292301E-2</v>
      </c>
      <c r="AD194" s="71">
        <f t="shared" si="141"/>
        <v>4.6784359998397473E-4</v>
      </c>
      <c r="AE194" s="71">
        <f t="shared" si="142"/>
        <v>2.1887763404596536E-7</v>
      </c>
      <c r="AF194">
        <f t="shared" si="143"/>
        <v>1.5793830647292301E-2</v>
      </c>
      <c r="AG194" s="102"/>
      <c r="AH194">
        <f t="shared" si="118"/>
        <v>1.5325987047308327E-2</v>
      </c>
      <c r="AI194">
        <f t="shared" si="119"/>
        <v>0.43084012065671728</v>
      </c>
      <c r="AJ194">
        <f t="shared" si="120"/>
        <v>0.9955745261912291</v>
      </c>
      <c r="AK194">
        <f t="shared" si="121"/>
        <v>-0.24319771089908143</v>
      </c>
      <c r="AL194">
        <f t="shared" si="122"/>
        <v>-2.7377818963196057</v>
      </c>
      <c r="AM194">
        <f t="shared" si="123"/>
        <v>-4.8853296467431901</v>
      </c>
      <c r="AN194" s="71">
        <f t="shared" si="144"/>
        <v>10.22328845988622</v>
      </c>
      <c r="AO194" s="71">
        <f t="shared" si="144"/>
        <v>10.226464464206936</v>
      </c>
      <c r="AP194" s="71">
        <f t="shared" si="144"/>
        <v>10.219114329656604</v>
      </c>
      <c r="AQ194" s="71">
        <f t="shared" si="144"/>
        <v>10.23621034038832</v>
      </c>
      <c r="AR194" s="71">
        <f t="shared" si="144"/>
        <v>10.196893809103868</v>
      </c>
      <c r="AS194" s="71">
        <f t="shared" si="144"/>
        <v>10.289900772572206</v>
      </c>
      <c r="AT194" s="71">
        <f t="shared" si="144"/>
        <v>10.081983736719865</v>
      </c>
      <c r="AU194" s="71">
        <f t="shared" si="124"/>
        <v>10.668016256371221</v>
      </c>
    </row>
    <row r="195" spans="1:48" ht="12.95" customHeight="1">
      <c r="A195" s="117" t="s">
        <v>94</v>
      </c>
      <c r="B195" s="105" t="s">
        <v>38</v>
      </c>
      <c r="C195" s="108">
        <v>54506.242769999997</v>
      </c>
      <c r="D195" s="117">
        <v>5.0000000000000001E-4</v>
      </c>
      <c r="E195" s="104">
        <f t="shared" si="112"/>
        <v>22498.178298399438</v>
      </c>
      <c r="F195">
        <f t="shared" si="135"/>
        <v>22498</v>
      </c>
      <c r="O195">
        <f t="shared" ca="1" si="113"/>
        <v>2.6486656620718918E-2</v>
      </c>
      <c r="P195">
        <f t="shared" si="114"/>
        <v>1.2280577408746596E-2</v>
      </c>
      <c r="Q195" s="1">
        <f t="shared" si="115"/>
        <v>39487.742769999997</v>
      </c>
      <c r="U195" s="16">
        <v>5.4100699999253266E-2</v>
      </c>
      <c r="Z195">
        <f t="shared" si="116"/>
        <v>22498</v>
      </c>
      <c r="AA195" s="71">
        <f t="shared" si="117"/>
        <v>2.7436481614345594E-2</v>
      </c>
      <c r="AB195" s="71"/>
      <c r="AC195" s="71"/>
      <c r="AD195" s="71">
        <f t="shared" si="141"/>
        <v>-9999</v>
      </c>
      <c r="AE195" s="71">
        <f t="shared" si="142"/>
        <v>0</v>
      </c>
      <c r="AF195">
        <f t="shared" si="143"/>
        <v>-9999</v>
      </c>
      <c r="AG195" s="102"/>
      <c r="AH195">
        <f t="shared" si="118"/>
        <v>1.5155904205598996E-2</v>
      </c>
      <c r="AI195">
        <f t="shared" si="119"/>
        <v>0.43324220124271551</v>
      </c>
      <c r="AJ195">
        <f t="shared" si="120"/>
        <v>0.99460934010272883</v>
      </c>
      <c r="AK195">
        <f t="shared" si="121"/>
        <v>-0.24874423086457856</v>
      </c>
      <c r="AL195">
        <f t="shared" si="122"/>
        <v>-2.7280162663051559</v>
      </c>
      <c r="AM195">
        <f t="shared" si="123"/>
        <v>-4.7667393224282764</v>
      </c>
      <c r="AN195" s="71">
        <f t="shared" si="144"/>
        <v>10.241042302832971</v>
      </c>
      <c r="AO195" s="71">
        <f t="shared" si="144"/>
        <v>10.243870660437965</v>
      </c>
      <c r="AP195" s="71">
        <f t="shared" si="144"/>
        <v>10.237202671329479</v>
      </c>
      <c r="AQ195" s="71">
        <f t="shared" si="144"/>
        <v>10.252999697725404</v>
      </c>
      <c r="AR195" s="71">
        <f t="shared" si="144"/>
        <v>10.215992268957075</v>
      </c>
      <c r="AS195" s="71">
        <f t="shared" si="144"/>
        <v>10.305186243143627</v>
      </c>
      <c r="AT195" s="71">
        <f t="shared" si="144"/>
        <v>10.102335017942895</v>
      </c>
      <c r="AU195" s="71">
        <f t="shared" si="124"/>
        <v>10.693195214513484</v>
      </c>
    </row>
    <row r="196" spans="1:48" ht="12.95" customHeight="1">
      <c r="A196" s="117" t="s">
        <v>94</v>
      </c>
      <c r="B196" s="105" t="s">
        <v>38</v>
      </c>
      <c r="C196" s="108">
        <v>54506.243470000001</v>
      </c>
      <c r="D196" s="117">
        <v>5.0000000000000001E-4</v>
      </c>
      <c r="E196" s="104">
        <f t="shared" si="112"/>
        <v>22498.180605372923</v>
      </c>
      <c r="F196">
        <f t="shared" si="135"/>
        <v>22498</v>
      </c>
      <c r="O196">
        <f t="shared" ca="1" si="113"/>
        <v>2.6486656620718918E-2</v>
      </c>
      <c r="P196">
        <f t="shared" si="114"/>
        <v>1.2280577408746596E-2</v>
      </c>
      <c r="Q196" s="1">
        <f t="shared" si="115"/>
        <v>39487.743470000001</v>
      </c>
      <c r="U196" s="16">
        <v>5.4800700003397651E-2</v>
      </c>
      <c r="Z196">
        <f t="shared" si="116"/>
        <v>22498</v>
      </c>
      <c r="AA196" s="71">
        <f t="shared" si="117"/>
        <v>2.7436481614345594E-2</v>
      </c>
      <c r="AB196" s="71"/>
      <c r="AC196" s="71"/>
      <c r="AD196" s="71">
        <f t="shared" si="141"/>
        <v>-9999</v>
      </c>
      <c r="AE196" s="71">
        <f t="shared" si="142"/>
        <v>0</v>
      </c>
      <c r="AF196">
        <f t="shared" si="143"/>
        <v>-9999</v>
      </c>
      <c r="AG196" s="102"/>
      <c r="AH196">
        <f t="shared" si="118"/>
        <v>1.5155904205598996E-2</v>
      </c>
      <c r="AI196">
        <f t="shared" si="119"/>
        <v>0.43324220124271551</v>
      </c>
      <c r="AJ196">
        <f t="shared" si="120"/>
        <v>0.99460934010272883</v>
      </c>
      <c r="AK196">
        <f t="shared" si="121"/>
        <v>-0.24874423086457856</v>
      </c>
      <c r="AL196">
        <f t="shared" si="122"/>
        <v>-2.7280162663051559</v>
      </c>
      <c r="AM196">
        <f t="shared" si="123"/>
        <v>-4.7667393224282764</v>
      </c>
      <c r="AN196" s="71">
        <f t="shared" si="144"/>
        <v>10.241042302832971</v>
      </c>
      <c r="AO196" s="71">
        <f t="shared" si="144"/>
        <v>10.243870660437965</v>
      </c>
      <c r="AP196" s="71">
        <f t="shared" si="144"/>
        <v>10.237202671329479</v>
      </c>
      <c r="AQ196" s="71">
        <f t="shared" si="144"/>
        <v>10.252999697725404</v>
      </c>
      <c r="AR196" s="71">
        <f t="shared" si="144"/>
        <v>10.215992268957075</v>
      </c>
      <c r="AS196" s="71">
        <f t="shared" si="144"/>
        <v>10.305186243143627</v>
      </c>
      <c r="AT196" s="71">
        <f t="shared" si="144"/>
        <v>10.102335017942895</v>
      </c>
      <c r="AU196" s="71">
        <f t="shared" si="124"/>
        <v>10.693195214513484</v>
      </c>
    </row>
    <row r="197" spans="1:48" ht="12.95" customHeight="1">
      <c r="A197" s="117" t="s">
        <v>94</v>
      </c>
      <c r="B197" s="105" t="s">
        <v>38</v>
      </c>
      <c r="C197" s="108">
        <v>54507.557339999999</v>
      </c>
      <c r="D197" s="117">
        <v>8.9999999999999998E-4</v>
      </c>
      <c r="E197" s="104">
        <f t="shared" si="112"/>
        <v>22502.510695705758</v>
      </c>
      <c r="F197">
        <f t="shared" si="135"/>
        <v>22502.5</v>
      </c>
      <c r="O197">
        <f t="shared" ca="1" si="113"/>
        <v>2.6490431330447761E-2</v>
      </c>
      <c r="P197">
        <f t="shared" si="114"/>
        <v>1.2289072148370727E-2</v>
      </c>
      <c r="Q197" s="1">
        <f t="shared" si="115"/>
        <v>39489.057339999999</v>
      </c>
      <c r="U197" s="16">
        <v>3.2453750027343631E-3</v>
      </c>
      <c r="Z197">
        <f t="shared" si="116"/>
        <v>22502.5</v>
      </c>
      <c r="AA197" s="71">
        <f t="shared" si="117"/>
        <v>2.7440802501097834E-2</v>
      </c>
      <c r="AB197" s="71"/>
      <c r="AC197" s="71"/>
      <c r="AD197" s="71">
        <f t="shared" si="141"/>
        <v>-9999</v>
      </c>
      <c r="AE197" s="71">
        <f t="shared" si="142"/>
        <v>0</v>
      </c>
      <c r="AF197">
        <f t="shared" si="143"/>
        <v>-9999</v>
      </c>
      <c r="AG197" s="102"/>
      <c r="AH197">
        <f t="shared" si="118"/>
        <v>1.5151730352727107E-2</v>
      </c>
      <c r="AI197">
        <f t="shared" si="119"/>
        <v>0.43330114845001</v>
      </c>
      <c r="AJ197">
        <f t="shared" si="120"/>
        <v>0.99458474571109823</v>
      </c>
      <c r="AK197">
        <f t="shared" si="121"/>
        <v>-0.2488784974491281</v>
      </c>
      <c r="AL197">
        <f t="shared" si="122"/>
        <v>-2.7277793510532402</v>
      </c>
      <c r="AM197">
        <f t="shared" si="123"/>
        <v>-4.7639308796631541</v>
      </c>
      <c r="AN197" s="71">
        <f t="shared" si="144"/>
        <v>10.241471784174786</v>
      </c>
      <c r="AO197" s="71">
        <f t="shared" si="144"/>
        <v>10.244292019946482</v>
      </c>
      <c r="AP197" s="71">
        <f t="shared" si="144"/>
        <v>10.237640142546315</v>
      </c>
      <c r="AQ197" s="71">
        <f t="shared" si="144"/>
        <v>10.253406133928749</v>
      </c>
      <c r="AR197" s="71">
        <f t="shared" si="144"/>
        <v>10.216454562463113</v>
      </c>
      <c r="AS197" s="71">
        <f t="shared" si="144"/>
        <v>10.305554805481009</v>
      </c>
      <c r="AT197" s="71">
        <f t="shared" si="144"/>
        <v>10.102830683827962</v>
      </c>
      <c r="AU197" s="71">
        <f t="shared" si="124"/>
        <v>10.693802749696541</v>
      </c>
    </row>
    <row r="198" spans="1:48" ht="12.95" customHeight="1">
      <c r="A198" s="117" t="s">
        <v>94</v>
      </c>
      <c r="B198" s="105" t="s">
        <v>38</v>
      </c>
      <c r="C198" s="108">
        <v>54509.314570000002</v>
      </c>
      <c r="D198" s="117">
        <v>1E-4</v>
      </c>
      <c r="E198" s="104">
        <f t="shared" si="112"/>
        <v>22508.301957120962</v>
      </c>
      <c r="F198">
        <f t="shared" si="135"/>
        <v>22508.5</v>
      </c>
      <c r="O198">
        <f t="shared" ca="1" si="113"/>
        <v>2.6495464276752881E-2</v>
      </c>
      <c r="P198">
        <f t="shared" si="114"/>
        <v>1.2300402671299837E-2</v>
      </c>
      <c r="Q198" s="1">
        <f t="shared" si="115"/>
        <v>39490.814570000002</v>
      </c>
      <c r="U198" s="16">
        <v>-6.0091724997619167E-2</v>
      </c>
      <c r="Z198">
        <f t="shared" si="116"/>
        <v>22508.5</v>
      </c>
      <c r="AA198" s="71">
        <f t="shared" si="117"/>
        <v>2.7446562741987771E-2</v>
      </c>
      <c r="AB198" s="71"/>
      <c r="AC198" s="71"/>
      <c r="AD198" s="71">
        <f t="shared" si="141"/>
        <v>-9999</v>
      </c>
      <c r="AE198" s="71">
        <f t="shared" si="142"/>
        <v>0</v>
      </c>
      <c r="AF198">
        <f t="shared" si="143"/>
        <v>-9999</v>
      </c>
      <c r="AG198" s="102"/>
      <c r="AH198">
        <f t="shared" si="118"/>
        <v>1.5146160070687932E-2</v>
      </c>
      <c r="AI198">
        <f t="shared" si="119"/>
        <v>0.43337981796178737</v>
      </c>
      <c r="AJ198">
        <f t="shared" si="120"/>
        <v>0.99455185640712818</v>
      </c>
      <c r="AK198">
        <f t="shared" si="121"/>
        <v>-0.24905755187826792</v>
      </c>
      <c r="AL198">
        <f t="shared" si="122"/>
        <v>-2.7274633686646217</v>
      </c>
      <c r="AM198">
        <f t="shared" si="123"/>
        <v>-4.7601900879109236</v>
      </c>
      <c r="AN198" s="71">
        <f t="shared" si="144"/>
        <v>10.242044507928799</v>
      </c>
      <c r="AO198" s="71">
        <f t="shared" si="144"/>
        <v>10.244853934384114</v>
      </c>
      <c r="AP198" s="71">
        <f t="shared" si="144"/>
        <v>10.238223512917761</v>
      </c>
      <c r="AQ198" s="71">
        <f t="shared" si="144"/>
        <v>10.253948148860074</v>
      </c>
      <c r="AR198" s="71">
        <f t="shared" si="144"/>
        <v>10.217071060612685</v>
      </c>
      <c r="AS198" s="71">
        <f t="shared" si="144"/>
        <v>10.306046206847141</v>
      </c>
      <c r="AT198" s="71">
        <f t="shared" si="144"/>
        <v>10.103491910990808</v>
      </c>
      <c r="AU198" s="71">
        <f t="shared" si="124"/>
        <v>10.694612796607284</v>
      </c>
    </row>
    <row r="199" spans="1:48" ht="12.95" customHeight="1">
      <c r="A199" s="117" t="s">
        <v>94</v>
      </c>
      <c r="B199" s="105" t="s">
        <v>38</v>
      </c>
      <c r="C199" s="108">
        <v>54509.31467</v>
      </c>
      <c r="D199" s="117">
        <v>1E-4</v>
      </c>
      <c r="E199" s="104">
        <f t="shared" si="112"/>
        <v>22508.302286688591</v>
      </c>
      <c r="F199">
        <f t="shared" si="135"/>
        <v>22508.5</v>
      </c>
      <c r="O199">
        <f t="shared" ca="1" si="113"/>
        <v>2.6495464276752881E-2</v>
      </c>
      <c r="P199">
        <f t="shared" si="114"/>
        <v>1.2300402671299837E-2</v>
      </c>
      <c r="Q199" s="1">
        <f t="shared" si="115"/>
        <v>39490.81467</v>
      </c>
      <c r="U199" s="16">
        <v>-5.9991725000145379E-2</v>
      </c>
      <c r="Z199">
        <f t="shared" si="116"/>
        <v>22508.5</v>
      </c>
      <c r="AA199" s="71">
        <f t="shared" si="117"/>
        <v>2.7446562741987771E-2</v>
      </c>
      <c r="AB199" s="71"/>
      <c r="AC199" s="71"/>
      <c r="AD199" s="71">
        <f t="shared" si="141"/>
        <v>-9999</v>
      </c>
      <c r="AE199" s="71">
        <f t="shared" si="142"/>
        <v>0</v>
      </c>
      <c r="AF199">
        <f t="shared" si="143"/>
        <v>-9999</v>
      </c>
      <c r="AG199" s="102"/>
      <c r="AH199">
        <f t="shared" si="118"/>
        <v>1.5146160070687932E-2</v>
      </c>
      <c r="AI199">
        <f t="shared" si="119"/>
        <v>0.43337981796178737</v>
      </c>
      <c r="AJ199">
        <f t="shared" si="120"/>
        <v>0.99455185640712818</v>
      </c>
      <c r="AK199">
        <f t="shared" si="121"/>
        <v>-0.24905755187826792</v>
      </c>
      <c r="AL199">
        <f t="shared" si="122"/>
        <v>-2.7274633686646217</v>
      </c>
      <c r="AM199">
        <f t="shared" si="123"/>
        <v>-4.7601900879109236</v>
      </c>
      <c r="AN199" s="71">
        <f t="shared" si="144"/>
        <v>10.242044507928799</v>
      </c>
      <c r="AO199" s="71">
        <f t="shared" si="144"/>
        <v>10.244853934384114</v>
      </c>
      <c r="AP199" s="71">
        <f t="shared" si="144"/>
        <v>10.238223512917761</v>
      </c>
      <c r="AQ199" s="71">
        <f t="shared" si="144"/>
        <v>10.253948148860074</v>
      </c>
      <c r="AR199" s="71">
        <f t="shared" si="144"/>
        <v>10.217071060612685</v>
      </c>
      <c r="AS199" s="71">
        <f t="shared" si="144"/>
        <v>10.306046206847141</v>
      </c>
      <c r="AT199" s="71">
        <f t="shared" si="144"/>
        <v>10.103491910990808</v>
      </c>
      <c r="AU199" s="71">
        <f t="shared" si="124"/>
        <v>10.694612796607284</v>
      </c>
    </row>
    <row r="200" spans="1:48" ht="12.95" customHeight="1">
      <c r="A200" s="117" t="s">
        <v>94</v>
      </c>
      <c r="B200" s="105" t="s">
        <v>38</v>
      </c>
      <c r="C200" s="108">
        <v>54509.31467</v>
      </c>
      <c r="D200" s="117">
        <v>2.0000000000000001E-4</v>
      </c>
      <c r="E200" s="104">
        <f t="shared" si="112"/>
        <v>22508.302286688591</v>
      </c>
      <c r="F200">
        <f t="shared" si="135"/>
        <v>22508.5</v>
      </c>
      <c r="O200">
        <f t="shared" ca="1" si="113"/>
        <v>2.6495464276752881E-2</v>
      </c>
      <c r="P200">
        <f t="shared" si="114"/>
        <v>1.2300402671299837E-2</v>
      </c>
      <c r="Q200" s="1">
        <f t="shared" si="115"/>
        <v>39490.81467</v>
      </c>
      <c r="U200" s="16">
        <v>-5.9991725000145379E-2</v>
      </c>
      <c r="Z200">
        <f t="shared" si="116"/>
        <v>22508.5</v>
      </c>
      <c r="AA200" s="71">
        <f t="shared" si="117"/>
        <v>2.7446562741987771E-2</v>
      </c>
      <c r="AB200" s="71"/>
      <c r="AC200" s="71"/>
      <c r="AD200" s="71">
        <f t="shared" si="141"/>
        <v>-9999</v>
      </c>
      <c r="AE200" s="71">
        <f t="shared" si="142"/>
        <v>0</v>
      </c>
      <c r="AF200">
        <f t="shared" si="143"/>
        <v>-9999</v>
      </c>
      <c r="AG200" s="102"/>
      <c r="AH200">
        <f t="shared" si="118"/>
        <v>1.5146160070687932E-2</v>
      </c>
      <c r="AI200">
        <f t="shared" si="119"/>
        <v>0.43337981796178737</v>
      </c>
      <c r="AJ200">
        <f t="shared" si="120"/>
        <v>0.99455185640712818</v>
      </c>
      <c r="AK200">
        <f t="shared" si="121"/>
        <v>-0.24905755187826792</v>
      </c>
      <c r="AL200">
        <f t="shared" si="122"/>
        <v>-2.7274633686646217</v>
      </c>
      <c r="AM200">
        <f t="shared" si="123"/>
        <v>-4.7601900879109236</v>
      </c>
      <c r="AN200" s="71">
        <f t="shared" si="144"/>
        <v>10.242044507928799</v>
      </c>
      <c r="AO200" s="71">
        <f t="shared" si="144"/>
        <v>10.244853934384114</v>
      </c>
      <c r="AP200" s="71">
        <f t="shared" si="144"/>
        <v>10.238223512917761</v>
      </c>
      <c r="AQ200" s="71">
        <f t="shared" si="144"/>
        <v>10.253948148860074</v>
      </c>
      <c r="AR200" s="71">
        <f t="shared" si="144"/>
        <v>10.217071060612685</v>
      </c>
      <c r="AS200" s="71">
        <f t="shared" si="144"/>
        <v>10.306046206847141</v>
      </c>
      <c r="AT200" s="71">
        <f t="shared" si="144"/>
        <v>10.103491910990808</v>
      </c>
      <c r="AU200" s="71">
        <f t="shared" si="124"/>
        <v>10.694612796607284</v>
      </c>
    </row>
    <row r="201" spans="1:48" ht="12.95" customHeight="1">
      <c r="A201" s="117" t="s">
        <v>94</v>
      </c>
      <c r="B201" s="105" t="s">
        <v>29</v>
      </c>
      <c r="C201" s="108">
        <v>54531.45349</v>
      </c>
      <c r="D201" s="117">
        <v>1.5E-3</v>
      </c>
      <c r="E201" s="104">
        <f t="shared" si="112"/>
        <v>22581.264672969217</v>
      </c>
      <c r="F201">
        <f t="shared" si="135"/>
        <v>22581.5</v>
      </c>
      <c r="O201">
        <f t="shared" ca="1" si="113"/>
        <v>2.6556698456798526E-2</v>
      </c>
      <c r="P201">
        <f t="shared" si="114"/>
        <v>1.2438642147609164E-2</v>
      </c>
      <c r="Q201" s="1">
        <f t="shared" si="115"/>
        <v>39512.95349</v>
      </c>
      <c r="U201" s="16">
        <v>-7.1404774993425235E-2</v>
      </c>
      <c r="Z201">
        <f t="shared" si="116"/>
        <v>22581.5</v>
      </c>
      <c r="AA201" s="71">
        <f t="shared" si="117"/>
        <v>2.7516558873844351E-2</v>
      </c>
      <c r="AB201" s="71"/>
      <c r="AC201" s="71"/>
      <c r="AD201" s="71">
        <f t="shared" si="141"/>
        <v>-9999</v>
      </c>
      <c r="AE201" s="71">
        <f t="shared" si="142"/>
        <v>0</v>
      </c>
      <c r="AF201">
        <f t="shared" si="143"/>
        <v>-9999</v>
      </c>
      <c r="AG201" s="102"/>
      <c r="AH201">
        <f t="shared" si="118"/>
        <v>1.5077916726235187E-2</v>
      </c>
      <c r="AI201">
        <f t="shared" si="119"/>
        <v>0.43434369952798391</v>
      </c>
      <c r="AJ201">
        <f t="shared" si="120"/>
        <v>0.99414280122907173</v>
      </c>
      <c r="AK201">
        <f t="shared" si="121"/>
        <v>-0.2512390188185854</v>
      </c>
      <c r="AL201">
        <f t="shared" si="122"/>
        <v>-2.7236101326839841</v>
      </c>
      <c r="AM201">
        <f t="shared" si="123"/>
        <v>-4.7150216306945101</v>
      </c>
      <c r="AN201" s="71">
        <f t="shared" ref="AN201:AT210" si="145">$AU201+$AB$7*SIN(AO201)</f>
        <v>10.249020190182693</v>
      </c>
      <c r="AO201" s="71">
        <f t="shared" si="145"/>
        <v>10.251699924396922</v>
      </c>
      <c r="AP201" s="71">
        <f t="shared" si="145"/>
        <v>10.245328106592799</v>
      </c>
      <c r="AQ201" s="71">
        <f t="shared" si="145"/>
        <v>10.260551911235609</v>
      </c>
      <c r="AR201" s="71">
        <f t="shared" si="145"/>
        <v>10.224581520967133</v>
      </c>
      <c r="AS201" s="71">
        <f t="shared" si="145"/>
        <v>10.31202368888308</v>
      </c>
      <c r="AT201" s="71">
        <f t="shared" si="145"/>
        <v>10.111567938372861</v>
      </c>
      <c r="AU201" s="71">
        <f t="shared" si="124"/>
        <v>10.704468367354657</v>
      </c>
    </row>
    <row r="202" spans="1:48" ht="12.95" customHeight="1">
      <c r="A202" s="117" t="s">
        <v>94</v>
      </c>
      <c r="B202" s="105" t="s">
        <v>29</v>
      </c>
      <c r="C202" s="108">
        <v>54531.455269999999</v>
      </c>
      <c r="D202" s="117">
        <v>1.1000000000000001E-3</v>
      </c>
      <c r="E202" s="104">
        <f t="shared" si="112"/>
        <v>22581.27053927318</v>
      </c>
      <c r="F202">
        <f t="shared" si="135"/>
        <v>22581.5</v>
      </c>
      <c r="O202">
        <f t="shared" ca="1" si="113"/>
        <v>2.6556698456798526E-2</v>
      </c>
      <c r="P202">
        <f t="shared" si="114"/>
        <v>1.2438642147609164E-2</v>
      </c>
      <c r="Q202" s="1">
        <f t="shared" si="115"/>
        <v>39512.955269999999</v>
      </c>
      <c r="U202" s="16">
        <v>-6.9624774994736072E-2</v>
      </c>
      <c r="Z202">
        <f t="shared" si="116"/>
        <v>22581.5</v>
      </c>
      <c r="AA202" s="71">
        <f t="shared" si="117"/>
        <v>2.7516558873844351E-2</v>
      </c>
      <c r="AB202" s="71"/>
      <c r="AC202" s="71"/>
      <c r="AD202" s="71">
        <f t="shared" si="141"/>
        <v>-9999</v>
      </c>
      <c r="AE202" s="71">
        <f t="shared" si="142"/>
        <v>0</v>
      </c>
      <c r="AF202">
        <f t="shared" si="143"/>
        <v>-9999</v>
      </c>
      <c r="AG202" s="102"/>
      <c r="AH202">
        <f t="shared" si="118"/>
        <v>1.5077916726235187E-2</v>
      </c>
      <c r="AI202">
        <f t="shared" si="119"/>
        <v>0.43434369952798391</v>
      </c>
      <c r="AJ202">
        <f t="shared" si="120"/>
        <v>0.99414280122907173</v>
      </c>
      <c r="AK202">
        <f t="shared" si="121"/>
        <v>-0.2512390188185854</v>
      </c>
      <c r="AL202">
        <f t="shared" si="122"/>
        <v>-2.7236101326839841</v>
      </c>
      <c r="AM202">
        <f t="shared" si="123"/>
        <v>-4.7150216306945101</v>
      </c>
      <c r="AN202" s="71">
        <f t="shared" si="145"/>
        <v>10.249020190182693</v>
      </c>
      <c r="AO202" s="71">
        <f t="shared" si="145"/>
        <v>10.251699924396922</v>
      </c>
      <c r="AP202" s="71">
        <f t="shared" si="145"/>
        <v>10.245328106592799</v>
      </c>
      <c r="AQ202" s="71">
        <f t="shared" si="145"/>
        <v>10.260551911235609</v>
      </c>
      <c r="AR202" s="71">
        <f t="shared" si="145"/>
        <v>10.224581520967133</v>
      </c>
      <c r="AS202" s="71">
        <f t="shared" si="145"/>
        <v>10.31202368888308</v>
      </c>
      <c r="AT202" s="71">
        <f t="shared" si="145"/>
        <v>10.111567938372861</v>
      </c>
      <c r="AU202" s="71">
        <f t="shared" si="124"/>
        <v>10.704468367354657</v>
      </c>
    </row>
    <row r="203" spans="1:48" ht="12.95" customHeight="1">
      <c r="A203" s="117" t="s">
        <v>94</v>
      </c>
      <c r="B203" s="105" t="s">
        <v>29</v>
      </c>
      <c r="C203" s="108">
        <v>54531.455670000003</v>
      </c>
      <c r="D203" s="117">
        <v>2.0000000000000001E-4</v>
      </c>
      <c r="E203" s="104">
        <f t="shared" si="112"/>
        <v>22581.27185754375</v>
      </c>
      <c r="F203">
        <f t="shared" si="135"/>
        <v>22581.5</v>
      </c>
      <c r="O203">
        <f t="shared" ca="1" si="113"/>
        <v>2.6556698456798526E-2</v>
      </c>
      <c r="P203">
        <f t="shared" si="114"/>
        <v>1.2438642147609164E-2</v>
      </c>
      <c r="Q203" s="1">
        <f t="shared" si="115"/>
        <v>39512.955670000003</v>
      </c>
      <c r="U203" s="16">
        <v>-6.9224774990289006E-2</v>
      </c>
      <c r="Z203">
        <f t="shared" si="116"/>
        <v>22581.5</v>
      </c>
      <c r="AA203" s="71">
        <f t="shared" si="117"/>
        <v>2.7516558873844351E-2</v>
      </c>
      <c r="AB203" s="71"/>
      <c r="AC203" s="71"/>
      <c r="AD203" s="71">
        <f t="shared" si="141"/>
        <v>-9999</v>
      </c>
      <c r="AE203" s="71">
        <f t="shared" si="142"/>
        <v>0</v>
      </c>
      <c r="AF203">
        <f t="shared" si="143"/>
        <v>-9999</v>
      </c>
      <c r="AG203" s="102"/>
      <c r="AH203">
        <f t="shared" si="118"/>
        <v>1.5077916726235187E-2</v>
      </c>
      <c r="AI203">
        <f t="shared" si="119"/>
        <v>0.43434369952798391</v>
      </c>
      <c r="AJ203">
        <f t="shared" si="120"/>
        <v>0.99414280122907173</v>
      </c>
      <c r="AK203">
        <f t="shared" si="121"/>
        <v>-0.2512390188185854</v>
      </c>
      <c r="AL203">
        <f t="shared" si="122"/>
        <v>-2.7236101326839841</v>
      </c>
      <c r="AM203">
        <f t="shared" si="123"/>
        <v>-4.7150216306945101</v>
      </c>
      <c r="AN203" s="71">
        <f t="shared" si="145"/>
        <v>10.249020190182693</v>
      </c>
      <c r="AO203" s="71">
        <f t="shared" si="145"/>
        <v>10.251699924396922</v>
      </c>
      <c r="AP203" s="71">
        <f t="shared" si="145"/>
        <v>10.245328106592799</v>
      </c>
      <c r="AQ203" s="71">
        <f t="shared" si="145"/>
        <v>10.260551911235609</v>
      </c>
      <c r="AR203" s="71">
        <f t="shared" si="145"/>
        <v>10.224581520967133</v>
      </c>
      <c r="AS203" s="71">
        <f t="shared" si="145"/>
        <v>10.31202368888308</v>
      </c>
      <c r="AT203" s="71">
        <f t="shared" si="145"/>
        <v>10.111567938372861</v>
      </c>
      <c r="AU203" s="71">
        <f t="shared" si="124"/>
        <v>10.704468367354657</v>
      </c>
    </row>
    <row r="204" spans="1:48" ht="12.95" customHeight="1">
      <c r="A204" s="118" t="s">
        <v>87</v>
      </c>
      <c r="B204" s="113" t="s">
        <v>29</v>
      </c>
      <c r="C204" s="112">
        <v>54538.531300000002</v>
      </c>
      <c r="D204" s="118">
        <v>2.9999999999999997E-4</v>
      </c>
      <c r="E204" s="104">
        <f t="shared" si="112"/>
        <v>22604.590844248494</v>
      </c>
      <c r="F204">
        <f t="shared" si="135"/>
        <v>22604.5</v>
      </c>
      <c r="G204">
        <f t="shared" ref="G204:G235" si="146">+C204-(C$7+F204*C$8)</f>
        <v>2.7564675008761697E-2</v>
      </c>
      <c r="K204">
        <f t="shared" ref="K204:K238" si="147">+G204</f>
        <v>2.7564675008761697E-2</v>
      </c>
      <c r="O204">
        <f t="shared" ca="1" si="113"/>
        <v>2.6575991417634823E-2</v>
      </c>
      <c r="P204">
        <f t="shared" si="114"/>
        <v>1.2482344371326434E-2</v>
      </c>
      <c r="Q204" s="1">
        <f t="shared" si="115"/>
        <v>39520.031300000002</v>
      </c>
      <c r="S204">
        <v>1</v>
      </c>
      <c r="U204" s="16"/>
      <c r="Z204">
        <f t="shared" si="116"/>
        <v>22604.5</v>
      </c>
      <c r="AA204" s="71">
        <f t="shared" si="117"/>
        <v>2.7538578925176034E-2</v>
      </c>
      <c r="AB204" s="71">
        <f t="shared" ref="AB204:AB235" si="148">IF(S204&lt;&gt;0,G204-AH204, -9999)</f>
        <v>1.2508440454912098E-2</v>
      </c>
      <c r="AC204" s="71">
        <f t="shared" ref="AC204:AC235" si="149">+G204-P204</f>
        <v>1.5082330637435262E-2</v>
      </c>
      <c r="AD204" s="71">
        <f t="shared" si="141"/>
        <v>2.6096083585662455E-5</v>
      </c>
      <c r="AE204" s="71">
        <f t="shared" si="142"/>
        <v>6.8100557850988145E-10</v>
      </c>
      <c r="AF204">
        <f t="shared" si="143"/>
        <v>1.5082330637435262E-2</v>
      </c>
      <c r="AG204" s="102"/>
      <c r="AH204">
        <f t="shared" si="118"/>
        <v>1.5056234553849598E-2</v>
      </c>
      <c r="AI204">
        <f t="shared" si="119"/>
        <v>0.43464998222082252</v>
      </c>
      <c r="AJ204">
        <f t="shared" si="120"/>
        <v>0.99401049244909123</v>
      </c>
      <c r="AK204">
        <f t="shared" si="121"/>
        <v>-0.25192747416210293</v>
      </c>
      <c r="AL204">
        <f t="shared" si="122"/>
        <v>-2.7223927119722213</v>
      </c>
      <c r="AM204">
        <f t="shared" si="123"/>
        <v>-4.7009208878473645</v>
      </c>
      <c r="AN204" s="71">
        <f t="shared" si="145"/>
        <v>10.251220914926076</v>
      </c>
      <c r="AO204" s="71">
        <f t="shared" si="145"/>
        <v>10.253860488482232</v>
      </c>
      <c r="AP204" s="71">
        <f t="shared" si="145"/>
        <v>10.247569198330277</v>
      </c>
      <c r="AQ204" s="71">
        <f t="shared" si="145"/>
        <v>10.262636133138695</v>
      </c>
      <c r="AR204" s="71">
        <f t="shared" si="145"/>
        <v>10.226951536082019</v>
      </c>
      <c r="AS204" s="71">
        <f t="shared" si="145"/>
        <v>10.313906601451038</v>
      </c>
      <c r="AT204" s="71">
        <f t="shared" si="145"/>
        <v>10.114124362807209</v>
      </c>
      <c r="AU204" s="71">
        <f t="shared" si="124"/>
        <v>10.707573547179173</v>
      </c>
    </row>
    <row r="205" spans="1:48" ht="12.95" customHeight="1">
      <c r="A205" s="117" t="s">
        <v>85</v>
      </c>
      <c r="B205" s="105" t="s">
        <v>38</v>
      </c>
      <c r="C205" s="108">
        <v>54564.474000000002</v>
      </c>
      <c r="D205" s="117">
        <v>1E-4</v>
      </c>
      <c r="E205" s="104">
        <f t="shared" si="112"/>
        <v>22690.089588019047</v>
      </c>
      <c r="F205">
        <f t="shared" si="135"/>
        <v>22690</v>
      </c>
      <c r="G205">
        <f t="shared" si="146"/>
        <v>2.7183500002138317E-2</v>
      </c>
      <c r="K205">
        <f t="shared" si="147"/>
        <v>2.7183500002138317E-2</v>
      </c>
      <c r="O205">
        <f t="shared" ca="1" si="113"/>
        <v>2.6647710902482802E-2</v>
      </c>
      <c r="P205">
        <f t="shared" si="114"/>
        <v>1.264542159285988E-2</v>
      </c>
      <c r="Q205" s="1">
        <f t="shared" si="115"/>
        <v>39545.974000000002</v>
      </c>
      <c r="S205">
        <v>1</v>
      </c>
      <c r="U205" s="16"/>
      <c r="Z205">
        <f t="shared" si="116"/>
        <v>22690</v>
      </c>
      <c r="AA205" s="71">
        <f t="shared" si="117"/>
        <v>2.7620293009311007E-2</v>
      </c>
      <c r="AB205" s="71">
        <f t="shared" si="148"/>
        <v>1.2208628585687187E-2</v>
      </c>
      <c r="AC205" s="71">
        <f t="shared" si="149"/>
        <v>1.4538078409278437E-2</v>
      </c>
      <c r="AD205" s="71">
        <f t="shared" si="141"/>
        <v>-4.3679300717269082E-4</v>
      </c>
      <c r="AE205" s="71">
        <f t="shared" si="142"/>
        <v>1.9078813111496233E-7</v>
      </c>
      <c r="AF205">
        <f t="shared" si="143"/>
        <v>1.4538078409278437E-2</v>
      </c>
      <c r="AG205" s="102"/>
      <c r="AH205">
        <f t="shared" si="118"/>
        <v>1.4974871416451129E-2</v>
      </c>
      <c r="AI205">
        <f t="shared" si="119"/>
        <v>0.43579956738319814</v>
      </c>
      <c r="AJ205">
        <f t="shared" si="120"/>
        <v>0.99350409229957681</v>
      </c>
      <c r="AK205">
        <f t="shared" si="121"/>
        <v>-0.2544915846852836</v>
      </c>
      <c r="AL205">
        <f t="shared" si="122"/>
        <v>-2.7178526648800578</v>
      </c>
      <c r="AM205">
        <f t="shared" si="123"/>
        <v>-4.6490399351004488</v>
      </c>
      <c r="AN205" s="71">
        <f t="shared" si="145"/>
        <v>10.259414227898905</v>
      </c>
      <c r="AO205" s="71">
        <f t="shared" si="145"/>
        <v>10.261907482201815</v>
      </c>
      <c r="AP205" s="71">
        <f t="shared" si="145"/>
        <v>10.255911447079614</v>
      </c>
      <c r="AQ205" s="71">
        <f t="shared" si="145"/>
        <v>10.270399388935269</v>
      </c>
      <c r="AR205" s="71">
        <f t="shared" si="145"/>
        <v>10.235777224203074</v>
      </c>
      <c r="AS205" s="71">
        <f t="shared" si="145"/>
        <v>10.320904952279752</v>
      </c>
      <c r="AT205" s="71">
        <f t="shared" si="145"/>
        <v>10.123677806798806</v>
      </c>
      <c r="AU205" s="71">
        <f t="shared" si="124"/>
        <v>10.719116715657261</v>
      </c>
    </row>
    <row r="206" spans="1:48" ht="12.95" customHeight="1">
      <c r="A206" s="117" t="s">
        <v>85</v>
      </c>
      <c r="B206" s="105" t="s">
        <v>38</v>
      </c>
      <c r="C206" s="108">
        <v>54564.626199999999</v>
      </c>
      <c r="D206" s="117">
        <v>2.0000000000000001E-4</v>
      </c>
      <c r="E206" s="104">
        <f t="shared" si="112"/>
        <v>22690.591189964936</v>
      </c>
      <c r="F206">
        <f t="shared" si="135"/>
        <v>22690.5</v>
      </c>
      <c r="G206">
        <f t="shared" si="146"/>
        <v>2.7669574999890756E-2</v>
      </c>
      <c r="K206">
        <f t="shared" si="147"/>
        <v>2.7669574999890756E-2</v>
      </c>
      <c r="O206">
        <f t="shared" ca="1" si="113"/>
        <v>2.6648130314674896E-2</v>
      </c>
      <c r="P206">
        <f t="shared" si="114"/>
        <v>1.2646378129830025E-2</v>
      </c>
      <c r="Q206" s="1">
        <f t="shared" si="115"/>
        <v>39546.126199999999</v>
      </c>
      <c r="S206">
        <v>1</v>
      </c>
      <c r="U206" s="16"/>
      <c r="Z206">
        <f t="shared" si="116"/>
        <v>22690.5</v>
      </c>
      <c r="AA206" s="71">
        <f t="shared" si="117"/>
        <v>2.7620770200077055E-2</v>
      </c>
      <c r="AB206" s="71">
        <f t="shared" si="148"/>
        <v>1.2695182929643724E-2</v>
      </c>
      <c r="AC206" s="71">
        <f t="shared" si="149"/>
        <v>1.5023196870060731E-2</v>
      </c>
      <c r="AD206" s="71">
        <f t="shared" si="141"/>
        <v>4.8804799813700894E-5</v>
      </c>
      <c r="AE206" s="71">
        <f t="shared" si="142"/>
        <v>2.381908484855419E-9</v>
      </c>
      <c r="AF206">
        <f t="shared" si="143"/>
        <v>1.5023196870060731E-2</v>
      </c>
      <c r="AG206" s="102"/>
      <c r="AH206">
        <f t="shared" si="118"/>
        <v>1.4974392070247032E-2</v>
      </c>
      <c r="AI206">
        <f t="shared" si="119"/>
        <v>0.43580634147152597</v>
      </c>
      <c r="AJ206">
        <f t="shared" si="120"/>
        <v>0.99350106299066476</v>
      </c>
      <c r="AK206">
        <f t="shared" si="121"/>
        <v>-0.25450660210860721</v>
      </c>
      <c r="AL206">
        <f t="shared" si="122"/>
        <v>-2.7178260475423022</v>
      </c>
      <c r="AM206">
        <f t="shared" si="123"/>
        <v>-4.6487389971740969</v>
      </c>
      <c r="AN206" s="71">
        <f t="shared" si="145"/>
        <v>10.259462199699648</v>
      </c>
      <c r="AO206" s="71">
        <f t="shared" si="145"/>
        <v>10.261954612185862</v>
      </c>
      <c r="AP206" s="71">
        <f t="shared" si="145"/>
        <v>10.255960284424615</v>
      </c>
      <c r="AQ206" s="71">
        <f t="shared" si="145"/>
        <v>10.270444860326498</v>
      </c>
      <c r="AR206" s="71">
        <f t="shared" si="145"/>
        <v>10.23582890743487</v>
      </c>
      <c r="AS206" s="71">
        <f t="shared" si="145"/>
        <v>10.320945874356969</v>
      </c>
      <c r="AT206" s="71">
        <f t="shared" si="145"/>
        <v>10.123733907978822</v>
      </c>
      <c r="AU206" s="71">
        <f t="shared" si="124"/>
        <v>10.71918421956649</v>
      </c>
    </row>
    <row r="207" spans="1:48" ht="12.95" customHeight="1">
      <c r="A207" s="119" t="s">
        <v>103</v>
      </c>
      <c r="B207" s="37" t="s">
        <v>29</v>
      </c>
      <c r="C207" s="36">
        <v>54832.554600000003</v>
      </c>
      <c r="D207" s="119">
        <v>2.0000000000000001E-4</v>
      </c>
      <c r="E207" s="104">
        <f t="shared" si="112"/>
        <v>23573.59649089563</v>
      </c>
      <c r="F207">
        <f t="shared" si="135"/>
        <v>23573.5</v>
      </c>
      <c r="G207">
        <f t="shared" si="146"/>
        <v>2.927802500926191E-2</v>
      </c>
      <c r="K207">
        <f t="shared" si="147"/>
        <v>2.927802500926191E-2</v>
      </c>
      <c r="O207">
        <f t="shared" ca="1" si="113"/>
        <v>2.7388812245911935E-2</v>
      </c>
      <c r="P207">
        <f t="shared" si="114"/>
        <v>1.4387673596126246E-2</v>
      </c>
      <c r="Q207" s="1">
        <f t="shared" si="115"/>
        <v>39814.054600000003</v>
      </c>
      <c r="S207">
        <v>1</v>
      </c>
      <c r="U207" s="16"/>
      <c r="Z207">
        <f t="shared" si="116"/>
        <v>23573.5</v>
      </c>
      <c r="AA207" s="71">
        <f t="shared" si="117"/>
        <v>2.8450261503148902E-2</v>
      </c>
      <c r="AB207" s="71">
        <f t="shared" si="148"/>
        <v>1.5215437102239255E-2</v>
      </c>
      <c r="AC207" s="71">
        <f t="shared" si="149"/>
        <v>1.4890351413135664E-2</v>
      </c>
      <c r="AD207" s="71">
        <f t="shared" si="141"/>
        <v>8.2776350611300786E-4</v>
      </c>
      <c r="AE207" s="71">
        <f t="shared" si="142"/>
        <v>6.8519242205249959E-7</v>
      </c>
      <c r="AF207">
        <f t="shared" si="143"/>
        <v>1.4890351413135664E-2</v>
      </c>
      <c r="AG207" s="102"/>
      <c r="AH207">
        <f t="shared" si="118"/>
        <v>1.4062587907022655E-2</v>
      </c>
      <c r="AI207">
        <f t="shared" si="119"/>
        <v>0.44875761538320069</v>
      </c>
      <c r="AJ207">
        <f t="shared" si="120"/>
        <v>0.98684381016552347</v>
      </c>
      <c r="AK207">
        <f t="shared" si="121"/>
        <v>-0.28146034932579411</v>
      </c>
      <c r="AL207">
        <f t="shared" si="122"/>
        <v>-2.6695068220774623</v>
      </c>
      <c r="AM207">
        <f t="shared" si="123"/>
        <v>-4.1575429546361251</v>
      </c>
      <c r="AN207" s="71">
        <f t="shared" si="145"/>
        <v>10.345298291466856</v>
      </c>
      <c r="AO207" s="71">
        <f t="shared" si="145"/>
        <v>10.346559626096573</v>
      </c>
      <c r="AP207" s="71">
        <f t="shared" si="145"/>
        <v>10.343195329763731</v>
      </c>
      <c r="AQ207" s="71">
        <f t="shared" si="145"/>
        <v>10.352202193295863</v>
      </c>
      <c r="AR207" s="71">
        <f t="shared" si="145"/>
        <v>10.328322571623533</v>
      </c>
      <c r="AS207" s="71">
        <f t="shared" si="145"/>
        <v>10.393401396958639</v>
      </c>
      <c r="AT207" s="71">
        <f t="shared" si="145"/>
        <v>10.227084750807798</v>
      </c>
      <c r="AU207" s="71">
        <f t="shared" si="124"/>
        <v>10.838396123264177</v>
      </c>
      <c r="AV207" s="71"/>
    </row>
    <row r="208" spans="1:48" ht="12.95" customHeight="1">
      <c r="A208" s="117" t="s">
        <v>86</v>
      </c>
      <c r="B208" s="105" t="s">
        <v>29</v>
      </c>
      <c r="C208" s="108">
        <v>54865.936099999999</v>
      </c>
      <c r="D208" s="117">
        <v>8.0000000000000004E-4</v>
      </c>
      <c r="E208" s="104">
        <f t="shared" si="112"/>
        <v>23683.611112163904</v>
      </c>
      <c r="F208">
        <f t="shared" si="135"/>
        <v>23683.5</v>
      </c>
      <c r="G208">
        <f t="shared" si="146"/>
        <v>3.3714525001414586E-2</v>
      </c>
      <c r="K208">
        <f t="shared" si="147"/>
        <v>3.3714525001414586E-2</v>
      </c>
      <c r="O208">
        <f t="shared" ca="1" si="113"/>
        <v>2.7481082928172494E-2</v>
      </c>
      <c r="P208">
        <f t="shared" si="114"/>
        <v>1.4611883968568624E-2</v>
      </c>
      <c r="Q208" s="1">
        <f t="shared" si="115"/>
        <v>39847.436099999999</v>
      </c>
      <c r="S208">
        <v>1</v>
      </c>
      <c r="U208" s="16"/>
      <c r="Z208">
        <f t="shared" si="116"/>
        <v>23683.5</v>
      </c>
      <c r="AA208" s="71">
        <f t="shared" si="117"/>
        <v>2.8551575588285524E-2</v>
      </c>
      <c r="AB208" s="71">
        <f t="shared" si="148"/>
        <v>1.9774833381697686E-2</v>
      </c>
      <c r="AC208" s="71">
        <f t="shared" si="149"/>
        <v>1.9102641032845962E-2</v>
      </c>
      <c r="AD208" s="71">
        <f t="shared" si="141"/>
        <v>5.1629494131290622E-3</v>
      </c>
      <c r="AE208" s="71">
        <f t="shared" si="142"/>
        <v>2.6656046642529727E-5</v>
      </c>
      <c r="AF208">
        <f t="shared" si="143"/>
        <v>1.9102641032845962E-2</v>
      </c>
      <c r="AG208" s="102"/>
      <c r="AH208">
        <f t="shared" si="118"/>
        <v>1.39396916197169E-2</v>
      </c>
      <c r="AI208">
        <f t="shared" si="119"/>
        <v>0.45051819597084863</v>
      </c>
      <c r="AJ208">
        <f t="shared" si="120"/>
        <v>0.98581954372434732</v>
      </c>
      <c r="AK208">
        <f t="shared" si="121"/>
        <v>-0.284882154375248</v>
      </c>
      <c r="AL208">
        <f t="shared" si="122"/>
        <v>-2.6632894716056077</v>
      </c>
      <c r="AM208">
        <f t="shared" si="123"/>
        <v>-4.1014254273792767</v>
      </c>
      <c r="AN208" s="71">
        <f t="shared" si="145"/>
        <v>10.356158952912876</v>
      </c>
      <c r="AO208" s="71">
        <f t="shared" si="145"/>
        <v>10.357302332098385</v>
      </c>
      <c r="AP208" s="71">
        <f t="shared" si="145"/>
        <v>10.354208261303828</v>
      </c>
      <c r="AQ208" s="71">
        <f t="shared" si="145"/>
        <v>10.362611070533566</v>
      </c>
      <c r="AR208" s="71">
        <f t="shared" si="145"/>
        <v>10.340006775132013</v>
      </c>
      <c r="AS208" s="71">
        <f t="shared" si="145"/>
        <v>10.402494039095579</v>
      </c>
      <c r="AT208" s="71">
        <f t="shared" si="145"/>
        <v>10.24056426419434</v>
      </c>
      <c r="AU208" s="71">
        <f t="shared" si="124"/>
        <v>10.853246983294467</v>
      </c>
      <c r="AV208" s="71"/>
    </row>
    <row r="209" spans="1:48" ht="12.95" customHeight="1">
      <c r="A209" s="120" t="s">
        <v>460</v>
      </c>
      <c r="B209" s="46" t="str">
        <f>IF(H209=INT(H209),"I","II")</f>
        <v>I</v>
      </c>
      <c r="C209" s="108">
        <v>54943.455900000001</v>
      </c>
      <c r="D209" s="47" t="s">
        <v>526</v>
      </c>
      <c r="E209" s="104">
        <f t="shared" si="112"/>
        <v>23939.09128644587</v>
      </c>
      <c r="F209">
        <f t="shared" si="135"/>
        <v>23939</v>
      </c>
      <c r="G209">
        <f t="shared" si="146"/>
        <v>2.7698850004526321E-2</v>
      </c>
      <c r="K209">
        <f t="shared" si="147"/>
        <v>2.7698850004526321E-2</v>
      </c>
      <c r="O209">
        <f t="shared" ca="1" si="113"/>
        <v>2.7695402558332249E-2</v>
      </c>
      <c r="P209">
        <f t="shared" si="114"/>
        <v>1.5138894283499956E-2</v>
      </c>
      <c r="Q209" s="1">
        <f t="shared" si="115"/>
        <v>39924.955900000001</v>
      </c>
      <c r="S209">
        <v>1</v>
      </c>
      <c r="U209" s="16"/>
      <c r="Z209">
        <f t="shared" si="116"/>
        <v>23939</v>
      </c>
      <c r="AA209" s="71">
        <f t="shared" si="117"/>
        <v>2.8784977015370136E-2</v>
      </c>
      <c r="AB209" s="71">
        <f t="shared" si="148"/>
        <v>1.4052767272656141E-2</v>
      </c>
      <c r="AC209" s="71">
        <f t="shared" si="149"/>
        <v>1.2559955721026365E-2</v>
      </c>
      <c r="AD209" s="71">
        <f t="shared" si="141"/>
        <v>-1.0861270108438147E-3</v>
      </c>
      <c r="AE209" s="71">
        <f t="shared" si="142"/>
        <v>1.1796718836845198E-6</v>
      </c>
      <c r="AF209">
        <f t="shared" si="143"/>
        <v>1.2559955721026365E-2</v>
      </c>
      <c r="AG209" s="102"/>
      <c r="AH209">
        <f t="shared" si="118"/>
        <v>1.3646082731870179E-2</v>
      </c>
      <c r="AI209">
        <f t="shared" si="119"/>
        <v>0.45474380887410237</v>
      </c>
      <c r="AJ209">
        <f t="shared" si="120"/>
        <v>0.98325962806981604</v>
      </c>
      <c r="AK209">
        <f t="shared" si="121"/>
        <v>-0.29288868342681312</v>
      </c>
      <c r="AL209">
        <f t="shared" si="122"/>
        <v>-2.6486624351153831</v>
      </c>
      <c r="AM209">
        <f t="shared" si="123"/>
        <v>-3.9748797571719297</v>
      </c>
      <c r="AN209" s="71">
        <f t="shared" si="145"/>
        <v>10.381541555016792</v>
      </c>
      <c r="AO209" s="71">
        <f t="shared" si="145"/>
        <v>10.382439696729064</v>
      </c>
      <c r="AP209" s="71">
        <f t="shared" si="145"/>
        <v>10.379922458249066</v>
      </c>
      <c r="AQ209" s="71">
        <f t="shared" si="145"/>
        <v>10.387000479629757</v>
      </c>
      <c r="AR209" s="71">
        <f t="shared" si="145"/>
        <v>10.367275346227336</v>
      </c>
      <c r="AS209" s="71">
        <f t="shared" si="145"/>
        <v>10.423717733817403</v>
      </c>
      <c r="AT209" s="71">
        <f t="shared" si="145"/>
        <v>10.272395384656487</v>
      </c>
      <c r="AU209" s="71">
        <f t="shared" si="124"/>
        <v>10.887741480910275</v>
      </c>
      <c r="AV209" s="71"/>
    </row>
    <row r="210" spans="1:48" ht="12.95" customHeight="1">
      <c r="A210" s="121" t="s">
        <v>95</v>
      </c>
      <c r="B210" s="105" t="s">
        <v>38</v>
      </c>
      <c r="C210" s="108">
        <v>54943.455970000003</v>
      </c>
      <c r="D210" s="117">
        <v>2.0000000000000001E-4</v>
      </c>
      <c r="E210" s="104">
        <f t="shared" si="112"/>
        <v>23939.091517143221</v>
      </c>
      <c r="F210">
        <f t="shared" si="135"/>
        <v>23939</v>
      </c>
      <c r="G210">
        <f t="shared" si="146"/>
        <v>2.7768850006395951E-2</v>
      </c>
      <c r="K210">
        <f t="shared" si="147"/>
        <v>2.7768850006395951E-2</v>
      </c>
      <c r="O210">
        <f t="shared" ca="1" si="113"/>
        <v>2.7695402558332249E-2</v>
      </c>
      <c r="P210">
        <f t="shared" si="114"/>
        <v>1.5138894283499956E-2</v>
      </c>
      <c r="Q210" s="1">
        <f t="shared" si="115"/>
        <v>39924.955970000003</v>
      </c>
      <c r="S210">
        <v>1</v>
      </c>
      <c r="U210" s="16"/>
      <c r="Z210">
        <f t="shared" si="116"/>
        <v>23939</v>
      </c>
      <c r="AA210" s="71">
        <f t="shared" si="117"/>
        <v>2.8784977015370136E-2</v>
      </c>
      <c r="AB210" s="71">
        <f t="shared" si="148"/>
        <v>1.4122767274525772E-2</v>
      </c>
      <c r="AC210" s="71">
        <f t="shared" si="149"/>
        <v>1.2629955722895995E-2</v>
      </c>
      <c r="AD210" s="71">
        <f t="shared" si="141"/>
        <v>-1.0161270089741846E-3</v>
      </c>
      <c r="AE210" s="71">
        <f t="shared" si="142"/>
        <v>1.0325140983668226E-6</v>
      </c>
      <c r="AF210">
        <f t="shared" si="143"/>
        <v>1.2629955722895995E-2</v>
      </c>
      <c r="AG210" s="102"/>
      <c r="AH210">
        <f t="shared" si="118"/>
        <v>1.3646082731870179E-2</v>
      </c>
      <c r="AI210">
        <f t="shared" si="119"/>
        <v>0.45474380887410237</v>
      </c>
      <c r="AJ210">
        <f t="shared" si="120"/>
        <v>0.98325962806981604</v>
      </c>
      <c r="AK210">
        <f t="shared" si="121"/>
        <v>-0.29288868342681312</v>
      </c>
      <c r="AL210">
        <f t="shared" si="122"/>
        <v>-2.6486624351153831</v>
      </c>
      <c r="AM210">
        <f t="shared" si="123"/>
        <v>-3.9748797571719297</v>
      </c>
      <c r="AN210" s="71">
        <f t="shared" si="145"/>
        <v>10.381541555016792</v>
      </c>
      <c r="AO210" s="71">
        <f t="shared" si="145"/>
        <v>10.382439696729064</v>
      </c>
      <c r="AP210" s="71">
        <f t="shared" si="145"/>
        <v>10.379922458249066</v>
      </c>
      <c r="AQ210" s="71">
        <f t="shared" si="145"/>
        <v>10.387000479629757</v>
      </c>
      <c r="AR210" s="71">
        <f t="shared" si="145"/>
        <v>10.367275346227336</v>
      </c>
      <c r="AS210" s="71">
        <f t="shared" si="145"/>
        <v>10.423717733817403</v>
      </c>
      <c r="AT210" s="71">
        <f t="shared" si="145"/>
        <v>10.272395384656487</v>
      </c>
      <c r="AU210" s="71">
        <f t="shared" si="124"/>
        <v>10.887741480910275</v>
      </c>
    </row>
    <row r="211" spans="1:48" ht="12.95" customHeight="1">
      <c r="A211" s="120" t="s">
        <v>460</v>
      </c>
      <c r="B211" s="46" t="str">
        <f>IF(H211=INT(H211),"I","II")</f>
        <v>I</v>
      </c>
      <c r="C211" s="108">
        <v>54943.4565</v>
      </c>
      <c r="D211" s="47" t="s">
        <v>526</v>
      </c>
      <c r="E211" s="104">
        <f t="shared" si="112"/>
        <v>23939.093263851697</v>
      </c>
      <c r="F211">
        <f t="shared" si="135"/>
        <v>23939</v>
      </c>
      <c r="G211">
        <f t="shared" si="146"/>
        <v>2.8298850003920961E-2</v>
      </c>
      <c r="K211">
        <f t="shared" si="147"/>
        <v>2.8298850003920961E-2</v>
      </c>
      <c r="O211">
        <f t="shared" ca="1" si="113"/>
        <v>2.7695402558332249E-2</v>
      </c>
      <c r="P211">
        <f t="shared" si="114"/>
        <v>1.5138894283499956E-2</v>
      </c>
      <c r="Q211" s="1">
        <f t="shared" si="115"/>
        <v>39924.9565</v>
      </c>
      <c r="S211">
        <v>1</v>
      </c>
      <c r="U211" s="16"/>
      <c r="Z211">
        <f t="shared" si="116"/>
        <v>23939</v>
      </c>
      <c r="AA211" s="71">
        <f t="shared" si="117"/>
        <v>2.8784977015370136E-2</v>
      </c>
      <c r="AB211" s="71">
        <f t="shared" si="148"/>
        <v>1.4652767272050782E-2</v>
      </c>
      <c r="AC211" s="71">
        <f t="shared" si="149"/>
        <v>1.3159955720421005E-2</v>
      </c>
      <c r="AD211" s="71">
        <f t="shared" si="141"/>
        <v>-4.8612701144917433E-4</v>
      </c>
      <c r="AE211" s="71">
        <f t="shared" si="142"/>
        <v>2.3631947126050567E-7</v>
      </c>
      <c r="AF211">
        <f t="shared" si="143"/>
        <v>1.3159955720421005E-2</v>
      </c>
      <c r="AG211" s="102"/>
      <c r="AH211">
        <f t="shared" si="118"/>
        <v>1.3646082731870179E-2</v>
      </c>
      <c r="AI211">
        <f t="shared" si="119"/>
        <v>0.45474380887410237</v>
      </c>
      <c r="AJ211">
        <f t="shared" si="120"/>
        <v>0.98325962806981604</v>
      </c>
      <c r="AK211">
        <f t="shared" si="121"/>
        <v>-0.29288868342681312</v>
      </c>
      <c r="AL211">
        <f t="shared" si="122"/>
        <v>-2.6486624351153831</v>
      </c>
      <c r="AM211">
        <f t="shared" si="123"/>
        <v>-3.9748797571719297</v>
      </c>
      <c r="AN211" s="71">
        <f t="shared" ref="AN211:AT220" si="150">$AU211+$AB$7*SIN(AO211)</f>
        <v>10.381541555016792</v>
      </c>
      <c r="AO211" s="71">
        <f t="shared" si="150"/>
        <v>10.382439696729064</v>
      </c>
      <c r="AP211" s="71">
        <f t="shared" si="150"/>
        <v>10.379922458249066</v>
      </c>
      <c r="AQ211" s="71">
        <f t="shared" si="150"/>
        <v>10.387000479629757</v>
      </c>
      <c r="AR211" s="71">
        <f t="shared" si="150"/>
        <v>10.367275346227336</v>
      </c>
      <c r="AS211" s="71">
        <f t="shared" si="150"/>
        <v>10.423717733817403</v>
      </c>
      <c r="AT211" s="71">
        <f t="shared" si="150"/>
        <v>10.272395384656487</v>
      </c>
      <c r="AU211" s="71">
        <f t="shared" si="124"/>
        <v>10.887741480910275</v>
      </c>
    </row>
    <row r="212" spans="1:48" ht="12.95" customHeight="1">
      <c r="A212" s="121" t="s">
        <v>95</v>
      </c>
      <c r="B212" s="105" t="s">
        <v>38</v>
      </c>
      <c r="C212" s="108">
        <v>54943.456570000002</v>
      </c>
      <c r="D212" s="117">
        <v>1E-4</v>
      </c>
      <c r="E212" s="104">
        <f t="shared" si="112"/>
        <v>23939.093494549052</v>
      </c>
      <c r="F212">
        <f t="shared" si="135"/>
        <v>23939</v>
      </c>
      <c r="G212">
        <f t="shared" si="146"/>
        <v>2.8368850005790591E-2</v>
      </c>
      <c r="K212">
        <f t="shared" si="147"/>
        <v>2.8368850005790591E-2</v>
      </c>
      <c r="O212">
        <f t="shared" ca="1" si="113"/>
        <v>2.7695402558332249E-2</v>
      </c>
      <c r="P212">
        <f t="shared" si="114"/>
        <v>1.5138894283499956E-2</v>
      </c>
      <c r="Q212" s="1">
        <f t="shared" si="115"/>
        <v>39924.956570000002</v>
      </c>
      <c r="S212">
        <v>1</v>
      </c>
      <c r="U212" s="16"/>
      <c r="Z212">
        <f t="shared" si="116"/>
        <v>23939</v>
      </c>
      <c r="AA212" s="71">
        <f t="shared" si="117"/>
        <v>2.8784977015370136E-2</v>
      </c>
      <c r="AB212" s="71">
        <f t="shared" si="148"/>
        <v>1.4722767273920412E-2</v>
      </c>
      <c r="AC212" s="71">
        <f t="shared" si="149"/>
        <v>1.3229955722290635E-2</v>
      </c>
      <c r="AD212" s="71">
        <f t="shared" si="141"/>
        <v>-4.1612700957954427E-4</v>
      </c>
      <c r="AE212" s="71">
        <f t="shared" si="142"/>
        <v>1.7316168810161413E-7</v>
      </c>
      <c r="AF212">
        <f t="shared" si="143"/>
        <v>1.3229955722290635E-2</v>
      </c>
      <c r="AG212" s="102"/>
      <c r="AH212">
        <f t="shared" si="118"/>
        <v>1.3646082731870179E-2</v>
      </c>
      <c r="AI212">
        <f t="shared" si="119"/>
        <v>0.45474380887410237</v>
      </c>
      <c r="AJ212">
        <f t="shared" si="120"/>
        <v>0.98325962806981604</v>
      </c>
      <c r="AK212">
        <f t="shared" si="121"/>
        <v>-0.29288868342681312</v>
      </c>
      <c r="AL212">
        <f t="shared" si="122"/>
        <v>-2.6486624351153831</v>
      </c>
      <c r="AM212">
        <f t="shared" si="123"/>
        <v>-3.9748797571719297</v>
      </c>
      <c r="AN212" s="71">
        <f t="shared" si="150"/>
        <v>10.381541555016792</v>
      </c>
      <c r="AO212" s="71">
        <f t="shared" si="150"/>
        <v>10.382439696729064</v>
      </c>
      <c r="AP212" s="71">
        <f t="shared" si="150"/>
        <v>10.379922458249066</v>
      </c>
      <c r="AQ212" s="71">
        <f t="shared" si="150"/>
        <v>10.387000479629757</v>
      </c>
      <c r="AR212" s="71">
        <f t="shared" si="150"/>
        <v>10.367275346227336</v>
      </c>
      <c r="AS212" s="71">
        <f t="shared" si="150"/>
        <v>10.423717733817403</v>
      </c>
      <c r="AT212" s="71">
        <f t="shared" si="150"/>
        <v>10.272395384656487</v>
      </c>
      <c r="AU212" s="71">
        <f t="shared" si="124"/>
        <v>10.887741480910275</v>
      </c>
    </row>
    <row r="213" spans="1:48" ht="12.95" customHeight="1">
      <c r="A213" s="118" t="s">
        <v>87</v>
      </c>
      <c r="B213" s="113" t="s">
        <v>38</v>
      </c>
      <c r="C213" s="112">
        <v>54947.4012</v>
      </c>
      <c r="D213" s="118">
        <v>1E-4</v>
      </c>
      <c r="E213" s="104">
        <f t="shared" ref="E213:E281" si="151">+(C213-C$7)/C$8</f>
        <v>23952.093718490254</v>
      </c>
      <c r="F213">
        <f t="shared" si="135"/>
        <v>23952</v>
      </c>
      <c r="G213">
        <f t="shared" si="146"/>
        <v>2.8436800006602425E-2</v>
      </c>
      <c r="K213">
        <f t="shared" si="147"/>
        <v>2.8436800006602425E-2</v>
      </c>
      <c r="O213">
        <f t="shared" ref="O213:O281" ca="1" si="152">+C$11+C$12*$F213</f>
        <v>2.7706307275326685E-2</v>
      </c>
      <c r="P213">
        <f t="shared" ref="P213:P281" si="153">+AB$3+AB$4*F213+AB$5*F213^2</f>
        <v>1.5165941788402588E-2</v>
      </c>
      <c r="Q213" s="1">
        <f t="shared" ref="Q213:Q281" si="154">+C213-15018.5</f>
        <v>39928.9012</v>
      </c>
      <c r="S213">
        <v>1</v>
      </c>
      <c r="U213" s="16"/>
      <c r="Z213">
        <f t="shared" ref="Z213:Z281" si="155">F213</f>
        <v>23952</v>
      </c>
      <c r="AA213" s="71">
        <f t="shared" ref="AA213:AA276" si="156">AB$3+AB$4*Z213+AB$5*Z213^2+AH213</f>
        <v>2.8796778313793542E-2</v>
      </c>
      <c r="AB213" s="71">
        <f t="shared" si="148"/>
        <v>1.4805963481211474E-2</v>
      </c>
      <c r="AC213" s="71">
        <f t="shared" si="149"/>
        <v>1.3270858218199837E-2</v>
      </c>
      <c r="AD213" s="71">
        <f t="shared" si="141"/>
        <v>-3.5997830719111668E-4</v>
      </c>
      <c r="AE213" s="71">
        <f t="shared" si="142"/>
        <v>1.2958438164818197E-7</v>
      </c>
      <c r="AF213">
        <f t="shared" si="143"/>
        <v>1.3270858218199837E-2</v>
      </c>
      <c r="AG213" s="102"/>
      <c r="AH213">
        <f t="shared" ref="AH213:AH276" si="157">$AB$6*($AB$11/AI213*AJ213+$AB$12)</f>
        <v>1.3630836525390952E-2</v>
      </c>
      <c r="AI213">
        <f t="shared" ref="AI213:AI281" si="158">1+$AB$7*COS(AL213)</f>
        <v>0.45496403442430289</v>
      </c>
      <c r="AJ213">
        <f t="shared" ref="AJ213:AJ281" si="159">SIN(AL213+RADIANS($AB$9))</f>
        <v>0.98312244093695111</v>
      </c>
      <c r="AK213">
        <f t="shared" ref="AK213:AK276" si="160">$AB$7*SIN(AL213)</f>
        <v>-0.29329829707923788</v>
      </c>
      <c r="AL213">
        <f t="shared" ref="AL213:AL276" si="161">2*ATAN(AM213)</f>
        <v>-2.647911051863407</v>
      </c>
      <c r="AM213">
        <f t="shared" ref="AM213:AM276" si="162">SQRT((1+$AB$7)/(1-$AB$7))*TAN(AN213/2)</f>
        <v>-3.9685776729665605</v>
      </c>
      <c r="AN213" s="71">
        <f t="shared" si="150"/>
        <v>10.382839036521432</v>
      </c>
      <c r="AO213" s="71">
        <f t="shared" si="150"/>
        <v>10.383725745860612</v>
      </c>
      <c r="AP213" s="71">
        <f t="shared" si="150"/>
        <v>10.38123595982824</v>
      </c>
      <c r="AQ213" s="71">
        <f t="shared" si="150"/>
        <v>10.388249595582003</v>
      </c>
      <c r="AR213" s="71">
        <f t="shared" si="150"/>
        <v>10.368667535812367</v>
      </c>
      <c r="AS213" s="71">
        <f t="shared" si="150"/>
        <v>10.424802072787172</v>
      </c>
      <c r="AT213" s="71">
        <f t="shared" si="150"/>
        <v>10.274034521720084</v>
      </c>
      <c r="AU213" s="71">
        <f t="shared" ref="AU213:AU281" si="163">RADIANS($AB$9)+$AB$18*(F213-AB$15)</f>
        <v>10.889496582550219</v>
      </c>
    </row>
    <row r="214" spans="1:48" ht="12.95" customHeight="1">
      <c r="A214" s="120" t="s">
        <v>460</v>
      </c>
      <c r="B214" s="46" t="str">
        <f>IF(H214=INT(H214),"I","II")</f>
        <v>I</v>
      </c>
      <c r="C214" s="108">
        <v>54959.385999999999</v>
      </c>
      <c r="D214" s="47" t="s">
        <v>526</v>
      </c>
      <c r="E214" s="104">
        <f t="shared" si="151"/>
        <v>23991.591740837244</v>
      </c>
      <c r="F214">
        <f t="shared" si="135"/>
        <v>23991.5</v>
      </c>
      <c r="G214">
        <f t="shared" si="146"/>
        <v>2.783672499936074E-2</v>
      </c>
      <c r="K214">
        <f t="shared" si="147"/>
        <v>2.783672499936074E-2</v>
      </c>
      <c r="O214">
        <f t="shared" ca="1" si="152"/>
        <v>2.7739440838502064E-2</v>
      </c>
      <c r="P214">
        <f t="shared" si="153"/>
        <v>1.5248262954673408E-2</v>
      </c>
      <c r="Q214" s="1">
        <f t="shared" si="154"/>
        <v>39940.885999999999</v>
      </c>
      <c r="S214">
        <v>1</v>
      </c>
      <c r="U214" s="16"/>
      <c r="Z214">
        <f t="shared" si="155"/>
        <v>23991.5</v>
      </c>
      <c r="AA214" s="71">
        <f t="shared" si="156"/>
        <v>2.8832590757569061E-2</v>
      </c>
      <c r="AB214" s="71">
        <f t="shared" si="148"/>
        <v>1.4252397196465087E-2</v>
      </c>
      <c r="AC214" s="71">
        <f t="shared" si="149"/>
        <v>1.2588462044687332E-2</v>
      </c>
      <c r="AD214" s="71">
        <f t="shared" si="141"/>
        <v>-9.9586575820832107E-4</v>
      </c>
      <c r="AE214" s="71">
        <f t="shared" si="142"/>
        <v>9.9174860837183423E-7</v>
      </c>
      <c r="AF214">
        <f t="shared" si="143"/>
        <v>1.2588462044687332E-2</v>
      </c>
      <c r="AG214" s="102"/>
      <c r="AH214">
        <f t="shared" si="157"/>
        <v>1.3584327802895653E-2</v>
      </c>
      <c r="AI214">
        <f t="shared" si="158"/>
        <v>0.45563634998235714</v>
      </c>
      <c r="AJ214">
        <f t="shared" si="159"/>
        <v>0.98270139241169596</v>
      </c>
      <c r="AK214">
        <f t="shared" si="160"/>
        <v>-0.29454424350185926</v>
      </c>
      <c r="AL214">
        <f t="shared" si="161"/>
        <v>-2.6456236527097183</v>
      </c>
      <c r="AM214">
        <f t="shared" si="162"/>
        <v>-3.9495077001645056</v>
      </c>
      <c r="AN214" s="71">
        <f t="shared" si="150"/>
        <v>10.386785026732648</v>
      </c>
      <c r="AO214" s="71">
        <f t="shared" si="150"/>
        <v>10.387637604877789</v>
      </c>
      <c r="AP214" s="71">
        <f t="shared" si="150"/>
        <v>10.385230109690244</v>
      </c>
      <c r="AQ214" s="71">
        <f t="shared" si="150"/>
        <v>10.392049947018023</v>
      </c>
      <c r="AR214" s="71">
        <f t="shared" si="150"/>
        <v>10.372900431680803</v>
      </c>
      <c r="AS214" s="71">
        <f t="shared" si="150"/>
        <v>10.428099733626786</v>
      </c>
      <c r="AT214" s="71">
        <f t="shared" si="150"/>
        <v>10.279026609862216</v>
      </c>
      <c r="AU214" s="71">
        <f t="shared" si="163"/>
        <v>10.894829391379277</v>
      </c>
    </row>
    <row r="215" spans="1:48" ht="12.95" customHeight="1">
      <c r="A215" s="121" t="s">
        <v>95</v>
      </c>
      <c r="B215" s="105" t="s">
        <v>29</v>
      </c>
      <c r="C215" s="108">
        <v>54959.386079999997</v>
      </c>
      <c r="D215" s="117">
        <v>5.0000000000000001E-4</v>
      </c>
      <c r="E215" s="104">
        <f t="shared" si="151"/>
        <v>23991.592004491347</v>
      </c>
      <c r="F215">
        <f t="shared" si="135"/>
        <v>23991.5</v>
      </c>
      <c r="G215">
        <f t="shared" si="146"/>
        <v>2.791672499733977E-2</v>
      </c>
      <c r="K215">
        <f t="shared" si="147"/>
        <v>2.791672499733977E-2</v>
      </c>
      <c r="O215">
        <f t="shared" ca="1" si="152"/>
        <v>2.7739440838502064E-2</v>
      </c>
      <c r="P215">
        <f t="shared" si="153"/>
        <v>1.5248262954673408E-2</v>
      </c>
      <c r="Q215" s="1">
        <f t="shared" si="154"/>
        <v>39940.886079999997</v>
      </c>
      <c r="S215">
        <v>1</v>
      </c>
      <c r="U215" s="16"/>
      <c r="Z215">
        <f t="shared" si="155"/>
        <v>23991.5</v>
      </c>
      <c r="AA215" s="71">
        <f t="shared" si="156"/>
        <v>2.8832590757569061E-2</v>
      </c>
      <c r="AB215" s="71">
        <f t="shared" si="148"/>
        <v>1.4332397194444117E-2</v>
      </c>
      <c r="AC215" s="71">
        <f t="shared" si="149"/>
        <v>1.2668462042666362E-2</v>
      </c>
      <c r="AD215" s="71">
        <f t="shared" ref="AD215:AD246" si="164">IF(S215&lt;&gt;0,G215-AA215, -9999)</f>
        <v>-9.1586576022929106E-4</v>
      </c>
      <c r="AE215" s="71">
        <f t="shared" ref="AE215:AE246" si="165">+(G215-AA215)^2*S215</f>
        <v>8.3881009076037723E-7</v>
      </c>
      <c r="AF215">
        <f t="shared" ref="AF215:AF246" si="166">IF(S215&lt;&gt;0,G215-P215, -9999)</f>
        <v>1.2668462042666362E-2</v>
      </c>
      <c r="AG215" s="102"/>
      <c r="AH215">
        <f t="shared" si="157"/>
        <v>1.3584327802895653E-2</v>
      </c>
      <c r="AI215">
        <f t="shared" si="158"/>
        <v>0.45563634998235714</v>
      </c>
      <c r="AJ215">
        <f t="shared" si="159"/>
        <v>0.98270139241169596</v>
      </c>
      <c r="AK215">
        <f t="shared" si="160"/>
        <v>-0.29454424350185926</v>
      </c>
      <c r="AL215">
        <f t="shared" si="161"/>
        <v>-2.6456236527097183</v>
      </c>
      <c r="AM215">
        <f t="shared" si="162"/>
        <v>-3.9495077001645056</v>
      </c>
      <c r="AN215" s="71">
        <f t="shared" si="150"/>
        <v>10.386785026732648</v>
      </c>
      <c r="AO215" s="71">
        <f t="shared" si="150"/>
        <v>10.387637604877789</v>
      </c>
      <c r="AP215" s="71">
        <f t="shared" si="150"/>
        <v>10.385230109690244</v>
      </c>
      <c r="AQ215" s="71">
        <f t="shared" si="150"/>
        <v>10.392049947018023</v>
      </c>
      <c r="AR215" s="71">
        <f t="shared" si="150"/>
        <v>10.372900431680803</v>
      </c>
      <c r="AS215" s="71">
        <f t="shared" si="150"/>
        <v>10.428099733626786</v>
      </c>
      <c r="AT215" s="71">
        <f t="shared" si="150"/>
        <v>10.279026609862216</v>
      </c>
      <c r="AU215" s="71">
        <f t="shared" si="163"/>
        <v>10.894829391379277</v>
      </c>
    </row>
    <row r="216" spans="1:48" ht="12.95" customHeight="1">
      <c r="A216" s="120" t="s">
        <v>460</v>
      </c>
      <c r="B216" s="46" t="str">
        <f>IF(H216=INT(H216),"I","II")</f>
        <v>I</v>
      </c>
      <c r="C216" s="108">
        <v>54959.386599999998</v>
      </c>
      <c r="D216" s="47" t="s">
        <v>526</v>
      </c>
      <c r="E216" s="104">
        <f t="shared" si="151"/>
        <v>23991.593718243072</v>
      </c>
      <c r="F216">
        <f t="shared" si="135"/>
        <v>23991.5</v>
      </c>
      <c r="G216">
        <f t="shared" si="146"/>
        <v>2.8436724998755381E-2</v>
      </c>
      <c r="K216">
        <f t="shared" si="147"/>
        <v>2.8436724998755381E-2</v>
      </c>
      <c r="O216">
        <f t="shared" ca="1" si="152"/>
        <v>2.7739440838502064E-2</v>
      </c>
      <c r="P216">
        <f t="shared" si="153"/>
        <v>1.5248262954673408E-2</v>
      </c>
      <c r="Q216" s="1">
        <f t="shared" si="154"/>
        <v>39940.886599999998</v>
      </c>
      <c r="S216">
        <v>1</v>
      </c>
      <c r="U216" s="16"/>
      <c r="Z216">
        <f t="shared" si="155"/>
        <v>23991.5</v>
      </c>
      <c r="AA216" s="71">
        <f t="shared" si="156"/>
        <v>2.8832590757569061E-2</v>
      </c>
      <c r="AB216" s="71">
        <f t="shared" si="148"/>
        <v>1.4852397195859728E-2</v>
      </c>
      <c r="AC216" s="71">
        <f t="shared" si="149"/>
        <v>1.3188462044081972E-2</v>
      </c>
      <c r="AD216" s="71">
        <f t="shared" si="164"/>
        <v>-3.9586575881368075E-4</v>
      </c>
      <c r="AE216" s="71">
        <f t="shared" si="165"/>
        <v>1.5670969900113126E-7</v>
      </c>
      <c r="AF216">
        <f t="shared" si="166"/>
        <v>1.3188462044081972E-2</v>
      </c>
      <c r="AG216" s="102"/>
      <c r="AH216">
        <f t="shared" si="157"/>
        <v>1.3584327802895653E-2</v>
      </c>
      <c r="AI216">
        <f t="shared" si="158"/>
        <v>0.45563634998235714</v>
      </c>
      <c r="AJ216">
        <f t="shared" si="159"/>
        <v>0.98270139241169596</v>
      </c>
      <c r="AK216">
        <f t="shared" si="160"/>
        <v>-0.29454424350185926</v>
      </c>
      <c r="AL216">
        <f t="shared" si="161"/>
        <v>-2.6456236527097183</v>
      </c>
      <c r="AM216">
        <f t="shared" si="162"/>
        <v>-3.9495077001645056</v>
      </c>
      <c r="AN216" s="71">
        <f t="shared" si="150"/>
        <v>10.386785026732648</v>
      </c>
      <c r="AO216" s="71">
        <f t="shared" si="150"/>
        <v>10.387637604877789</v>
      </c>
      <c r="AP216" s="71">
        <f t="shared" si="150"/>
        <v>10.385230109690244</v>
      </c>
      <c r="AQ216" s="71">
        <f t="shared" si="150"/>
        <v>10.392049947018023</v>
      </c>
      <c r="AR216" s="71">
        <f t="shared" si="150"/>
        <v>10.372900431680803</v>
      </c>
      <c r="AS216" s="71">
        <f t="shared" si="150"/>
        <v>10.428099733626786</v>
      </c>
      <c r="AT216" s="71">
        <f t="shared" si="150"/>
        <v>10.279026609862216</v>
      </c>
      <c r="AU216" s="71">
        <f t="shared" si="163"/>
        <v>10.894829391379277</v>
      </c>
    </row>
    <row r="217" spans="1:48" ht="12.95" customHeight="1">
      <c r="A217" s="121" t="s">
        <v>95</v>
      </c>
      <c r="B217" s="105" t="s">
        <v>29</v>
      </c>
      <c r="C217" s="108">
        <v>54959.386680000003</v>
      </c>
      <c r="D217" s="117">
        <v>2.0000000000000001E-4</v>
      </c>
      <c r="E217" s="104">
        <f t="shared" si="151"/>
        <v>23991.5939818972</v>
      </c>
      <c r="F217">
        <f t="shared" si="135"/>
        <v>23991.5</v>
      </c>
      <c r="G217">
        <f t="shared" si="146"/>
        <v>2.8516725004010368E-2</v>
      </c>
      <c r="K217">
        <f t="shared" si="147"/>
        <v>2.8516725004010368E-2</v>
      </c>
      <c r="O217">
        <f t="shared" ca="1" si="152"/>
        <v>2.7739440838502064E-2</v>
      </c>
      <c r="P217">
        <f t="shared" si="153"/>
        <v>1.5248262954673408E-2</v>
      </c>
      <c r="Q217" s="1">
        <f t="shared" si="154"/>
        <v>39940.886680000003</v>
      </c>
      <c r="S217">
        <v>1</v>
      </c>
      <c r="U217" s="16"/>
      <c r="Z217">
        <f t="shared" si="155"/>
        <v>23991.5</v>
      </c>
      <c r="AA217" s="71">
        <f t="shared" si="156"/>
        <v>2.8832590757569061E-2</v>
      </c>
      <c r="AB217" s="71">
        <f t="shared" si="148"/>
        <v>1.4932397201114715E-2</v>
      </c>
      <c r="AC217" s="71">
        <f t="shared" si="149"/>
        <v>1.326846204933696E-2</v>
      </c>
      <c r="AD217" s="71">
        <f t="shared" si="164"/>
        <v>-3.1586575355869312E-4</v>
      </c>
      <c r="AE217" s="71">
        <f t="shared" si="165"/>
        <v>9.977117427120106E-8</v>
      </c>
      <c r="AF217">
        <f t="shared" si="166"/>
        <v>1.326846204933696E-2</v>
      </c>
      <c r="AG217" s="102"/>
      <c r="AH217">
        <f t="shared" si="157"/>
        <v>1.3584327802895653E-2</v>
      </c>
      <c r="AI217">
        <f t="shared" si="158"/>
        <v>0.45563634998235714</v>
      </c>
      <c r="AJ217">
        <f t="shared" si="159"/>
        <v>0.98270139241169596</v>
      </c>
      <c r="AK217">
        <f t="shared" si="160"/>
        <v>-0.29454424350185926</v>
      </c>
      <c r="AL217">
        <f t="shared" si="161"/>
        <v>-2.6456236527097183</v>
      </c>
      <c r="AM217">
        <f t="shared" si="162"/>
        <v>-3.9495077001645056</v>
      </c>
      <c r="AN217" s="71">
        <f t="shared" si="150"/>
        <v>10.386785026732648</v>
      </c>
      <c r="AO217" s="71">
        <f t="shared" si="150"/>
        <v>10.387637604877789</v>
      </c>
      <c r="AP217" s="71">
        <f t="shared" si="150"/>
        <v>10.385230109690244</v>
      </c>
      <c r="AQ217" s="71">
        <f t="shared" si="150"/>
        <v>10.392049947018023</v>
      </c>
      <c r="AR217" s="71">
        <f t="shared" si="150"/>
        <v>10.372900431680803</v>
      </c>
      <c r="AS217" s="71">
        <f t="shared" si="150"/>
        <v>10.428099733626786</v>
      </c>
      <c r="AT217" s="71">
        <f t="shared" si="150"/>
        <v>10.279026609862216</v>
      </c>
      <c r="AU217" s="71">
        <f t="shared" si="163"/>
        <v>10.894829391379277</v>
      </c>
    </row>
    <row r="218" spans="1:48" ht="12.95" customHeight="1">
      <c r="A218" s="121" t="s">
        <v>105</v>
      </c>
      <c r="B218" s="105" t="s">
        <v>29</v>
      </c>
      <c r="C218" s="108">
        <v>54977.284299999999</v>
      </c>
      <c r="D218" s="117">
        <v>1E-4</v>
      </c>
      <c r="E218" s="104">
        <f t="shared" si="151"/>
        <v>24050.578745490904</v>
      </c>
      <c r="F218">
        <f t="shared" si="135"/>
        <v>24050.5</v>
      </c>
      <c r="G218">
        <f t="shared" si="146"/>
        <v>2.3893575002148282E-2</v>
      </c>
      <c r="K218">
        <f t="shared" si="147"/>
        <v>2.3893575002148282E-2</v>
      </c>
      <c r="O218">
        <f t="shared" ca="1" si="152"/>
        <v>2.7788931477169092E-2</v>
      </c>
      <c r="P218">
        <f t="shared" si="153"/>
        <v>1.5371611433801429E-2</v>
      </c>
      <c r="Q218" s="1">
        <f t="shared" si="154"/>
        <v>39958.784299999999</v>
      </c>
      <c r="S218">
        <v>1</v>
      </c>
      <c r="U218" s="16"/>
      <c r="Z218">
        <f t="shared" si="155"/>
        <v>24050.5</v>
      </c>
      <c r="AA218" s="71">
        <f t="shared" si="156"/>
        <v>2.8885954437510252E-2</v>
      </c>
      <c r="AB218" s="71">
        <f t="shared" si="148"/>
        <v>1.0379231998439459E-2</v>
      </c>
      <c r="AC218" s="71">
        <f t="shared" si="149"/>
        <v>8.5219635683468527E-3</v>
      </c>
      <c r="AD218" s="71">
        <f t="shared" si="164"/>
        <v>-4.9923794353619703E-3</v>
      </c>
      <c r="AE218" s="71">
        <f t="shared" si="165"/>
        <v>2.4923852426625107E-5</v>
      </c>
      <c r="AF218">
        <f t="shared" si="166"/>
        <v>8.5219635683468527E-3</v>
      </c>
      <c r="AG218" s="102"/>
      <c r="AH218">
        <f t="shared" si="157"/>
        <v>1.3514343003708823E-2</v>
      </c>
      <c r="AI218">
        <f t="shared" si="158"/>
        <v>0.45664951625255912</v>
      </c>
      <c r="AJ218">
        <f t="shared" si="159"/>
        <v>0.9820605908631479</v>
      </c>
      <c r="AK218">
        <f t="shared" si="160"/>
        <v>-0.2964090866556478</v>
      </c>
      <c r="AL218">
        <f t="shared" si="161"/>
        <v>-2.6421947346351162</v>
      </c>
      <c r="AM218">
        <f t="shared" si="162"/>
        <v>-3.9212414322163092</v>
      </c>
      <c r="AN218" s="71">
        <f t="shared" si="150"/>
        <v>10.392689326780227</v>
      </c>
      <c r="AO218" s="71">
        <f t="shared" si="150"/>
        <v>10.393492604367916</v>
      </c>
      <c r="AP218" s="71">
        <f t="shared" si="150"/>
        <v>10.391204887141454</v>
      </c>
      <c r="AQ218" s="71">
        <f t="shared" si="150"/>
        <v>10.39774043123256</v>
      </c>
      <c r="AR218" s="71">
        <f t="shared" si="150"/>
        <v>10.379230742536832</v>
      </c>
      <c r="AS218" s="71">
        <f t="shared" si="150"/>
        <v>10.433033885437656</v>
      </c>
      <c r="AT218" s="71">
        <f t="shared" si="150"/>
        <v>10.286515764366021</v>
      </c>
      <c r="AU218" s="71">
        <f t="shared" si="163"/>
        <v>10.902794852668251</v>
      </c>
    </row>
    <row r="219" spans="1:48" ht="12.95" customHeight="1">
      <c r="A219" s="120" t="s">
        <v>476</v>
      </c>
      <c r="B219" s="46" t="str">
        <f>IF(H219=INT(H219),"I","II")</f>
        <v>I</v>
      </c>
      <c r="C219" s="108">
        <v>55211.536</v>
      </c>
      <c r="D219" s="47" t="s">
        <v>526</v>
      </c>
      <c r="E219" s="104">
        <f t="shared" si="151"/>
        <v>24822.596541484254</v>
      </c>
      <c r="F219">
        <f t="shared" si="135"/>
        <v>24822.5</v>
      </c>
      <c r="G219">
        <f t="shared" si="146"/>
        <v>2.9293375002453104E-2</v>
      </c>
      <c r="K219">
        <f t="shared" si="147"/>
        <v>2.9293375002453104E-2</v>
      </c>
      <c r="O219">
        <f t="shared" ca="1" si="152"/>
        <v>2.8436503901761383E-2</v>
      </c>
      <c r="P219">
        <f t="shared" si="153"/>
        <v>1.7028398653939056E-2</v>
      </c>
      <c r="Q219" s="1">
        <f t="shared" si="154"/>
        <v>40193.036</v>
      </c>
      <c r="S219">
        <v>1</v>
      </c>
      <c r="U219" s="16"/>
      <c r="Z219">
        <f t="shared" si="155"/>
        <v>24822.5</v>
      </c>
      <c r="AA219" s="71">
        <f t="shared" si="156"/>
        <v>2.9568912648862522E-2</v>
      </c>
      <c r="AB219" s="71">
        <f t="shared" si="148"/>
        <v>1.6752861007529637E-2</v>
      </c>
      <c r="AC219" s="71">
        <f t="shared" si="149"/>
        <v>1.2264976348514048E-2</v>
      </c>
      <c r="AD219" s="71">
        <f t="shared" si="164"/>
        <v>-2.7553764640941836E-4</v>
      </c>
      <c r="AE219" s="71">
        <f t="shared" si="165"/>
        <v>7.5920994588841661E-8</v>
      </c>
      <c r="AF219">
        <f t="shared" si="166"/>
        <v>1.2264976348514048E-2</v>
      </c>
      <c r="AG219" s="102"/>
      <c r="AH219">
        <f t="shared" si="157"/>
        <v>1.2540513994923468E-2</v>
      </c>
      <c r="AI219">
        <f t="shared" si="158"/>
        <v>0.47095738290091393</v>
      </c>
      <c r="AJ219">
        <f t="shared" si="159"/>
        <v>0.97227578288464833</v>
      </c>
      <c r="AK219">
        <f t="shared" si="160"/>
        <v>-0.32125068736667795</v>
      </c>
      <c r="AL219">
        <f t="shared" si="161"/>
        <v>-2.5958737376380157</v>
      </c>
      <c r="AM219">
        <f t="shared" si="162"/>
        <v>-3.5734825479792613</v>
      </c>
      <c r="AN219" s="71">
        <f t="shared" si="150"/>
        <v>10.471155009715817</v>
      </c>
      <c r="AO219" s="71">
        <f t="shared" si="150"/>
        <v>10.471481834532565</v>
      </c>
      <c r="AP219" s="71">
        <f t="shared" si="150"/>
        <v>10.470427620570568</v>
      </c>
      <c r="AQ219" s="71">
        <f t="shared" si="150"/>
        <v>10.473835050048264</v>
      </c>
      <c r="AR219" s="71">
        <f t="shared" si="150"/>
        <v>10.462892858661025</v>
      </c>
      <c r="AS219" s="71">
        <f t="shared" si="150"/>
        <v>10.498805928778211</v>
      </c>
      <c r="AT219" s="71">
        <f t="shared" si="150"/>
        <v>10.388120328620616</v>
      </c>
      <c r="AU219" s="71">
        <f t="shared" si="163"/>
        <v>11.007020888517189</v>
      </c>
    </row>
    <row r="220" spans="1:48" ht="12.95" customHeight="1">
      <c r="A220" s="122" t="s">
        <v>100</v>
      </c>
      <c r="B220" s="113" t="s">
        <v>38</v>
      </c>
      <c r="C220" s="112">
        <v>55262.663999999997</v>
      </c>
      <c r="D220" s="118">
        <v>2.0000000000000001E-4</v>
      </c>
      <c r="E220" s="104">
        <f t="shared" si="151"/>
        <v>24991.097883730843</v>
      </c>
      <c r="F220">
        <f t="shared" si="135"/>
        <v>24991</v>
      </c>
      <c r="G220">
        <f t="shared" si="146"/>
        <v>2.970064999681199E-2</v>
      </c>
      <c r="K220">
        <f t="shared" si="147"/>
        <v>2.970064999681199E-2</v>
      </c>
      <c r="O220">
        <f t="shared" ca="1" si="152"/>
        <v>2.8577845810496876E-2</v>
      </c>
      <c r="P220">
        <f t="shared" si="153"/>
        <v>1.7400589650509671E-2</v>
      </c>
      <c r="Q220" s="1">
        <f t="shared" si="154"/>
        <v>40244.163999999997</v>
      </c>
      <c r="S220">
        <v>1</v>
      </c>
      <c r="U220" s="16"/>
      <c r="Z220">
        <f t="shared" si="155"/>
        <v>24991</v>
      </c>
      <c r="AA220" s="71">
        <f t="shared" si="156"/>
        <v>2.9713862722387394E-2</v>
      </c>
      <c r="AB220" s="71">
        <f t="shared" si="148"/>
        <v>1.7387376924934271E-2</v>
      </c>
      <c r="AC220" s="71">
        <f t="shared" si="149"/>
        <v>1.2300060346302318E-2</v>
      </c>
      <c r="AD220" s="71">
        <f t="shared" si="164"/>
        <v>-1.3212725575403872E-5</v>
      </c>
      <c r="AE220" s="71">
        <f t="shared" si="165"/>
        <v>1.7457611713093158E-10</v>
      </c>
      <c r="AF220">
        <f t="shared" si="166"/>
        <v>1.2300060346302318E-2</v>
      </c>
      <c r="AG220" s="102"/>
      <c r="AH220">
        <f t="shared" si="157"/>
        <v>1.231327307187772E-2</v>
      </c>
      <c r="AI220">
        <f t="shared" si="158"/>
        <v>0.47435931123995767</v>
      </c>
      <c r="AJ220">
        <f t="shared" si="159"/>
        <v>0.9697671697953385</v>
      </c>
      <c r="AK220">
        <f t="shared" si="160"/>
        <v>-0.32678733323138692</v>
      </c>
      <c r="AL220">
        <f t="shared" si="161"/>
        <v>-2.5853746712832724</v>
      </c>
      <c r="AM220">
        <f t="shared" si="162"/>
        <v>-3.502528036120919</v>
      </c>
      <c r="AN220" s="71">
        <f t="shared" si="150"/>
        <v>10.488602029363417</v>
      </c>
      <c r="AO220" s="71">
        <f t="shared" si="150"/>
        <v>10.488861178898526</v>
      </c>
      <c r="AP220" s="71">
        <f t="shared" si="150"/>
        <v>10.487999097314335</v>
      </c>
      <c r="AQ220" s="71">
        <f t="shared" si="150"/>
        <v>10.490872081770034</v>
      </c>
      <c r="AR220" s="71">
        <f t="shared" si="150"/>
        <v>10.481354495824375</v>
      </c>
      <c r="AS220" s="71">
        <f t="shared" si="150"/>
        <v>10.513540535697972</v>
      </c>
      <c r="AT220" s="71">
        <f t="shared" si="150"/>
        <v>10.4111904350963</v>
      </c>
      <c r="AU220" s="71">
        <f t="shared" si="163"/>
        <v>11.029769705927226</v>
      </c>
    </row>
    <row r="221" spans="1:48" ht="12.95" customHeight="1">
      <c r="A221" s="119" t="s">
        <v>97</v>
      </c>
      <c r="B221" s="37" t="s">
        <v>29</v>
      </c>
      <c r="C221" s="36">
        <v>55267.674099999997</v>
      </c>
      <c r="D221" s="119">
        <v>6.9999999999999999E-4</v>
      </c>
      <c r="E221" s="104">
        <f t="shared" si="151"/>
        <v>25007.609551990696</v>
      </c>
      <c r="F221">
        <f t="shared" si="135"/>
        <v>25007.5</v>
      </c>
      <c r="G221">
        <f t="shared" si="146"/>
        <v>3.3241124998312443E-2</v>
      </c>
      <c r="K221">
        <f t="shared" si="147"/>
        <v>3.3241124998312443E-2</v>
      </c>
      <c r="O221">
        <f t="shared" ca="1" si="152"/>
        <v>2.8591686412835965E-2</v>
      </c>
      <c r="P221">
        <f t="shared" si="153"/>
        <v>1.743723931934562E-2</v>
      </c>
      <c r="Q221" s="1">
        <f t="shared" si="154"/>
        <v>40249.174099999997</v>
      </c>
      <c r="S221">
        <v>1</v>
      </c>
      <c r="U221" s="16"/>
      <c r="Z221">
        <f t="shared" si="155"/>
        <v>25007.5</v>
      </c>
      <c r="AA221" s="71">
        <f t="shared" si="156"/>
        <v>2.9727970822591199E-2</v>
      </c>
      <c r="AB221" s="71">
        <f t="shared" si="148"/>
        <v>2.0950393495066864E-2</v>
      </c>
      <c r="AC221" s="71">
        <f t="shared" si="149"/>
        <v>1.5803885678966824E-2</v>
      </c>
      <c r="AD221" s="71">
        <f t="shared" si="164"/>
        <v>3.5131541757212441E-3</v>
      </c>
      <c r="AE221" s="71">
        <f t="shared" si="165"/>
        <v>1.2342252262387614E-5</v>
      </c>
      <c r="AF221">
        <f t="shared" si="166"/>
        <v>1.5803885678966824E-2</v>
      </c>
      <c r="AG221" s="102"/>
      <c r="AH221">
        <f t="shared" si="157"/>
        <v>1.229073150324558E-2</v>
      </c>
      <c r="AI221">
        <f t="shared" si="158"/>
        <v>0.47469820135487695</v>
      </c>
      <c r="AJ221">
        <f t="shared" si="159"/>
        <v>0.96951378999285609</v>
      </c>
      <c r="AK221">
        <f t="shared" si="160"/>
        <v>-0.32733181205133721</v>
      </c>
      <c r="AL221">
        <f t="shared" si="161"/>
        <v>-2.5843384989374774</v>
      </c>
      <c r="AM221">
        <f t="shared" si="162"/>
        <v>-3.495666672928643</v>
      </c>
      <c r="AN221" s="71">
        <f t="shared" ref="AN221:AT230" si="167">$AU221+$AB$7*SIN(AO221)</f>
        <v>10.490317096395525</v>
      </c>
      <c r="AO221" s="71">
        <f t="shared" si="167"/>
        <v>10.490570213006492</v>
      </c>
      <c r="AP221" s="71">
        <f t="shared" si="167"/>
        <v>10.489725587904939</v>
      </c>
      <c r="AQ221" s="71">
        <f t="shared" si="167"/>
        <v>10.492549068984568</v>
      </c>
      <c r="AR221" s="71">
        <f t="shared" si="167"/>
        <v>10.483166166806562</v>
      </c>
      <c r="AS221" s="71">
        <f t="shared" si="167"/>
        <v>10.514992234624003</v>
      </c>
      <c r="AT221" s="71">
        <f t="shared" si="167"/>
        <v>10.413466737327566</v>
      </c>
      <c r="AU221" s="71">
        <f t="shared" si="163"/>
        <v>11.031997334931768</v>
      </c>
    </row>
    <row r="222" spans="1:48" ht="12.95" customHeight="1">
      <c r="A222" s="120" t="s">
        <v>487</v>
      </c>
      <c r="B222" s="46" t="str">
        <f>IF(H222=INT(H222),"I","II")</f>
        <v>I</v>
      </c>
      <c r="C222" s="108">
        <v>55272.374499999998</v>
      </c>
      <c r="D222" s="47" t="s">
        <v>526</v>
      </c>
      <c r="E222" s="104">
        <f t="shared" si="151"/>
        <v>25023.10054927391</v>
      </c>
      <c r="F222">
        <f t="shared" si="135"/>
        <v>25023</v>
      </c>
      <c r="G222">
        <f t="shared" si="146"/>
        <v>3.0509449999954086E-2</v>
      </c>
      <c r="K222">
        <f t="shared" si="147"/>
        <v>3.0509449999954086E-2</v>
      </c>
      <c r="O222">
        <f t="shared" ca="1" si="152"/>
        <v>2.8604688190790858E-2</v>
      </c>
      <c r="P222">
        <f t="shared" si="153"/>
        <v>1.7471700889804084E-2</v>
      </c>
      <c r="Q222" s="1">
        <f t="shared" si="154"/>
        <v>40253.874499999998</v>
      </c>
      <c r="S222">
        <v>1</v>
      </c>
      <c r="U222" s="16"/>
      <c r="Z222">
        <f t="shared" si="155"/>
        <v>25023</v>
      </c>
      <c r="AA222" s="71">
        <f t="shared" si="156"/>
        <v>2.974120970727652E-2</v>
      </c>
      <c r="AB222" s="71">
        <f t="shared" si="148"/>
        <v>1.823994118248165E-2</v>
      </c>
      <c r="AC222" s="71">
        <f t="shared" si="149"/>
        <v>1.3037749110150001E-2</v>
      </c>
      <c r="AD222" s="71">
        <f t="shared" si="164"/>
        <v>7.6824029267756611E-4</v>
      </c>
      <c r="AE222" s="71">
        <f t="shared" si="165"/>
        <v>5.9019314729331247E-7</v>
      </c>
      <c r="AF222">
        <f t="shared" si="166"/>
        <v>1.3037749110150001E-2</v>
      </c>
      <c r="AG222" s="102"/>
      <c r="AH222">
        <f t="shared" si="157"/>
        <v>1.2269508817472434E-2</v>
      </c>
      <c r="AI222">
        <f t="shared" si="158"/>
        <v>0.47501750349899707</v>
      </c>
      <c r="AJ222">
        <f t="shared" si="159"/>
        <v>0.96927449040556457</v>
      </c>
      <c r="AK222">
        <f t="shared" si="160"/>
        <v>-0.32784367190505265</v>
      </c>
      <c r="AL222">
        <f t="shared" si="161"/>
        <v>-2.5833637917737953</v>
      </c>
      <c r="AM222">
        <f t="shared" si="162"/>
        <v>-3.4892349685626263</v>
      </c>
      <c r="AN222" s="71">
        <f t="shared" si="167"/>
        <v>10.491929308449691</v>
      </c>
      <c r="AO222" s="71">
        <f t="shared" si="167"/>
        <v>10.492176850569994</v>
      </c>
      <c r="AP222" s="71">
        <f t="shared" si="167"/>
        <v>10.491348408524772</v>
      </c>
      <c r="AQ222" s="71">
        <f t="shared" si="167"/>
        <v>10.494125843481172</v>
      </c>
      <c r="AR222" s="71">
        <f t="shared" si="167"/>
        <v>10.484868667374343</v>
      </c>
      <c r="AS222" s="71">
        <f t="shared" si="167"/>
        <v>10.516357443666964</v>
      </c>
      <c r="AT222" s="71">
        <f t="shared" si="167"/>
        <v>10.415607877809762</v>
      </c>
      <c r="AU222" s="71">
        <f t="shared" si="163"/>
        <v>11.034089956117855</v>
      </c>
    </row>
    <row r="223" spans="1:48" ht="12.95" customHeight="1">
      <c r="A223" s="121" t="s">
        <v>101</v>
      </c>
      <c r="B223" s="105" t="s">
        <v>38</v>
      </c>
      <c r="C223" s="108">
        <v>55272.374589999999</v>
      </c>
      <c r="D223" s="117">
        <v>2.9999999999999997E-4</v>
      </c>
      <c r="E223" s="104">
        <f t="shared" si="151"/>
        <v>25023.100845884786</v>
      </c>
      <c r="F223">
        <f t="shared" si="135"/>
        <v>25023</v>
      </c>
      <c r="G223">
        <f t="shared" si="146"/>
        <v>3.0599450001318473E-2</v>
      </c>
      <c r="K223">
        <f t="shared" si="147"/>
        <v>3.0599450001318473E-2</v>
      </c>
      <c r="O223">
        <f t="shared" ca="1" si="152"/>
        <v>2.8604688190790858E-2</v>
      </c>
      <c r="P223">
        <f t="shared" si="153"/>
        <v>1.7471700889804084E-2</v>
      </c>
      <c r="Q223" s="1">
        <f t="shared" si="154"/>
        <v>40253.874589999999</v>
      </c>
      <c r="S223">
        <v>1</v>
      </c>
      <c r="U223" s="16"/>
      <c r="Z223">
        <f t="shared" si="155"/>
        <v>25023</v>
      </c>
      <c r="AA223" s="71">
        <f t="shared" si="156"/>
        <v>2.974120970727652E-2</v>
      </c>
      <c r="AB223" s="71">
        <f t="shared" si="148"/>
        <v>1.8329941183846038E-2</v>
      </c>
      <c r="AC223" s="71">
        <f t="shared" si="149"/>
        <v>1.3127749111514389E-2</v>
      </c>
      <c r="AD223" s="71">
        <f t="shared" si="164"/>
        <v>8.5824029404195368E-4</v>
      </c>
      <c r="AE223" s="71">
        <f t="shared" si="165"/>
        <v>7.3657640231721915E-7</v>
      </c>
      <c r="AF223">
        <f t="shared" si="166"/>
        <v>1.3127749111514389E-2</v>
      </c>
      <c r="AG223" s="102"/>
      <c r="AH223">
        <f t="shared" si="157"/>
        <v>1.2269508817472434E-2</v>
      </c>
      <c r="AI223">
        <f t="shared" si="158"/>
        <v>0.47501750349899707</v>
      </c>
      <c r="AJ223">
        <f t="shared" si="159"/>
        <v>0.96927449040556457</v>
      </c>
      <c r="AK223">
        <f t="shared" si="160"/>
        <v>-0.32784367190505265</v>
      </c>
      <c r="AL223">
        <f t="shared" si="161"/>
        <v>-2.5833637917737953</v>
      </c>
      <c r="AM223">
        <f t="shared" si="162"/>
        <v>-3.4892349685626263</v>
      </c>
      <c r="AN223" s="71">
        <f t="shared" si="167"/>
        <v>10.491929308449691</v>
      </c>
      <c r="AO223" s="71">
        <f t="shared" si="167"/>
        <v>10.492176850569994</v>
      </c>
      <c r="AP223" s="71">
        <f t="shared" si="167"/>
        <v>10.491348408524772</v>
      </c>
      <c r="AQ223" s="71">
        <f t="shared" si="167"/>
        <v>10.494125843481172</v>
      </c>
      <c r="AR223" s="71">
        <f t="shared" si="167"/>
        <v>10.484868667374343</v>
      </c>
      <c r="AS223" s="71">
        <f t="shared" si="167"/>
        <v>10.516357443666964</v>
      </c>
      <c r="AT223" s="71">
        <f t="shared" si="167"/>
        <v>10.415607877809762</v>
      </c>
      <c r="AU223" s="71">
        <f t="shared" si="163"/>
        <v>11.034089956117855</v>
      </c>
    </row>
    <row r="224" spans="1:48" ht="12.95" customHeight="1">
      <c r="A224" s="125" t="s">
        <v>606</v>
      </c>
      <c r="B224" s="7" t="s">
        <v>29</v>
      </c>
      <c r="C224" s="12">
        <v>55277.077409999998</v>
      </c>
      <c r="D224" s="245" t="s">
        <v>596</v>
      </c>
      <c r="E224" s="104">
        <f t="shared" si="151"/>
        <v>25038.599818704846</v>
      </c>
      <c r="F224">
        <f t="shared" si="135"/>
        <v>25038.5</v>
      </c>
      <c r="G224">
        <f t="shared" si="146"/>
        <v>3.0287775000033434E-2</v>
      </c>
      <c r="K224">
        <f t="shared" si="147"/>
        <v>3.0287775000033434E-2</v>
      </c>
      <c r="O224">
        <f t="shared" ca="1" si="152"/>
        <v>2.8617689968745759E-2</v>
      </c>
      <c r="P224">
        <f t="shared" si="153"/>
        <v>1.7506194519758444E-2</v>
      </c>
      <c r="Q224" s="1">
        <f t="shared" si="154"/>
        <v>40258.577409999998</v>
      </c>
      <c r="S224">
        <v>1</v>
      </c>
      <c r="U224" s="16"/>
      <c r="Z224">
        <f t="shared" si="155"/>
        <v>25038.5</v>
      </c>
      <c r="AA224" s="71">
        <f t="shared" si="156"/>
        <v>2.9754434801774091E-2</v>
      </c>
      <c r="AB224" s="71">
        <f t="shared" si="148"/>
        <v>1.8039534718017787E-2</v>
      </c>
      <c r="AC224" s="71">
        <f t="shared" si="149"/>
        <v>1.2781580480274991E-2</v>
      </c>
      <c r="AD224" s="71">
        <f t="shared" si="164"/>
        <v>5.3334019825934317E-4</v>
      </c>
      <c r="AE224" s="71">
        <f t="shared" si="165"/>
        <v>2.8445176707931546E-7</v>
      </c>
      <c r="AF224">
        <f t="shared" si="166"/>
        <v>1.2781580480274991E-2</v>
      </c>
      <c r="AG224" s="102"/>
      <c r="AH224">
        <f t="shared" si="157"/>
        <v>1.2248240282015647E-2</v>
      </c>
      <c r="AI224">
        <f t="shared" si="158"/>
        <v>0.47533773009303193</v>
      </c>
      <c r="AJ224">
        <f t="shared" si="159"/>
        <v>0.96903394983309465</v>
      </c>
      <c r="AK224">
        <f t="shared" si="160"/>
        <v>-0.32835590047489793</v>
      </c>
      <c r="AL224">
        <f t="shared" si="161"/>
        <v>-2.5823877881855783</v>
      </c>
      <c r="AM224">
        <f t="shared" si="162"/>
        <v>-3.4828165901239028</v>
      </c>
      <c r="AN224" s="71">
        <f t="shared" si="167"/>
        <v>10.493542578492855</v>
      </c>
      <c r="AO224" s="71">
        <f t="shared" si="167"/>
        <v>10.493784635167945</v>
      </c>
      <c r="AP224" s="71">
        <f t="shared" si="167"/>
        <v>10.49297216867118</v>
      </c>
      <c r="AQ224" s="71">
        <f t="shared" si="167"/>
        <v>10.495703999486681</v>
      </c>
      <c r="AR224" s="71">
        <f t="shared" si="167"/>
        <v>10.48657177660424</v>
      </c>
      <c r="AS224" s="71">
        <f t="shared" si="167"/>
        <v>10.517724110633381</v>
      </c>
      <c r="AT224" s="71">
        <f t="shared" si="167"/>
        <v>10.417751726663219</v>
      </c>
      <c r="AU224" s="71">
        <f t="shared" si="163"/>
        <v>11.03618257730394</v>
      </c>
    </row>
    <row r="225" spans="1:48" ht="12.95" customHeight="1">
      <c r="A225" s="125" t="s">
        <v>606</v>
      </c>
      <c r="B225" s="7" t="s">
        <v>38</v>
      </c>
      <c r="C225" s="12">
        <v>55277.229249999997</v>
      </c>
      <c r="D225" s="245" t="s">
        <v>596</v>
      </c>
      <c r="E225" s="104">
        <f t="shared" si="151"/>
        <v>25039.100234207242</v>
      </c>
      <c r="F225">
        <f t="shared" si="135"/>
        <v>25039</v>
      </c>
      <c r="G225">
        <f t="shared" si="146"/>
        <v>3.0413849999604281E-2</v>
      </c>
      <c r="K225">
        <f t="shared" si="147"/>
        <v>3.0413849999604281E-2</v>
      </c>
      <c r="O225">
        <f t="shared" ca="1" si="152"/>
        <v>2.8618109380937846E-2</v>
      </c>
      <c r="P225">
        <f t="shared" si="153"/>
        <v>1.7507307751267829E-2</v>
      </c>
      <c r="Q225" s="1">
        <f t="shared" si="154"/>
        <v>40258.729249999997</v>
      </c>
      <c r="S225">
        <v>1</v>
      </c>
      <c r="U225" s="16"/>
      <c r="Z225">
        <f t="shared" si="155"/>
        <v>25039</v>
      </c>
      <c r="AA225" s="71">
        <f t="shared" si="156"/>
        <v>2.9754861187529236E-2</v>
      </c>
      <c r="AB225" s="71">
        <f t="shared" si="148"/>
        <v>1.8166296563342878E-2</v>
      </c>
      <c r="AC225" s="71">
        <f t="shared" si="149"/>
        <v>1.2906542248336452E-2</v>
      </c>
      <c r="AD225" s="71">
        <f t="shared" si="164"/>
        <v>6.5898881207504534E-4</v>
      </c>
      <c r="AE225" s="71">
        <f t="shared" si="165"/>
        <v>4.3426625444007941E-7</v>
      </c>
      <c r="AF225">
        <f t="shared" si="166"/>
        <v>1.2906542248336452E-2</v>
      </c>
      <c r="AG225" s="102"/>
      <c r="AH225">
        <f t="shared" si="157"/>
        <v>1.2247553436261405E-2</v>
      </c>
      <c r="AI225">
        <f t="shared" si="158"/>
        <v>0.47534807541163937</v>
      </c>
      <c r="AJ225">
        <f t="shared" si="159"/>
        <v>0.96902616974579958</v>
      </c>
      <c r="AK225">
        <f t="shared" si="160"/>
        <v>-0.32837243012522005</v>
      </c>
      <c r="AL225">
        <f t="shared" si="161"/>
        <v>-2.5823562825595086</v>
      </c>
      <c r="AM225">
        <f t="shared" si="162"/>
        <v>-3.4826097668563318</v>
      </c>
      <c r="AN225" s="71">
        <f t="shared" si="167"/>
        <v>10.493594637115804</v>
      </c>
      <c r="AO225" s="71">
        <f t="shared" si="167"/>
        <v>10.493836518314136</v>
      </c>
      <c r="AP225" s="71">
        <f t="shared" si="167"/>
        <v>10.493024563716295</v>
      </c>
      <c r="AQ225" s="71">
        <f t="shared" si="167"/>
        <v>10.495754930780285</v>
      </c>
      <c r="AR225" s="71">
        <f t="shared" si="167"/>
        <v>10.486626725750799</v>
      </c>
      <c r="AS225" s="71">
        <f t="shared" si="167"/>
        <v>10.517768221078187</v>
      </c>
      <c r="AT225" s="71">
        <f t="shared" si="167"/>
        <v>10.417820928167899</v>
      </c>
      <c r="AU225" s="71">
        <f t="shared" si="163"/>
        <v>11.036250081213169</v>
      </c>
    </row>
    <row r="226" spans="1:48" ht="12.95" customHeight="1">
      <c r="A226" s="125" t="s">
        <v>606</v>
      </c>
      <c r="B226" s="7" t="s">
        <v>29</v>
      </c>
      <c r="C226" s="12">
        <v>55277.379480000003</v>
      </c>
      <c r="D226" s="245" t="s">
        <v>596</v>
      </c>
      <c r="E226" s="104">
        <f t="shared" si="151"/>
        <v>25039.595343670684</v>
      </c>
      <c r="F226">
        <f t="shared" si="135"/>
        <v>25039.5</v>
      </c>
      <c r="G226">
        <f t="shared" si="146"/>
        <v>2.8929925007105339E-2</v>
      </c>
      <c r="K226">
        <f t="shared" si="147"/>
        <v>2.8929925007105339E-2</v>
      </c>
      <c r="O226">
        <f t="shared" ca="1" si="152"/>
        <v>2.8618528793129941E-2</v>
      </c>
      <c r="P226">
        <f t="shared" si="153"/>
        <v>1.7508421016137771E-2</v>
      </c>
      <c r="Q226" s="1">
        <f t="shared" si="154"/>
        <v>40258.879480000003</v>
      </c>
      <c r="S226">
        <v>1</v>
      </c>
      <c r="U226" s="16"/>
      <c r="Z226">
        <f t="shared" si="155"/>
        <v>25039.5</v>
      </c>
      <c r="AA226" s="71">
        <f t="shared" si="156"/>
        <v>2.975528755887746E-2</v>
      </c>
      <c r="AB226" s="71">
        <f t="shared" si="148"/>
        <v>1.6683058464365651E-2</v>
      </c>
      <c r="AC226" s="71">
        <f t="shared" si="149"/>
        <v>1.1421503990967568E-2</v>
      </c>
      <c r="AD226" s="71">
        <f t="shared" si="164"/>
        <v>-8.2536255177212067E-4</v>
      </c>
      <c r="AE226" s="71">
        <f t="shared" si="165"/>
        <v>6.8122334186778653E-7</v>
      </c>
      <c r="AF226">
        <f t="shared" si="166"/>
        <v>1.1421503990967568E-2</v>
      </c>
      <c r="AG226" s="102"/>
      <c r="AH226">
        <f t="shared" si="157"/>
        <v>1.2246866542739689E-2</v>
      </c>
      <c r="AI226">
        <f t="shared" si="158"/>
        <v>0.47535842169574161</v>
      </c>
      <c r="AJ226">
        <f t="shared" si="159"/>
        <v>0.96901838836215892</v>
      </c>
      <c r="AK226">
        <f t="shared" si="160"/>
        <v>-0.32838896016009739</v>
      </c>
      <c r="AL226">
        <f t="shared" si="161"/>
        <v>-2.5823247755791825</v>
      </c>
      <c r="AM226">
        <f t="shared" si="162"/>
        <v>-3.4824029573917907</v>
      </c>
      <c r="AN226" s="71">
        <f t="shared" si="167"/>
        <v>10.493646696843394</v>
      </c>
      <c r="AO226" s="71">
        <f t="shared" si="167"/>
        <v>10.493888402656731</v>
      </c>
      <c r="AP226" s="71">
        <f t="shared" si="167"/>
        <v>10.493076959743172</v>
      </c>
      <c r="AQ226" s="71">
        <f t="shared" si="167"/>
        <v>10.495805863514716</v>
      </c>
      <c r="AR226" s="71">
        <f t="shared" si="167"/>
        <v>10.486681675531234</v>
      </c>
      <c r="AS226" s="71">
        <f t="shared" si="167"/>
        <v>10.517812333053438</v>
      </c>
      <c r="AT226" s="71">
        <f t="shared" si="167"/>
        <v>10.417890132490623</v>
      </c>
      <c r="AU226" s="71">
        <f t="shared" si="163"/>
        <v>11.036317585122397</v>
      </c>
    </row>
    <row r="227" spans="1:48" ht="12.95" customHeight="1">
      <c r="A227" s="120" t="s">
        <v>487</v>
      </c>
      <c r="B227" s="46" t="str">
        <f>IF(H227=INT(H227),"I","II")</f>
        <v>I</v>
      </c>
      <c r="C227" s="108">
        <v>55278.442499999997</v>
      </c>
      <c r="D227" s="47" t="s">
        <v>526</v>
      </c>
      <c r="E227" s="104">
        <f t="shared" si="151"/>
        <v>25043.09871358216</v>
      </c>
      <c r="F227">
        <f t="shared" si="135"/>
        <v>25043</v>
      </c>
      <c r="G227">
        <f t="shared" si="146"/>
        <v>2.9952450000564568E-2</v>
      </c>
      <c r="K227">
        <f t="shared" si="147"/>
        <v>2.9952450000564568E-2</v>
      </c>
      <c r="O227">
        <f t="shared" ca="1" si="152"/>
        <v>2.8621464678474595E-2</v>
      </c>
      <c r="P227">
        <f t="shared" si="153"/>
        <v>1.7516214804322985E-2</v>
      </c>
      <c r="Q227" s="1">
        <f t="shared" si="154"/>
        <v>40259.942499999997</v>
      </c>
      <c r="S227">
        <v>1</v>
      </c>
      <c r="U227" s="16"/>
      <c r="Z227">
        <f t="shared" si="155"/>
        <v>25043</v>
      </c>
      <c r="AA227" s="71">
        <f t="shared" si="156"/>
        <v>2.9758271754771401E-2</v>
      </c>
      <c r="AB227" s="71">
        <f t="shared" si="148"/>
        <v>1.7710393050116152E-2</v>
      </c>
      <c r="AC227" s="71">
        <f t="shared" si="149"/>
        <v>1.2436235196241582E-2</v>
      </c>
      <c r="AD227" s="71">
        <f t="shared" si="164"/>
        <v>1.9417824579316678E-4</v>
      </c>
      <c r="AE227" s="71">
        <f t="shared" si="165"/>
        <v>3.7705191139311493E-8</v>
      </c>
      <c r="AF227">
        <f t="shared" si="166"/>
        <v>1.2436235196241582E-2</v>
      </c>
      <c r="AG227" s="102"/>
      <c r="AH227">
        <f t="shared" si="157"/>
        <v>1.2242056950448416E-2</v>
      </c>
      <c r="AI227">
        <f t="shared" si="158"/>
        <v>0.47543087272759843</v>
      </c>
      <c r="AJ227">
        <f t="shared" si="159"/>
        <v>0.9689638823658322</v>
      </c>
      <c r="AK227">
        <f t="shared" si="160"/>
        <v>-0.32850468117408044</v>
      </c>
      <c r="AL227">
        <f t="shared" si="161"/>
        <v>-2.5821041887839873</v>
      </c>
      <c r="AM227">
        <f t="shared" si="162"/>
        <v>-3.4809556774581076</v>
      </c>
      <c r="AN227" s="71">
        <f t="shared" si="167"/>
        <v>10.494011145876287</v>
      </c>
      <c r="AO227" s="71">
        <f t="shared" si="167"/>
        <v>10.49425162656153</v>
      </c>
      <c r="AP227" s="71">
        <f t="shared" si="167"/>
        <v>10.493443759431431</v>
      </c>
      <c r="AQ227" s="71">
        <f t="shared" si="167"/>
        <v>10.496162433007417</v>
      </c>
      <c r="AR227" s="71">
        <f t="shared" si="167"/>
        <v>10.487066341744269</v>
      </c>
      <c r="AS227" s="71">
        <f t="shared" si="167"/>
        <v>10.518121159767841</v>
      </c>
      <c r="AT227" s="71">
        <f t="shared" si="167"/>
        <v>10.418374641654275</v>
      </c>
      <c r="AU227" s="71">
        <f t="shared" si="163"/>
        <v>11.036790112486997</v>
      </c>
    </row>
    <row r="228" spans="1:48" ht="12.95" customHeight="1">
      <c r="A228" s="121" t="s">
        <v>101</v>
      </c>
      <c r="B228" s="105" t="s">
        <v>38</v>
      </c>
      <c r="C228" s="108">
        <v>55278.44253</v>
      </c>
      <c r="D228" s="117">
        <v>2.0000000000000001E-4</v>
      </c>
      <c r="E228" s="104">
        <f t="shared" si="151"/>
        <v>25043.098812452459</v>
      </c>
      <c r="F228">
        <f t="shared" si="135"/>
        <v>25043</v>
      </c>
      <c r="G228">
        <f t="shared" si="146"/>
        <v>2.9982450003444683E-2</v>
      </c>
      <c r="K228">
        <f t="shared" si="147"/>
        <v>2.9982450003444683E-2</v>
      </c>
      <c r="O228">
        <f t="shared" ca="1" si="152"/>
        <v>2.8621464678474595E-2</v>
      </c>
      <c r="P228">
        <f t="shared" si="153"/>
        <v>1.7516214804322985E-2</v>
      </c>
      <c r="Q228" s="1">
        <f t="shared" si="154"/>
        <v>40259.94253</v>
      </c>
      <c r="S228">
        <v>1</v>
      </c>
      <c r="U228" s="16"/>
      <c r="Z228">
        <f t="shared" si="155"/>
        <v>25043</v>
      </c>
      <c r="AA228" s="71">
        <f t="shared" si="156"/>
        <v>2.9758271754771401E-2</v>
      </c>
      <c r="AB228" s="71">
        <f t="shared" si="148"/>
        <v>1.7740393052996267E-2</v>
      </c>
      <c r="AC228" s="71">
        <f t="shared" si="149"/>
        <v>1.2466235199121697E-2</v>
      </c>
      <c r="AD228" s="71">
        <f t="shared" si="164"/>
        <v>2.2417824867328184E-4</v>
      </c>
      <c r="AE228" s="71">
        <f t="shared" si="165"/>
        <v>5.0255887178219792E-8</v>
      </c>
      <c r="AF228">
        <f t="shared" si="166"/>
        <v>1.2466235199121697E-2</v>
      </c>
      <c r="AG228" s="102"/>
      <c r="AH228">
        <f t="shared" si="157"/>
        <v>1.2242056950448416E-2</v>
      </c>
      <c r="AI228">
        <f t="shared" si="158"/>
        <v>0.47543087272759843</v>
      </c>
      <c r="AJ228">
        <f t="shared" si="159"/>
        <v>0.9689638823658322</v>
      </c>
      <c r="AK228">
        <f t="shared" si="160"/>
        <v>-0.32850468117408044</v>
      </c>
      <c r="AL228">
        <f t="shared" si="161"/>
        <v>-2.5821041887839873</v>
      </c>
      <c r="AM228">
        <f t="shared" si="162"/>
        <v>-3.4809556774581076</v>
      </c>
      <c r="AN228" s="71">
        <f t="shared" si="167"/>
        <v>10.494011145876287</v>
      </c>
      <c r="AO228" s="71">
        <f t="shared" si="167"/>
        <v>10.49425162656153</v>
      </c>
      <c r="AP228" s="71">
        <f t="shared" si="167"/>
        <v>10.493443759431431</v>
      </c>
      <c r="AQ228" s="71">
        <f t="shared" si="167"/>
        <v>10.496162433007417</v>
      </c>
      <c r="AR228" s="71">
        <f t="shared" si="167"/>
        <v>10.487066341744269</v>
      </c>
      <c r="AS228" s="71">
        <f t="shared" si="167"/>
        <v>10.518121159767841</v>
      </c>
      <c r="AT228" s="71">
        <f t="shared" si="167"/>
        <v>10.418374641654275</v>
      </c>
      <c r="AU228" s="71">
        <f t="shared" si="163"/>
        <v>11.036790112486997</v>
      </c>
    </row>
    <row r="229" spans="1:48" ht="12.95" customHeight="1">
      <c r="A229" s="120" t="s">
        <v>476</v>
      </c>
      <c r="B229" s="46" t="str">
        <f>IF(H229=INT(H229),"I","II")</f>
        <v>I</v>
      </c>
      <c r="C229" s="108">
        <v>55278.442600000002</v>
      </c>
      <c r="D229" s="47" t="s">
        <v>526</v>
      </c>
      <c r="E229" s="104">
        <f t="shared" si="151"/>
        <v>25043.099043149814</v>
      </c>
      <c r="F229">
        <f t="shared" si="135"/>
        <v>25043</v>
      </c>
      <c r="G229">
        <f t="shared" si="146"/>
        <v>3.0052450005314313E-2</v>
      </c>
      <c r="K229">
        <f t="shared" si="147"/>
        <v>3.0052450005314313E-2</v>
      </c>
      <c r="O229">
        <f t="shared" ca="1" si="152"/>
        <v>2.8621464678474595E-2</v>
      </c>
      <c r="P229">
        <f t="shared" si="153"/>
        <v>1.7516214804322985E-2</v>
      </c>
      <c r="Q229" s="1">
        <f t="shared" si="154"/>
        <v>40259.942600000002</v>
      </c>
      <c r="S229">
        <v>1</v>
      </c>
      <c r="U229" s="16"/>
      <c r="Z229">
        <f t="shared" si="155"/>
        <v>25043</v>
      </c>
      <c r="AA229" s="71">
        <f t="shared" si="156"/>
        <v>2.9758271754771401E-2</v>
      </c>
      <c r="AB229" s="71">
        <f t="shared" si="148"/>
        <v>1.7810393054865897E-2</v>
      </c>
      <c r="AC229" s="71">
        <f t="shared" si="149"/>
        <v>1.2536235200991327E-2</v>
      </c>
      <c r="AD229" s="71">
        <f t="shared" si="164"/>
        <v>2.9417825054291191E-4</v>
      </c>
      <c r="AE229" s="71">
        <f t="shared" si="165"/>
        <v>8.6540843092488249E-8</v>
      </c>
      <c r="AF229">
        <f t="shared" si="166"/>
        <v>1.2536235200991327E-2</v>
      </c>
      <c r="AG229" s="102"/>
      <c r="AH229">
        <f t="shared" si="157"/>
        <v>1.2242056950448416E-2</v>
      </c>
      <c r="AI229">
        <f t="shared" si="158"/>
        <v>0.47543087272759843</v>
      </c>
      <c r="AJ229">
        <f t="shared" si="159"/>
        <v>0.9689638823658322</v>
      </c>
      <c r="AK229">
        <f t="shared" si="160"/>
        <v>-0.32850468117408044</v>
      </c>
      <c r="AL229">
        <f t="shared" si="161"/>
        <v>-2.5821041887839873</v>
      </c>
      <c r="AM229">
        <f t="shared" si="162"/>
        <v>-3.4809556774581076</v>
      </c>
      <c r="AN229" s="71">
        <f t="shared" si="167"/>
        <v>10.494011145876287</v>
      </c>
      <c r="AO229" s="71">
        <f t="shared" si="167"/>
        <v>10.49425162656153</v>
      </c>
      <c r="AP229" s="71">
        <f t="shared" si="167"/>
        <v>10.493443759431431</v>
      </c>
      <c r="AQ229" s="71">
        <f t="shared" si="167"/>
        <v>10.496162433007417</v>
      </c>
      <c r="AR229" s="71">
        <f t="shared" si="167"/>
        <v>10.487066341744269</v>
      </c>
      <c r="AS229" s="71">
        <f t="shared" si="167"/>
        <v>10.518121159767841</v>
      </c>
      <c r="AT229" s="71">
        <f t="shared" si="167"/>
        <v>10.418374641654275</v>
      </c>
      <c r="AU229" s="71">
        <f t="shared" si="163"/>
        <v>11.036790112486997</v>
      </c>
    </row>
    <row r="230" spans="1:48" ht="12.95" customHeight="1">
      <c r="A230" s="120" t="s">
        <v>487</v>
      </c>
      <c r="B230" s="46" t="str">
        <f>IF(H230=INT(H230),"I","II")</f>
        <v>I</v>
      </c>
      <c r="C230" s="108">
        <v>55278.442600000002</v>
      </c>
      <c r="D230" s="47" t="s">
        <v>526</v>
      </c>
      <c r="E230" s="104">
        <f t="shared" si="151"/>
        <v>25043.099043149814</v>
      </c>
      <c r="F230">
        <f t="shared" si="135"/>
        <v>25043</v>
      </c>
      <c r="G230">
        <f t="shared" si="146"/>
        <v>3.0052450005314313E-2</v>
      </c>
      <c r="K230">
        <f t="shared" si="147"/>
        <v>3.0052450005314313E-2</v>
      </c>
      <c r="O230">
        <f t="shared" ca="1" si="152"/>
        <v>2.8621464678474595E-2</v>
      </c>
      <c r="P230">
        <f t="shared" si="153"/>
        <v>1.7516214804322985E-2</v>
      </c>
      <c r="Q230" s="1">
        <f t="shared" si="154"/>
        <v>40259.942600000002</v>
      </c>
      <c r="S230">
        <v>1</v>
      </c>
      <c r="U230" s="16"/>
      <c r="Z230">
        <f t="shared" si="155"/>
        <v>25043</v>
      </c>
      <c r="AA230" s="71">
        <f t="shared" si="156"/>
        <v>2.9758271754771401E-2</v>
      </c>
      <c r="AB230" s="71">
        <f t="shared" si="148"/>
        <v>1.7810393054865897E-2</v>
      </c>
      <c r="AC230" s="71">
        <f t="shared" si="149"/>
        <v>1.2536235200991327E-2</v>
      </c>
      <c r="AD230" s="71">
        <f t="shared" si="164"/>
        <v>2.9417825054291191E-4</v>
      </c>
      <c r="AE230" s="71">
        <f t="shared" si="165"/>
        <v>8.6540843092488249E-8</v>
      </c>
      <c r="AF230">
        <f t="shared" si="166"/>
        <v>1.2536235200991327E-2</v>
      </c>
      <c r="AG230" s="102"/>
      <c r="AH230">
        <f t="shared" si="157"/>
        <v>1.2242056950448416E-2</v>
      </c>
      <c r="AI230">
        <f t="shared" si="158"/>
        <v>0.47543087272759843</v>
      </c>
      <c r="AJ230">
        <f t="shared" si="159"/>
        <v>0.9689638823658322</v>
      </c>
      <c r="AK230">
        <f t="shared" si="160"/>
        <v>-0.32850468117408044</v>
      </c>
      <c r="AL230">
        <f t="shared" si="161"/>
        <v>-2.5821041887839873</v>
      </c>
      <c r="AM230">
        <f t="shared" si="162"/>
        <v>-3.4809556774581076</v>
      </c>
      <c r="AN230" s="71">
        <f t="shared" si="167"/>
        <v>10.494011145876287</v>
      </c>
      <c r="AO230" s="71">
        <f t="shared" si="167"/>
        <v>10.49425162656153</v>
      </c>
      <c r="AP230" s="71">
        <f t="shared" si="167"/>
        <v>10.493443759431431</v>
      </c>
      <c r="AQ230" s="71">
        <f t="shared" si="167"/>
        <v>10.496162433007417</v>
      </c>
      <c r="AR230" s="71">
        <f t="shared" si="167"/>
        <v>10.487066341744269</v>
      </c>
      <c r="AS230" s="71">
        <f t="shared" si="167"/>
        <v>10.518121159767841</v>
      </c>
      <c r="AT230" s="71">
        <f t="shared" si="167"/>
        <v>10.418374641654275</v>
      </c>
      <c r="AU230" s="71">
        <f t="shared" si="163"/>
        <v>11.036790112486997</v>
      </c>
    </row>
    <row r="231" spans="1:48" ht="12.95" customHeight="1">
      <c r="A231" s="121" t="s">
        <v>101</v>
      </c>
      <c r="B231" s="105" t="s">
        <v>38</v>
      </c>
      <c r="C231" s="108">
        <v>55278.442629999998</v>
      </c>
      <c r="D231" s="117">
        <v>2.0000000000000001E-4</v>
      </c>
      <c r="E231" s="104">
        <f t="shared" si="151"/>
        <v>25043.099142020092</v>
      </c>
      <c r="F231">
        <f t="shared" si="135"/>
        <v>25043</v>
      </c>
      <c r="G231">
        <f t="shared" si="146"/>
        <v>3.008245000091847E-2</v>
      </c>
      <c r="K231">
        <f t="shared" si="147"/>
        <v>3.008245000091847E-2</v>
      </c>
      <c r="O231">
        <f t="shared" ca="1" si="152"/>
        <v>2.8621464678474595E-2</v>
      </c>
      <c r="P231">
        <f t="shared" si="153"/>
        <v>1.7516214804322985E-2</v>
      </c>
      <c r="Q231" s="1">
        <f t="shared" si="154"/>
        <v>40259.942629999998</v>
      </c>
      <c r="S231">
        <v>1</v>
      </c>
      <c r="U231" s="16"/>
      <c r="Z231">
        <f t="shared" si="155"/>
        <v>25043</v>
      </c>
      <c r="AA231" s="71">
        <f t="shared" si="156"/>
        <v>2.9758271754771401E-2</v>
      </c>
      <c r="AB231" s="71">
        <f t="shared" si="148"/>
        <v>1.7840393050470055E-2</v>
      </c>
      <c r="AC231" s="71">
        <f t="shared" si="149"/>
        <v>1.2566235196595485E-2</v>
      </c>
      <c r="AD231" s="71">
        <f t="shared" si="164"/>
        <v>3.2417824614706936E-4</v>
      </c>
      <c r="AE231" s="71">
        <f t="shared" si="165"/>
        <v>1.0509153527498989E-7</v>
      </c>
      <c r="AF231">
        <f t="shared" si="166"/>
        <v>1.2566235196595485E-2</v>
      </c>
      <c r="AG231" s="102"/>
      <c r="AH231">
        <f t="shared" si="157"/>
        <v>1.2242056950448416E-2</v>
      </c>
      <c r="AI231">
        <f t="shared" si="158"/>
        <v>0.47543087272759843</v>
      </c>
      <c r="AJ231">
        <f t="shared" si="159"/>
        <v>0.9689638823658322</v>
      </c>
      <c r="AK231">
        <f t="shared" si="160"/>
        <v>-0.32850468117408044</v>
      </c>
      <c r="AL231">
        <f t="shared" si="161"/>
        <v>-2.5821041887839873</v>
      </c>
      <c r="AM231">
        <f t="shared" si="162"/>
        <v>-3.4809556774581076</v>
      </c>
      <c r="AN231" s="71">
        <f t="shared" ref="AN231:AT240" si="168">$AU231+$AB$7*SIN(AO231)</f>
        <v>10.494011145876287</v>
      </c>
      <c r="AO231" s="71">
        <f t="shared" si="168"/>
        <v>10.49425162656153</v>
      </c>
      <c r="AP231" s="71">
        <f t="shared" si="168"/>
        <v>10.493443759431431</v>
      </c>
      <c r="AQ231" s="71">
        <f t="shared" si="168"/>
        <v>10.496162433007417</v>
      </c>
      <c r="AR231" s="71">
        <f t="shared" si="168"/>
        <v>10.487066341744269</v>
      </c>
      <c r="AS231" s="71">
        <f t="shared" si="168"/>
        <v>10.518121159767841</v>
      </c>
      <c r="AT231" s="71">
        <f t="shared" si="168"/>
        <v>10.418374641654275</v>
      </c>
      <c r="AU231" s="71">
        <f t="shared" si="163"/>
        <v>11.036790112486997</v>
      </c>
      <c r="AV231" s="71"/>
    </row>
    <row r="232" spans="1:48" ht="12.95" customHeight="1">
      <c r="A232" s="125" t="s">
        <v>606</v>
      </c>
      <c r="B232" s="7" t="s">
        <v>29</v>
      </c>
      <c r="C232" s="12">
        <v>55303.170610000001</v>
      </c>
      <c r="D232" s="245" t="s">
        <v>597</v>
      </c>
      <c r="E232" s="104">
        <f t="shared" si="151"/>
        <v>25124.594561771453</v>
      </c>
      <c r="F232">
        <f t="shared" si="135"/>
        <v>25124.5</v>
      </c>
      <c r="G232">
        <f t="shared" si="146"/>
        <v>2.8692675005004276E-2</v>
      </c>
      <c r="K232">
        <f t="shared" si="147"/>
        <v>2.8692675005004276E-2</v>
      </c>
      <c r="O232">
        <f t="shared" ca="1" si="152"/>
        <v>2.8689828865785832E-2</v>
      </c>
      <c r="P232">
        <f t="shared" si="153"/>
        <v>1.7698160939733434E-2</v>
      </c>
      <c r="Q232" s="1">
        <f t="shared" si="154"/>
        <v>40284.670610000001</v>
      </c>
      <c r="S232">
        <v>1</v>
      </c>
      <c r="U232" s="16"/>
      <c r="Z232">
        <f t="shared" si="155"/>
        <v>25124.5</v>
      </c>
      <c r="AA232" s="71">
        <f t="shared" si="156"/>
        <v>2.982755978893983E-2</v>
      </c>
      <c r="AB232" s="71">
        <f t="shared" si="148"/>
        <v>1.656327615579788E-2</v>
      </c>
      <c r="AC232" s="71">
        <f t="shared" si="149"/>
        <v>1.0994514065270841E-2</v>
      </c>
      <c r="AD232" s="71">
        <f t="shared" si="164"/>
        <v>-1.1348847839355546E-3</v>
      </c>
      <c r="AE232" s="71">
        <f t="shared" si="165"/>
        <v>1.2879634728084504E-6</v>
      </c>
      <c r="AF232">
        <f t="shared" si="166"/>
        <v>1.0994514065270841E-2</v>
      </c>
      <c r="AG232" s="102"/>
      <c r="AH232">
        <f t="shared" si="157"/>
        <v>1.2129398849206396E-2</v>
      </c>
      <c r="AI232">
        <f t="shared" si="158"/>
        <v>0.47713141625450162</v>
      </c>
      <c r="AJ232">
        <f t="shared" si="159"/>
        <v>0.96767657917661254</v>
      </c>
      <c r="AK232">
        <f t="shared" si="160"/>
        <v>-0.33120467836760703</v>
      </c>
      <c r="AL232">
        <f t="shared" si="161"/>
        <v>-2.5769487677312664</v>
      </c>
      <c r="AM232">
        <f t="shared" si="162"/>
        <v>-3.4474443329277875</v>
      </c>
      <c r="AN232" s="71">
        <f t="shared" si="168"/>
        <v>10.502513003874212</v>
      </c>
      <c r="AO232" s="71">
        <f t="shared" si="168"/>
        <v>10.502726204494023</v>
      </c>
      <c r="AP232" s="71">
        <f t="shared" si="168"/>
        <v>10.501998662185354</v>
      </c>
      <c r="AQ232" s="71">
        <f t="shared" si="168"/>
        <v>10.504485454966673</v>
      </c>
      <c r="AR232" s="71">
        <f t="shared" si="168"/>
        <v>10.496032366987045</v>
      </c>
      <c r="AS232" s="71">
        <f t="shared" si="168"/>
        <v>10.525333963316681</v>
      </c>
      <c r="AT232" s="71">
        <f t="shared" si="168"/>
        <v>10.429695820717127</v>
      </c>
      <c r="AU232" s="71">
        <f t="shared" si="163"/>
        <v>11.047793249691258</v>
      </c>
    </row>
    <row r="233" spans="1:48" ht="12.95" customHeight="1">
      <c r="A233" s="119" t="s">
        <v>104</v>
      </c>
      <c r="B233" s="37" t="s">
        <v>29</v>
      </c>
      <c r="C233" s="36">
        <v>55603.872199999998</v>
      </c>
      <c r="D233" s="119">
        <v>4.0000000000000002E-4</v>
      </c>
      <c r="E233" s="104">
        <f t="shared" si="151"/>
        <v>26115.609691068243</v>
      </c>
      <c r="F233">
        <f t="shared" si="135"/>
        <v>26115.5</v>
      </c>
      <c r="G233">
        <f t="shared" si="146"/>
        <v>3.3283324999501929E-2</v>
      </c>
      <c r="K233">
        <f t="shared" si="147"/>
        <v>3.3283324999501929E-2</v>
      </c>
      <c r="O233">
        <f t="shared" ca="1" si="152"/>
        <v>2.9521103830515052E-2</v>
      </c>
      <c r="P233">
        <f t="shared" si="153"/>
        <v>1.9981451018184406E-2</v>
      </c>
      <c r="Q233" s="1">
        <f t="shared" si="154"/>
        <v>40585.372199999998</v>
      </c>
      <c r="S233">
        <v>1</v>
      </c>
      <c r="U233" s="16"/>
      <c r="Z233">
        <f t="shared" si="155"/>
        <v>26115.5</v>
      </c>
      <c r="AA233" s="71">
        <f t="shared" si="156"/>
        <v>3.0636351866954313E-2</v>
      </c>
      <c r="AB233" s="71">
        <f t="shared" si="148"/>
        <v>2.2628424150732025E-2</v>
      </c>
      <c r="AC233" s="71">
        <f t="shared" si="149"/>
        <v>1.3301873981317523E-2</v>
      </c>
      <c r="AD233" s="71">
        <f t="shared" si="164"/>
        <v>2.6469731325476156E-3</v>
      </c>
      <c r="AE233" s="71">
        <f t="shared" si="165"/>
        <v>7.0064667644289374E-6</v>
      </c>
      <c r="AF233">
        <f t="shared" si="166"/>
        <v>1.3301873981317523E-2</v>
      </c>
      <c r="AG233" s="102"/>
      <c r="AH233">
        <f t="shared" si="157"/>
        <v>1.0654900848769905E-2</v>
      </c>
      <c r="AI233">
        <f t="shared" si="158"/>
        <v>0.50006168711673371</v>
      </c>
      <c r="AJ233">
        <f t="shared" si="159"/>
        <v>0.94898173206577063</v>
      </c>
      <c r="AK233">
        <f t="shared" si="160"/>
        <v>-0.36489694182336829</v>
      </c>
      <c r="AL233">
        <f t="shared" si="161"/>
        <v>-2.5110906181428776</v>
      </c>
      <c r="AM233">
        <f t="shared" si="162"/>
        <v>-3.0662888404171644</v>
      </c>
      <c r="AN233" s="71">
        <f t="shared" si="168"/>
        <v>10.608442006323061</v>
      </c>
      <c r="AO233" s="71">
        <f t="shared" si="168"/>
        <v>10.608473218776783</v>
      </c>
      <c r="AP233" s="71">
        <f t="shared" si="168"/>
        <v>10.60833965641808</v>
      </c>
      <c r="AQ233" s="71">
        <f t="shared" si="168"/>
        <v>10.608911495367234</v>
      </c>
      <c r="AR233" s="71">
        <f t="shared" si="168"/>
        <v>10.606468808092147</v>
      </c>
      <c r="AS233" s="71">
        <f t="shared" si="168"/>
        <v>10.617007622160582</v>
      </c>
      <c r="AT233" s="71">
        <f t="shared" si="168"/>
        <v>10.573321842627154</v>
      </c>
      <c r="AU233" s="71">
        <f t="shared" si="163"/>
        <v>11.181585997782321</v>
      </c>
    </row>
    <row r="234" spans="1:48" ht="12.95" customHeight="1">
      <c r="A234" s="120" t="s">
        <v>497</v>
      </c>
      <c r="B234" s="46" t="str">
        <f>IF(H234=INT(H234),"I","II")</f>
        <v>I</v>
      </c>
      <c r="C234" s="108">
        <v>55623.438499999997</v>
      </c>
      <c r="D234" s="47" t="s">
        <v>526</v>
      </c>
      <c r="E234" s="104">
        <f t="shared" si="151"/>
        <v>26180.093883933198</v>
      </c>
      <c r="F234">
        <f t="shared" si="135"/>
        <v>26180</v>
      </c>
      <c r="G234">
        <f t="shared" si="146"/>
        <v>2.8486999995948281E-2</v>
      </c>
      <c r="K234">
        <f t="shared" si="147"/>
        <v>2.8486999995948281E-2</v>
      </c>
      <c r="O234">
        <f t="shared" ca="1" si="152"/>
        <v>2.9575208003295113E-2</v>
      </c>
      <c r="P234">
        <f t="shared" si="153"/>
        <v>2.0134603072368768E-2</v>
      </c>
      <c r="Q234" s="1">
        <f t="shared" si="154"/>
        <v>40604.938499999997</v>
      </c>
      <c r="S234">
        <v>1</v>
      </c>
      <c r="U234" s="16"/>
      <c r="Z234">
        <f t="shared" si="155"/>
        <v>26180</v>
      </c>
      <c r="AA234" s="71">
        <f t="shared" si="156"/>
        <v>3.0686630240178148E-2</v>
      </c>
      <c r="AB234" s="71">
        <f t="shared" si="148"/>
        <v>1.7934972828138902E-2</v>
      </c>
      <c r="AC234" s="71">
        <f t="shared" si="149"/>
        <v>8.352396923579513E-3</v>
      </c>
      <c r="AD234" s="71">
        <f t="shared" si="164"/>
        <v>-2.1996302442298665E-3</v>
      </c>
      <c r="AE234" s="71">
        <f t="shared" si="165"/>
        <v>4.8383732113307423E-6</v>
      </c>
      <c r="AF234">
        <f t="shared" si="166"/>
        <v>8.352396923579513E-3</v>
      </c>
      <c r="AG234" s="102"/>
      <c r="AH234">
        <f t="shared" si="157"/>
        <v>1.055202716780938E-2</v>
      </c>
      <c r="AI234">
        <f t="shared" si="158"/>
        <v>0.50171224811779247</v>
      </c>
      <c r="AJ234">
        <f t="shared" si="159"/>
        <v>0.94755011939706701</v>
      </c>
      <c r="AK234">
        <f t="shared" si="160"/>
        <v>-0.36714766942578952</v>
      </c>
      <c r="AL234">
        <f t="shared" si="161"/>
        <v>-2.5065811710991719</v>
      </c>
      <c r="AM234">
        <f t="shared" si="162"/>
        <v>-3.0429959186765552</v>
      </c>
      <c r="AN234" s="71">
        <f t="shared" si="168"/>
        <v>10.615513257452365</v>
      </c>
      <c r="AO234" s="71">
        <f t="shared" si="168"/>
        <v>10.615539557360149</v>
      </c>
      <c r="AP234" s="71">
        <f t="shared" si="168"/>
        <v>10.615425026089055</v>
      </c>
      <c r="AQ234" s="71">
        <f t="shared" si="168"/>
        <v>10.615924028870701</v>
      </c>
      <c r="AR234" s="71">
        <f t="shared" si="168"/>
        <v>10.613754454531712</v>
      </c>
      <c r="AS234" s="71">
        <f t="shared" si="168"/>
        <v>10.623274892727318</v>
      </c>
      <c r="AT234" s="71">
        <f t="shared" si="168"/>
        <v>10.583049679935808</v>
      </c>
      <c r="AU234" s="71">
        <f t="shared" si="163"/>
        <v>11.190294002072807</v>
      </c>
    </row>
    <row r="235" spans="1:48" ht="12.95" customHeight="1">
      <c r="A235" s="116" t="s">
        <v>108</v>
      </c>
      <c r="B235" s="105" t="s">
        <v>38</v>
      </c>
      <c r="C235" s="108">
        <v>55653.481119999997</v>
      </c>
      <c r="D235" s="108">
        <v>2.0000000000000001E-4</v>
      </c>
      <c r="E235" s="104">
        <f t="shared" si="151"/>
        <v>26279.104637230892</v>
      </c>
      <c r="F235">
        <f t="shared" si="135"/>
        <v>26279</v>
      </c>
      <c r="G235">
        <f t="shared" si="146"/>
        <v>3.1749850000778679E-2</v>
      </c>
      <c r="K235">
        <f t="shared" si="147"/>
        <v>3.1749850000778679E-2</v>
      </c>
      <c r="O235">
        <f t="shared" ca="1" si="152"/>
        <v>2.9658251617329615E-2</v>
      </c>
      <c r="P235">
        <f t="shared" si="153"/>
        <v>2.0370753648495922E-2</v>
      </c>
      <c r="Q235" s="1">
        <f t="shared" si="154"/>
        <v>40634.981119999997</v>
      </c>
      <c r="S235">
        <v>1</v>
      </c>
      <c r="U235" s="16"/>
      <c r="Z235">
        <f t="shared" si="155"/>
        <v>26279</v>
      </c>
      <c r="AA235" s="71">
        <f t="shared" si="156"/>
        <v>3.0763188689920271E-2</v>
      </c>
      <c r="AB235" s="71">
        <f t="shared" si="148"/>
        <v>2.135741495935433E-2</v>
      </c>
      <c r="AC235" s="71">
        <f t="shared" si="149"/>
        <v>1.1379096352282757E-2</v>
      </c>
      <c r="AD235" s="71">
        <f t="shared" si="164"/>
        <v>9.8666131085840825E-4</v>
      </c>
      <c r="AE235" s="71">
        <f t="shared" si="165"/>
        <v>9.7350054234483255E-7</v>
      </c>
      <c r="AF235">
        <f t="shared" si="166"/>
        <v>1.1379096352282757E-2</v>
      </c>
      <c r="AG235" s="102"/>
      <c r="AH235">
        <f t="shared" si="157"/>
        <v>1.039243504142435E-2</v>
      </c>
      <c r="AI235">
        <f t="shared" si="158"/>
        <v>0.50428696844449672</v>
      </c>
      <c r="AJ235">
        <f t="shared" si="159"/>
        <v>0.94529627414247497</v>
      </c>
      <c r="AK235">
        <f t="shared" si="160"/>
        <v>-0.37061662831916475</v>
      </c>
      <c r="AL235">
        <f t="shared" si="161"/>
        <v>-2.4996014083705442</v>
      </c>
      <c r="AM235">
        <f t="shared" si="162"/>
        <v>-3.0075664557815602</v>
      </c>
      <c r="AN235" s="71">
        <f t="shared" si="168"/>
        <v>10.626412273162682</v>
      </c>
      <c r="AO235" s="71">
        <f t="shared" si="168"/>
        <v>10.62643210352442</v>
      </c>
      <c r="AP235" s="71">
        <f t="shared" si="168"/>
        <v>10.626343317164427</v>
      </c>
      <c r="AQ235" s="71">
        <f t="shared" si="168"/>
        <v>10.626740998550183</v>
      </c>
      <c r="AR235" s="71">
        <f t="shared" si="168"/>
        <v>10.624962923536456</v>
      </c>
      <c r="AS235" s="71">
        <f t="shared" si="168"/>
        <v>10.632977427200361</v>
      </c>
      <c r="AT235" s="71">
        <f t="shared" si="168"/>
        <v>10.598070329198764</v>
      </c>
      <c r="AU235" s="71">
        <f t="shared" si="163"/>
        <v>11.203659776100068</v>
      </c>
    </row>
    <row r="236" spans="1:48" ht="12.95" customHeight="1">
      <c r="A236" s="116" t="s">
        <v>108</v>
      </c>
      <c r="B236" s="105" t="s">
        <v>38</v>
      </c>
      <c r="C236" s="108">
        <v>55653.481220000001</v>
      </c>
      <c r="D236" s="108">
        <v>1E-4</v>
      </c>
      <c r="E236" s="104">
        <f t="shared" si="151"/>
        <v>26279.104966798546</v>
      </c>
      <c r="F236">
        <f t="shared" ref="F236:F282" si="169">ROUND(2*E236,0)/2</f>
        <v>26279</v>
      </c>
      <c r="G236">
        <f t="shared" ref="G236:G259" si="170">+C236-(C$7+F236*C$8)</f>
        <v>3.1849850005528424E-2</v>
      </c>
      <c r="K236">
        <f t="shared" si="147"/>
        <v>3.1849850005528424E-2</v>
      </c>
      <c r="O236">
        <f t="shared" ca="1" si="152"/>
        <v>2.9658251617329615E-2</v>
      </c>
      <c r="P236">
        <f t="shared" si="153"/>
        <v>2.0370753648495922E-2</v>
      </c>
      <c r="Q236" s="1">
        <f t="shared" si="154"/>
        <v>40634.981220000001</v>
      </c>
      <c r="S236">
        <v>1</v>
      </c>
      <c r="U236" s="16"/>
      <c r="Z236">
        <f t="shared" si="155"/>
        <v>26279</v>
      </c>
      <c r="AA236" s="71">
        <f t="shared" si="156"/>
        <v>3.0763188689920271E-2</v>
      </c>
      <c r="AB236" s="71">
        <f t="shared" ref="AB236:AB259" si="171">IF(S236&lt;&gt;0,G236-AH236, -9999)</f>
        <v>2.1457414964104075E-2</v>
      </c>
      <c r="AC236" s="71">
        <f t="shared" ref="AC236:AC259" si="172">+G236-P236</f>
        <v>1.1479096357032502E-2</v>
      </c>
      <c r="AD236" s="71">
        <f t="shared" si="164"/>
        <v>1.0866613156081534E-3</v>
      </c>
      <c r="AE236" s="71">
        <f t="shared" si="165"/>
        <v>1.1808328148392428E-6</v>
      </c>
      <c r="AF236">
        <f t="shared" si="166"/>
        <v>1.1479096357032502E-2</v>
      </c>
      <c r="AG236" s="102"/>
      <c r="AH236">
        <f t="shared" si="157"/>
        <v>1.039243504142435E-2</v>
      </c>
      <c r="AI236">
        <f t="shared" si="158"/>
        <v>0.50428696844449672</v>
      </c>
      <c r="AJ236">
        <f t="shared" si="159"/>
        <v>0.94529627414247497</v>
      </c>
      <c r="AK236">
        <f t="shared" si="160"/>
        <v>-0.37061662831916475</v>
      </c>
      <c r="AL236">
        <f t="shared" si="161"/>
        <v>-2.4996014083705442</v>
      </c>
      <c r="AM236">
        <f t="shared" si="162"/>
        <v>-3.0075664557815602</v>
      </c>
      <c r="AN236" s="71">
        <f t="shared" si="168"/>
        <v>10.626412273162682</v>
      </c>
      <c r="AO236" s="71">
        <f t="shared" si="168"/>
        <v>10.62643210352442</v>
      </c>
      <c r="AP236" s="71">
        <f t="shared" si="168"/>
        <v>10.626343317164427</v>
      </c>
      <c r="AQ236" s="71">
        <f t="shared" si="168"/>
        <v>10.626740998550183</v>
      </c>
      <c r="AR236" s="71">
        <f t="shared" si="168"/>
        <v>10.624962923536456</v>
      </c>
      <c r="AS236" s="71">
        <f t="shared" si="168"/>
        <v>10.632977427200361</v>
      </c>
      <c r="AT236" s="71">
        <f t="shared" si="168"/>
        <v>10.598070329198764</v>
      </c>
      <c r="AU236" s="71">
        <f t="shared" si="163"/>
        <v>11.203659776100068</v>
      </c>
    </row>
    <row r="237" spans="1:48" ht="12.95" customHeight="1">
      <c r="A237" s="36" t="s">
        <v>104</v>
      </c>
      <c r="B237" s="37" t="s">
        <v>29</v>
      </c>
      <c r="C237" s="36">
        <v>55666.679900000003</v>
      </c>
      <c r="D237" s="36">
        <v>4.0000000000000002E-4</v>
      </c>
      <c r="E237" s="104">
        <f t="shared" si="151"/>
        <v>26322.603544796584</v>
      </c>
      <c r="F237">
        <f t="shared" si="169"/>
        <v>26322.5</v>
      </c>
      <c r="G237">
        <f t="shared" si="170"/>
        <v>3.1418375008797739E-2</v>
      </c>
      <c r="K237">
        <f t="shared" si="147"/>
        <v>3.1418375008797739E-2</v>
      </c>
      <c r="O237">
        <f t="shared" ca="1" si="152"/>
        <v>2.9694740478041742E-2</v>
      </c>
      <c r="P237">
        <f t="shared" si="153"/>
        <v>2.0474930367943945E-2</v>
      </c>
      <c r="Q237" s="1">
        <f t="shared" si="154"/>
        <v>40648.179900000003</v>
      </c>
      <c r="S237">
        <v>1</v>
      </c>
      <c r="U237" s="16"/>
      <c r="Z237">
        <f t="shared" si="155"/>
        <v>26322.5</v>
      </c>
      <c r="AA237" s="71">
        <f t="shared" si="156"/>
        <v>3.0796589573363758E-2</v>
      </c>
      <c r="AB237" s="71">
        <f t="shared" si="171"/>
        <v>2.1096715803377922E-2</v>
      </c>
      <c r="AC237" s="71">
        <f t="shared" si="172"/>
        <v>1.0943444640853794E-2</v>
      </c>
      <c r="AD237" s="71">
        <f t="shared" si="164"/>
        <v>6.2178543543398024E-4</v>
      </c>
      <c r="AE237" s="71">
        <f t="shared" si="165"/>
        <v>3.8661712771782438E-7</v>
      </c>
      <c r="AF237">
        <f t="shared" si="166"/>
        <v>1.0943444640853794E-2</v>
      </c>
      <c r="AG237" s="102"/>
      <c r="AH237">
        <f t="shared" si="157"/>
        <v>1.0321659205419815E-2</v>
      </c>
      <c r="AI237">
        <f t="shared" si="158"/>
        <v>0.50543438267724916</v>
      </c>
      <c r="AJ237">
        <f t="shared" si="159"/>
        <v>0.94428390239909177</v>
      </c>
      <c r="AK237">
        <f t="shared" si="160"/>
        <v>-0.37214640264656546</v>
      </c>
      <c r="AL237">
        <f t="shared" si="161"/>
        <v>-2.4965118272465645</v>
      </c>
      <c r="AM237">
        <f t="shared" si="162"/>
        <v>-2.992120082677109</v>
      </c>
      <c r="AN237" s="71">
        <f t="shared" si="168"/>
        <v>10.631218897271269</v>
      </c>
      <c r="AO237" s="71">
        <f t="shared" si="168"/>
        <v>10.631236260748153</v>
      </c>
      <c r="AP237" s="71">
        <f t="shared" si="168"/>
        <v>10.631157540016986</v>
      </c>
      <c r="AQ237" s="71">
        <f t="shared" si="168"/>
        <v>10.631514566168072</v>
      </c>
      <c r="AR237" s="71">
        <f t="shared" si="168"/>
        <v>10.629897997098787</v>
      </c>
      <c r="AS237" s="71">
        <f t="shared" si="168"/>
        <v>10.637273258518029</v>
      </c>
      <c r="AT237" s="71">
        <f t="shared" si="168"/>
        <v>10.60470454046229</v>
      </c>
      <c r="AU237" s="71">
        <f t="shared" si="163"/>
        <v>11.209532616202956</v>
      </c>
    </row>
    <row r="238" spans="1:48" ht="12.95" customHeight="1">
      <c r="A238" s="115" t="s">
        <v>586</v>
      </c>
      <c r="B238" s="113" t="s">
        <v>38</v>
      </c>
      <c r="C238" s="108">
        <v>55877.711499999998</v>
      </c>
      <c r="D238" s="112">
        <v>1E-4</v>
      </c>
      <c r="E238" s="104">
        <f t="shared" si="151"/>
        <v>27018.095405546988</v>
      </c>
      <c r="F238">
        <f t="shared" si="169"/>
        <v>27018</v>
      </c>
      <c r="G238">
        <f t="shared" si="170"/>
        <v>2.89487000045483E-2</v>
      </c>
      <c r="K238">
        <f t="shared" si="147"/>
        <v>2.89487000045483E-2</v>
      </c>
      <c r="O238">
        <f t="shared" ca="1" si="152"/>
        <v>3.0278142837243741E-2</v>
      </c>
      <c r="P238">
        <f t="shared" si="153"/>
        <v>2.2174853397422978E-2</v>
      </c>
      <c r="Q238" s="1">
        <f t="shared" si="154"/>
        <v>40859.211499999998</v>
      </c>
      <c r="S238">
        <v>1</v>
      </c>
      <c r="U238" s="16"/>
      <c r="Z238">
        <f t="shared" si="155"/>
        <v>27018</v>
      </c>
      <c r="AA238" s="71">
        <f t="shared" si="156"/>
        <v>3.1309573897010862E-2</v>
      </c>
      <c r="AB238" s="71">
        <f t="shared" si="171"/>
        <v>1.9813979504960416E-2</v>
      </c>
      <c r="AC238" s="71">
        <f t="shared" si="172"/>
        <v>6.7738466071253223E-3</v>
      </c>
      <c r="AD238" s="71">
        <f t="shared" si="164"/>
        <v>-2.3608738924625616E-3</v>
      </c>
      <c r="AE238" s="71">
        <f t="shared" si="165"/>
        <v>5.5737255361113272E-6</v>
      </c>
      <c r="AF238">
        <f t="shared" si="166"/>
        <v>6.7738466071253223E-3</v>
      </c>
      <c r="AG238" s="102"/>
      <c r="AH238">
        <f t="shared" si="157"/>
        <v>9.1347204995878839E-3</v>
      </c>
      <c r="AI238">
        <f t="shared" si="158"/>
        <v>0.52521684663731905</v>
      </c>
      <c r="AJ238">
        <f t="shared" si="159"/>
        <v>0.92611793375564866</v>
      </c>
      <c r="AK238">
        <f t="shared" si="160"/>
        <v>-0.39707562519449902</v>
      </c>
      <c r="AL238">
        <f t="shared" si="161"/>
        <v>-2.4450881714774528</v>
      </c>
      <c r="AM238">
        <f t="shared" si="162"/>
        <v>-2.7544482504032399</v>
      </c>
      <c r="AN238" s="71">
        <f t="shared" si="168"/>
        <v>10.709622532143156</v>
      </c>
      <c r="AO238" s="71">
        <f t="shared" si="168"/>
        <v>10.7096217808635</v>
      </c>
      <c r="AP238" s="71">
        <f t="shared" si="168"/>
        <v>10.709626084111866</v>
      </c>
      <c r="AQ238" s="71">
        <f t="shared" si="168"/>
        <v>10.709601436424808</v>
      </c>
      <c r="AR238" s="71">
        <f t="shared" si="168"/>
        <v>10.709742638806123</v>
      </c>
      <c r="AS238" s="71">
        <f t="shared" si="168"/>
        <v>10.708934630898682</v>
      </c>
      <c r="AT238" s="71">
        <f t="shared" si="168"/>
        <v>10.713588748498623</v>
      </c>
      <c r="AU238" s="71">
        <f t="shared" si="163"/>
        <v>11.303430553939922</v>
      </c>
    </row>
    <row r="239" spans="1:48" ht="12.95" customHeight="1">
      <c r="A239" s="55" t="s">
        <v>106</v>
      </c>
      <c r="B239" s="104"/>
      <c r="C239" s="108">
        <v>55917.009700000002</v>
      </c>
      <c r="D239" s="108">
        <v>1E-4</v>
      </c>
      <c r="E239" s="104">
        <f t="shared" si="151"/>
        <v>27147.609555286392</v>
      </c>
      <c r="F239">
        <f t="shared" si="169"/>
        <v>27147.5</v>
      </c>
      <c r="G239">
        <f t="shared" si="170"/>
        <v>3.3242125005926937E-2</v>
      </c>
      <c r="L239">
        <f>+G239</f>
        <v>3.3242125005926937E-2</v>
      </c>
      <c r="O239">
        <f t="shared" ca="1" si="152"/>
        <v>3.0386770594995942E-2</v>
      </c>
      <c r="P239">
        <f t="shared" si="153"/>
        <v>2.2498502249900687E-2</v>
      </c>
      <c r="Q239" s="1">
        <f t="shared" si="154"/>
        <v>40898.509700000002</v>
      </c>
      <c r="S239">
        <v>1</v>
      </c>
      <c r="U239" s="16"/>
      <c r="Z239">
        <f t="shared" si="155"/>
        <v>27147.5</v>
      </c>
      <c r="AA239" s="71">
        <f t="shared" si="156"/>
        <v>3.1400430776423571E-2</v>
      </c>
      <c r="AB239" s="71">
        <f t="shared" si="171"/>
        <v>2.4340196479404053E-2</v>
      </c>
      <c r="AC239" s="71">
        <f t="shared" si="172"/>
        <v>1.074362275602625E-2</v>
      </c>
      <c r="AD239" s="71">
        <f t="shared" si="164"/>
        <v>1.8416942295033656E-3</v>
      </c>
      <c r="AE239" s="71">
        <f t="shared" si="165"/>
        <v>3.3918376349859953E-6</v>
      </c>
      <c r="AF239">
        <f t="shared" si="166"/>
        <v>1.074362275602625E-2</v>
      </c>
      <c r="AG239" s="102"/>
      <c r="AH239">
        <f t="shared" si="157"/>
        <v>8.901928526522886E-3</v>
      </c>
      <c r="AI239">
        <f t="shared" si="158"/>
        <v>0.52922301858592258</v>
      </c>
      <c r="AJ239">
        <f t="shared" si="159"/>
        <v>0.92228805486037024</v>
      </c>
      <c r="AK239">
        <f t="shared" si="160"/>
        <v>-0.40181728261893213</v>
      </c>
      <c r="AL239">
        <f t="shared" si="161"/>
        <v>-2.4350589464607313</v>
      </c>
      <c r="AM239">
        <f t="shared" si="162"/>
        <v>-2.7119741640869215</v>
      </c>
      <c r="AN239" s="71">
        <f t="shared" si="168"/>
        <v>10.724563973130191</v>
      </c>
      <c r="AO239" s="71">
        <f t="shared" si="168"/>
        <v>10.724562557205724</v>
      </c>
      <c r="AP239" s="71">
        <f t="shared" si="168"/>
        <v>10.7245711027302</v>
      </c>
      <c r="AQ239" s="71">
        <f t="shared" si="168"/>
        <v>10.724519531946287</v>
      </c>
      <c r="AR239" s="71">
        <f t="shared" si="168"/>
        <v>10.724830898401148</v>
      </c>
      <c r="AS239" s="71">
        <f t="shared" si="168"/>
        <v>10.722956251268524</v>
      </c>
      <c r="AT239" s="71">
        <f t="shared" si="168"/>
        <v>10.73444126156642</v>
      </c>
      <c r="AU239" s="71">
        <f t="shared" si="163"/>
        <v>11.320914066430127</v>
      </c>
    </row>
    <row r="240" spans="1:48" ht="12.95" customHeight="1">
      <c r="A240" s="57" t="s">
        <v>606</v>
      </c>
      <c r="B240" s="7" t="s">
        <v>29</v>
      </c>
      <c r="C240" s="12">
        <v>55917.312599999997</v>
      </c>
      <c r="D240" s="246" t="s">
        <v>598</v>
      </c>
      <c r="E240" s="104">
        <f t="shared" si="151"/>
        <v>27148.607815663592</v>
      </c>
      <c r="F240">
        <f t="shared" si="169"/>
        <v>27148.5</v>
      </c>
      <c r="G240">
        <f t="shared" si="170"/>
        <v>3.2714275002945215E-2</v>
      </c>
      <c r="K240">
        <f t="shared" ref="K240:K257" si="173">+G240</f>
        <v>3.2714275002945215E-2</v>
      </c>
      <c r="O240">
        <f t="shared" ca="1" si="152"/>
        <v>3.0387609419380131E-2</v>
      </c>
      <c r="P240">
        <f t="shared" si="153"/>
        <v>2.2501010175944282E-2</v>
      </c>
      <c r="Q240" s="1">
        <f t="shared" si="154"/>
        <v>40898.812599999997</v>
      </c>
      <c r="S240">
        <v>1</v>
      </c>
      <c r="U240" s="16"/>
      <c r="Z240">
        <f t="shared" si="155"/>
        <v>27148.5</v>
      </c>
      <c r="AA240" s="71">
        <f t="shared" si="156"/>
        <v>3.1401126341752628E-2</v>
      </c>
      <c r="AB240" s="71">
        <f t="shared" si="171"/>
        <v>2.3814158837136865E-2</v>
      </c>
      <c r="AC240" s="71">
        <f t="shared" si="172"/>
        <v>1.0213264827000933E-2</v>
      </c>
      <c r="AD240" s="71">
        <f t="shared" si="164"/>
        <v>1.3131486611925869E-3</v>
      </c>
      <c r="AE240" s="71">
        <f t="shared" si="165"/>
        <v>1.7243594063918833E-6</v>
      </c>
      <c r="AF240">
        <f t="shared" si="166"/>
        <v>1.0213264827000933E-2</v>
      </c>
      <c r="AG240" s="102"/>
      <c r="AH240">
        <f t="shared" si="157"/>
        <v>8.9001161658083493E-3</v>
      </c>
      <c r="AI240">
        <f t="shared" si="158"/>
        <v>0.52925437867955871</v>
      </c>
      <c r="AJ240">
        <f t="shared" si="159"/>
        <v>0.92225788853270341</v>
      </c>
      <c r="AK240">
        <f t="shared" si="160"/>
        <v>-0.40185402181419694</v>
      </c>
      <c r="AL240">
        <f t="shared" si="161"/>
        <v>-2.4349809043720136</v>
      </c>
      <c r="AM240">
        <f t="shared" si="162"/>
        <v>-2.7116481854108536</v>
      </c>
      <c r="AN240" s="71">
        <f t="shared" si="168"/>
        <v>10.724679794545462</v>
      </c>
      <c r="AO240" s="71">
        <f t="shared" si="168"/>
        <v>10.724678375202597</v>
      </c>
      <c r="AP240" s="71">
        <f t="shared" si="168"/>
        <v>10.724686944930809</v>
      </c>
      <c r="AQ240" s="71">
        <f t="shared" si="168"/>
        <v>10.72463520652704</v>
      </c>
      <c r="AR240" s="71">
        <f t="shared" si="168"/>
        <v>10.724947715819273</v>
      </c>
      <c r="AS240" s="71">
        <f t="shared" si="168"/>
        <v>10.723065424468851</v>
      </c>
      <c r="AT240" s="71">
        <f t="shared" si="168"/>
        <v>10.734602983679569</v>
      </c>
      <c r="AU240" s="71">
        <f t="shared" si="163"/>
        <v>11.321049074248585</v>
      </c>
    </row>
    <row r="241" spans="1:48" ht="12.95" customHeight="1">
      <c r="A241" s="57" t="s">
        <v>606</v>
      </c>
      <c r="B241" s="7" t="s">
        <v>29</v>
      </c>
      <c r="C241" s="12">
        <v>55917.312680000003</v>
      </c>
      <c r="D241" s="246" t="s">
        <v>599</v>
      </c>
      <c r="E241" s="104">
        <f t="shared" si="151"/>
        <v>27148.608079317721</v>
      </c>
      <c r="F241">
        <f t="shared" si="169"/>
        <v>27148.5</v>
      </c>
      <c r="G241">
        <f t="shared" si="170"/>
        <v>3.2794275008200202E-2</v>
      </c>
      <c r="K241">
        <f t="shared" si="173"/>
        <v>3.2794275008200202E-2</v>
      </c>
      <c r="O241">
        <f t="shared" ca="1" si="152"/>
        <v>3.0387609419380131E-2</v>
      </c>
      <c r="P241">
        <f t="shared" si="153"/>
        <v>2.2501010175944282E-2</v>
      </c>
      <c r="Q241" s="1">
        <f t="shared" si="154"/>
        <v>40898.812680000003</v>
      </c>
      <c r="S241">
        <v>1</v>
      </c>
      <c r="U241" s="16"/>
      <c r="Z241">
        <f t="shared" si="155"/>
        <v>27148.5</v>
      </c>
      <c r="AA241" s="71">
        <f t="shared" si="156"/>
        <v>3.1401126341752628E-2</v>
      </c>
      <c r="AB241" s="71">
        <f t="shared" si="171"/>
        <v>2.3894158842391853E-2</v>
      </c>
      <c r="AC241" s="71">
        <f t="shared" si="172"/>
        <v>1.029326483225592E-2</v>
      </c>
      <c r="AD241" s="71">
        <f t="shared" si="164"/>
        <v>1.3931486664475745E-3</v>
      </c>
      <c r="AE241" s="71">
        <f t="shared" si="165"/>
        <v>1.9408632068246552E-6</v>
      </c>
      <c r="AF241">
        <f t="shared" si="166"/>
        <v>1.029326483225592E-2</v>
      </c>
      <c r="AG241" s="102"/>
      <c r="AH241">
        <f t="shared" si="157"/>
        <v>8.9001161658083493E-3</v>
      </c>
      <c r="AI241">
        <f t="shared" si="158"/>
        <v>0.52925437867955871</v>
      </c>
      <c r="AJ241">
        <f t="shared" si="159"/>
        <v>0.92225788853270341</v>
      </c>
      <c r="AK241">
        <f t="shared" si="160"/>
        <v>-0.40185402181419694</v>
      </c>
      <c r="AL241">
        <f t="shared" si="161"/>
        <v>-2.4349809043720136</v>
      </c>
      <c r="AM241">
        <f t="shared" si="162"/>
        <v>-2.7116481854108536</v>
      </c>
      <c r="AN241" s="71">
        <f t="shared" ref="AN241:AT250" si="174">$AU241+$AB$7*SIN(AO241)</f>
        <v>10.724679794545462</v>
      </c>
      <c r="AO241" s="71">
        <f t="shared" si="174"/>
        <v>10.724678375202597</v>
      </c>
      <c r="AP241" s="71">
        <f t="shared" si="174"/>
        <v>10.724686944930809</v>
      </c>
      <c r="AQ241" s="71">
        <f t="shared" si="174"/>
        <v>10.72463520652704</v>
      </c>
      <c r="AR241" s="71">
        <f t="shared" si="174"/>
        <v>10.724947715819273</v>
      </c>
      <c r="AS241" s="71">
        <f t="shared" si="174"/>
        <v>10.723065424468851</v>
      </c>
      <c r="AT241" s="71">
        <f t="shared" si="174"/>
        <v>10.734602983679569</v>
      </c>
      <c r="AU241" s="71">
        <f t="shared" si="163"/>
        <v>11.321049074248585</v>
      </c>
    </row>
    <row r="242" spans="1:48" ht="12.95" customHeight="1">
      <c r="A242" s="57" t="s">
        <v>606</v>
      </c>
      <c r="B242" s="7" t="s">
        <v>29</v>
      </c>
      <c r="C242" s="12">
        <v>55917.312899999997</v>
      </c>
      <c r="D242" s="246" t="s">
        <v>600</v>
      </c>
      <c r="E242" s="104">
        <f t="shared" si="151"/>
        <v>27148.608804366508</v>
      </c>
      <c r="F242">
        <f t="shared" si="169"/>
        <v>27148.5</v>
      </c>
      <c r="G242">
        <f t="shared" si="170"/>
        <v>3.3014275002642535E-2</v>
      </c>
      <c r="K242">
        <f t="shared" si="173"/>
        <v>3.3014275002642535E-2</v>
      </c>
      <c r="O242">
        <f t="shared" ca="1" si="152"/>
        <v>3.0387609419380131E-2</v>
      </c>
      <c r="P242">
        <f t="shared" si="153"/>
        <v>2.2501010175944282E-2</v>
      </c>
      <c r="Q242" s="1">
        <f t="shared" si="154"/>
        <v>40898.812899999997</v>
      </c>
      <c r="S242">
        <v>1</v>
      </c>
      <c r="U242" s="16"/>
      <c r="Z242">
        <f t="shared" si="155"/>
        <v>27148.5</v>
      </c>
      <c r="AA242" s="71">
        <f t="shared" si="156"/>
        <v>3.1401126341752628E-2</v>
      </c>
      <c r="AB242" s="71">
        <f t="shared" si="171"/>
        <v>2.4114158836834185E-2</v>
      </c>
      <c r="AC242" s="71">
        <f t="shared" si="172"/>
        <v>1.0513264826698253E-2</v>
      </c>
      <c r="AD242" s="71">
        <f t="shared" si="164"/>
        <v>1.613148660889907E-3</v>
      </c>
      <c r="AE242" s="71">
        <f t="shared" si="165"/>
        <v>2.6022486021309002E-6</v>
      </c>
      <c r="AF242">
        <f t="shared" si="166"/>
        <v>1.0513264826698253E-2</v>
      </c>
      <c r="AG242" s="102"/>
      <c r="AH242">
        <f t="shared" si="157"/>
        <v>8.9001161658083493E-3</v>
      </c>
      <c r="AI242">
        <f t="shared" si="158"/>
        <v>0.52925437867955871</v>
      </c>
      <c r="AJ242">
        <f t="shared" si="159"/>
        <v>0.92225788853270341</v>
      </c>
      <c r="AK242">
        <f t="shared" si="160"/>
        <v>-0.40185402181419694</v>
      </c>
      <c r="AL242">
        <f t="shared" si="161"/>
        <v>-2.4349809043720136</v>
      </c>
      <c r="AM242">
        <f t="shared" si="162"/>
        <v>-2.7116481854108536</v>
      </c>
      <c r="AN242" s="71">
        <f t="shared" si="174"/>
        <v>10.724679794545462</v>
      </c>
      <c r="AO242" s="71">
        <f t="shared" si="174"/>
        <v>10.724678375202597</v>
      </c>
      <c r="AP242" s="71">
        <f t="shared" si="174"/>
        <v>10.724686944930809</v>
      </c>
      <c r="AQ242" s="71">
        <f t="shared" si="174"/>
        <v>10.72463520652704</v>
      </c>
      <c r="AR242" s="71">
        <f t="shared" si="174"/>
        <v>10.724947715819273</v>
      </c>
      <c r="AS242" s="71">
        <f t="shared" si="174"/>
        <v>10.723065424468851</v>
      </c>
      <c r="AT242" s="71">
        <f t="shared" si="174"/>
        <v>10.734602983679569</v>
      </c>
      <c r="AU242" s="71">
        <f t="shared" si="163"/>
        <v>11.321049074248585</v>
      </c>
    </row>
    <row r="243" spans="1:48" ht="12.95" customHeight="1">
      <c r="A243" s="57" t="s">
        <v>606</v>
      </c>
      <c r="B243" s="7" t="s">
        <v>38</v>
      </c>
      <c r="C243" s="12">
        <v>55918.374380000001</v>
      </c>
      <c r="D243" s="246" t="s">
        <v>602</v>
      </c>
      <c r="E243" s="104">
        <f t="shared" si="151"/>
        <v>27152.107098936383</v>
      </c>
      <c r="F243">
        <f t="shared" si="169"/>
        <v>27152</v>
      </c>
      <c r="G243">
        <f t="shared" si="170"/>
        <v>3.2496800005901605E-2</v>
      </c>
      <c r="K243">
        <f t="shared" si="173"/>
        <v>3.2496800005901605E-2</v>
      </c>
      <c r="O243">
        <f t="shared" ca="1" si="152"/>
        <v>3.0390545304724785E-2</v>
      </c>
      <c r="P243">
        <f t="shared" si="153"/>
        <v>2.2509788967954438E-2</v>
      </c>
      <c r="Q243" s="1">
        <f t="shared" si="154"/>
        <v>40899.874380000001</v>
      </c>
      <c r="S243">
        <v>1</v>
      </c>
      <c r="U243" s="16"/>
      <c r="Z243">
        <f t="shared" si="155"/>
        <v>27152</v>
      </c>
      <c r="AA243" s="71">
        <f t="shared" si="156"/>
        <v>3.1403560085502352E-2</v>
      </c>
      <c r="AB243" s="71">
        <f t="shared" si="171"/>
        <v>2.3603028888353694E-2</v>
      </c>
      <c r="AC243" s="71">
        <f t="shared" si="172"/>
        <v>9.9870110379471667E-3</v>
      </c>
      <c r="AD243" s="71">
        <f t="shared" si="164"/>
        <v>1.0932399203992527E-3</v>
      </c>
      <c r="AE243" s="71">
        <f t="shared" si="165"/>
        <v>1.1951735235545643E-6</v>
      </c>
      <c r="AF243">
        <f t="shared" si="166"/>
        <v>9.9870110379471667E-3</v>
      </c>
      <c r="AG243" s="102"/>
      <c r="AH243">
        <f t="shared" si="157"/>
        <v>8.8937711175479106E-3</v>
      </c>
      <c r="AI243">
        <f t="shared" si="158"/>
        <v>0.52936419086516995</v>
      </c>
      <c r="AJ243">
        <f t="shared" si="159"/>
        <v>0.92215223397588886</v>
      </c>
      <c r="AK243">
        <f t="shared" si="160"/>
        <v>-0.40198262400334805</v>
      </c>
      <c r="AL243">
        <f t="shared" si="161"/>
        <v>-2.4347076842208812</v>
      </c>
      <c r="AM243">
        <f t="shared" si="162"/>
        <v>-2.7105074990948728</v>
      </c>
      <c r="AN243" s="71">
        <f t="shared" si="174"/>
        <v>10.725085223531011</v>
      </c>
      <c r="AO243" s="71">
        <f t="shared" si="174"/>
        <v>10.725083792406853</v>
      </c>
      <c r="AP243" s="71">
        <f t="shared" si="174"/>
        <v>10.725092445902833</v>
      </c>
      <c r="AQ243" s="71">
        <f t="shared" si="174"/>
        <v>10.72504012542711</v>
      </c>
      <c r="AR243" s="71">
        <f t="shared" si="174"/>
        <v>10.725356614476055</v>
      </c>
      <c r="AS243" s="71">
        <f t="shared" si="174"/>
        <v>10.723447640422942</v>
      </c>
      <c r="AT243" s="71">
        <f t="shared" si="174"/>
        <v>10.735169095249985</v>
      </c>
      <c r="AU243" s="71">
        <f t="shared" si="163"/>
        <v>11.321521601613185</v>
      </c>
    </row>
    <row r="244" spans="1:48" ht="12.95" customHeight="1">
      <c r="A244" s="57" t="s">
        <v>606</v>
      </c>
      <c r="B244" s="7" t="s">
        <v>38</v>
      </c>
      <c r="C244" s="12">
        <v>55918.374409999997</v>
      </c>
      <c r="D244" s="246" t="s">
        <v>601</v>
      </c>
      <c r="E244" s="104">
        <f t="shared" si="151"/>
        <v>27152.107197806661</v>
      </c>
      <c r="F244">
        <f t="shared" si="169"/>
        <v>27152</v>
      </c>
      <c r="G244">
        <f t="shared" si="170"/>
        <v>3.2526800001505762E-2</v>
      </c>
      <c r="K244">
        <f t="shared" si="173"/>
        <v>3.2526800001505762E-2</v>
      </c>
      <c r="O244">
        <f t="shared" ca="1" si="152"/>
        <v>3.0390545304724785E-2</v>
      </c>
      <c r="P244">
        <f t="shared" si="153"/>
        <v>2.2509788967954438E-2</v>
      </c>
      <c r="Q244" s="1">
        <f t="shared" si="154"/>
        <v>40899.874409999997</v>
      </c>
      <c r="S244">
        <v>1</v>
      </c>
      <c r="U244" s="16"/>
      <c r="Z244">
        <f t="shared" si="155"/>
        <v>27152</v>
      </c>
      <c r="AA244" s="71">
        <f t="shared" si="156"/>
        <v>3.1403560085502352E-2</v>
      </c>
      <c r="AB244" s="71">
        <f t="shared" si="171"/>
        <v>2.3633028883957852E-2</v>
      </c>
      <c r="AC244" s="71">
        <f t="shared" si="172"/>
        <v>1.0017011033551324E-2</v>
      </c>
      <c r="AD244" s="71">
        <f t="shared" si="164"/>
        <v>1.1232399160034101E-3</v>
      </c>
      <c r="AE244" s="71">
        <f t="shared" si="165"/>
        <v>1.2616679089033477E-6</v>
      </c>
      <c r="AF244">
        <f t="shared" si="166"/>
        <v>1.0017011033551324E-2</v>
      </c>
      <c r="AG244" s="102"/>
      <c r="AH244">
        <f t="shared" si="157"/>
        <v>8.8937711175479106E-3</v>
      </c>
      <c r="AI244">
        <f t="shared" si="158"/>
        <v>0.52936419086516995</v>
      </c>
      <c r="AJ244">
        <f t="shared" si="159"/>
        <v>0.92215223397588886</v>
      </c>
      <c r="AK244">
        <f t="shared" si="160"/>
        <v>-0.40198262400334805</v>
      </c>
      <c r="AL244">
        <f t="shared" si="161"/>
        <v>-2.4347076842208812</v>
      </c>
      <c r="AM244">
        <f t="shared" si="162"/>
        <v>-2.7105074990948728</v>
      </c>
      <c r="AN244" s="71">
        <f t="shared" si="174"/>
        <v>10.725085223531011</v>
      </c>
      <c r="AO244" s="71">
        <f t="shared" si="174"/>
        <v>10.725083792406853</v>
      </c>
      <c r="AP244" s="71">
        <f t="shared" si="174"/>
        <v>10.725092445902833</v>
      </c>
      <c r="AQ244" s="71">
        <f t="shared" si="174"/>
        <v>10.72504012542711</v>
      </c>
      <c r="AR244" s="71">
        <f t="shared" si="174"/>
        <v>10.725356614476055</v>
      </c>
      <c r="AS244" s="71">
        <f t="shared" si="174"/>
        <v>10.723447640422942</v>
      </c>
      <c r="AT244" s="71">
        <f t="shared" si="174"/>
        <v>10.735169095249985</v>
      </c>
      <c r="AU244" s="71">
        <f t="shared" si="163"/>
        <v>11.321521601613185</v>
      </c>
    </row>
    <row r="245" spans="1:48" ht="12.95" customHeight="1">
      <c r="A245" s="57" t="s">
        <v>606</v>
      </c>
      <c r="B245" s="7" t="s">
        <v>38</v>
      </c>
      <c r="C245" s="12">
        <v>55918.374839999997</v>
      </c>
      <c r="D245" s="246" t="s">
        <v>603</v>
      </c>
      <c r="E245" s="104">
        <f t="shared" si="151"/>
        <v>27152.108614947509</v>
      </c>
      <c r="F245">
        <f t="shared" si="169"/>
        <v>27152</v>
      </c>
      <c r="G245">
        <f t="shared" si="170"/>
        <v>3.2956800001556985E-2</v>
      </c>
      <c r="K245">
        <f t="shared" si="173"/>
        <v>3.2956800001556985E-2</v>
      </c>
      <c r="O245">
        <f t="shared" ca="1" si="152"/>
        <v>3.0390545304724785E-2</v>
      </c>
      <c r="P245">
        <f t="shared" si="153"/>
        <v>2.2509788967954438E-2</v>
      </c>
      <c r="Q245" s="1">
        <f t="shared" si="154"/>
        <v>40899.874839999997</v>
      </c>
      <c r="S245">
        <v>1</v>
      </c>
      <c r="U245" s="16"/>
      <c r="Z245">
        <f t="shared" si="155"/>
        <v>27152</v>
      </c>
      <c r="AA245" s="71">
        <f t="shared" si="156"/>
        <v>3.1403560085502352E-2</v>
      </c>
      <c r="AB245" s="71">
        <f t="shared" si="171"/>
        <v>2.4063028884009074E-2</v>
      </c>
      <c r="AC245" s="71">
        <f t="shared" si="172"/>
        <v>1.0447011033602547E-2</v>
      </c>
      <c r="AD245" s="71">
        <f t="shared" si="164"/>
        <v>1.5532399160546329E-3</v>
      </c>
      <c r="AE245" s="71">
        <f t="shared" si="165"/>
        <v>2.4125542368254031E-6</v>
      </c>
      <c r="AF245">
        <f t="shared" si="166"/>
        <v>1.0447011033602547E-2</v>
      </c>
      <c r="AG245" s="102"/>
      <c r="AH245">
        <f t="shared" si="157"/>
        <v>8.8937711175479106E-3</v>
      </c>
      <c r="AI245">
        <f t="shared" si="158"/>
        <v>0.52936419086516995</v>
      </c>
      <c r="AJ245">
        <f t="shared" si="159"/>
        <v>0.92215223397588886</v>
      </c>
      <c r="AK245">
        <f t="shared" si="160"/>
        <v>-0.40198262400334805</v>
      </c>
      <c r="AL245">
        <f t="shared" si="161"/>
        <v>-2.4347076842208812</v>
      </c>
      <c r="AM245">
        <f t="shared" si="162"/>
        <v>-2.7105074990948728</v>
      </c>
      <c r="AN245" s="71">
        <f t="shared" si="174"/>
        <v>10.725085223531011</v>
      </c>
      <c r="AO245" s="71">
        <f t="shared" si="174"/>
        <v>10.725083792406853</v>
      </c>
      <c r="AP245" s="71">
        <f t="shared" si="174"/>
        <v>10.725092445902833</v>
      </c>
      <c r="AQ245" s="71">
        <f t="shared" si="174"/>
        <v>10.72504012542711</v>
      </c>
      <c r="AR245" s="71">
        <f t="shared" si="174"/>
        <v>10.725356614476055</v>
      </c>
      <c r="AS245" s="71">
        <f t="shared" si="174"/>
        <v>10.723447640422942</v>
      </c>
      <c r="AT245" s="71">
        <f t="shared" si="174"/>
        <v>10.735169095249985</v>
      </c>
      <c r="AU245" s="71">
        <f t="shared" si="163"/>
        <v>11.321521601613185</v>
      </c>
    </row>
    <row r="246" spans="1:48" ht="12.95" customHeight="1">
      <c r="A246" s="108" t="s">
        <v>107</v>
      </c>
      <c r="B246" s="105" t="s">
        <v>29</v>
      </c>
      <c r="C246" s="108">
        <v>55968.895799999998</v>
      </c>
      <c r="D246" s="108">
        <v>8.0000000000000004E-4</v>
      </c>
      <c r="E246" s="104">
        <f t="shared" si="151"/>
        <v>27318.609349800954</v>
      </c>
      <c r="F246">
        <f t="shared" si="169"/>
        <v>27318.5</v>
      </c>
      <c r="G246">
        <f t="shared" si="170"/>
        <v>3.317977500410052E-2</v>
      </c>
      <c r="K246">
        <f t="shared" si="173"/>
        <v>3.317977500410052E-2</v>
      </c>
      <c r="O246">
        <f t="shared" ca="1" si="152"/>
        <v>3.05302095646919E-2</v>
      </c>
      <c r="P246">
        <f t="shared" si="153"/>
        <v>2.2929297186176967E-2</v>
      </c>
      <c r="Q246" s="1">
        <f t="shared" si="154"/>
        <v>40950.395799999998</v>
      </c>
      <c r="S246">
        <v>1</v>
      </c>
      <c r="U246" s="16"/>
      <c r="Z246">
        <f t="shared" si="155"/>
        <v>27318.5</v>
      </c>
      <c r="AA246" s="71">
        <f t="shared" si="156"/>
        <v>3.1518000079220329E-2</v>
      </c>
      <c r="AB246" s="71">
        <f t="shared" si="171"/>
        <v>2.4591072111057162E-2</v>
      </c>
      <c r="AC246" s="71">
        <f t="shared" si="172"/>
        <v>1.0250477817923553E-2</v>
      </c>
      <c r="AD246" s="71">
        <f t="shared" si="164"/>
        <v>1.6617749248801911E-3</v>
      </c>
      <c r="AE246" s="71">
        <f t="shared" si="165"/>
        <v>2.7614959009605647E-6</v>
      </c>
      <c r="AF246">
        <f t="shared" si="166"/>
        <v>1.0250477817923553E-2</v>
      </c>
      <c r="AG246" s="102"/>
      <c r="AH246">
        <f t="shared" si="157"/>
        <v>8.5887028930433582E-3</v>
      </c>
      <c r="AI246">
        <f t="shared" si="158"/>
        <v>0.53468281157669106</v>
      </c>
      <c r="AJ246">
        <f t="shared" si="159"/>
        <v>0.91699368314737206</v>
      </c>
      <c r="AK246">
        <f t="shared" si="160"/>
        <v>-0.40812744210410568</v>
      </c>
      <c r="AL246">
        <f t="shared" si="161"/>
        <v>-2.4215772602960288</v>
      </c>
      <c r="AM246">
        <f t="shared" si="162"/>
        <v>-2.6566659927729499</v>
      </c>
      <c r="AN246" s="71">
        <f t="shared" si="174"/>
        <v>10.744470348818053</v>
      </c>
      <c r="AO246" s="71">
        <f t="shared" si="174"/>
        <v>10.744468637592718</v>
      </c>
      <c r="AP246" s="71">
        <f t="shared" si="174"/>
        <v>10.744479764755564</v>
      </c>
      <c r="AQ246" s="71">
        <f t="shared" si="174"/>
        <v>10.744407419531401</v>
      </c>
      <c r="AR246" s="71">
        <f t="shared" si="174"/>
        <v>10.744878150353836</v>
      </c>
      <c r="AS246" s="71">
        <f t="shared" si="174"/>
        <v>10.74183054685591</v>
      </c>
      <c r="AT246" s="71">
        <f t="shared" si="174"/>
        <v>10.762250705153129</v>
      </c>
      <c r="AU246" s="71">
        <f t="shared" si="163"/>
        <v>11.344000403386303</v>
      </c>
    </row>
    <row r="247" spans="1:48" ht="12.95" customHeight="1">
      <c r="A247" s="115" t="s">
        <v>586</v>
      </c>
      <c r="B247" s="113" t="s">
        <v>38</v>
      </c>
      <c r="C247" s="108">
        <v>56006.368699999999</v>
      </c>
      <c r="D247" s="112">
        <v>2.9999999999999997E-4</v>
      </c>
      <c r="E247" s="104">
        <f t="shared" si="151"/>
        <v>27442.107901433577</v>
      </c>
      <c r="F247">
        <f t="shared" si="169"/>
        <v>27442</v>
      </c>
      <c r="G247">
        <f t="shared" si="170"/>
        <v>3.2740300004661549E-2</v>
      </c>
      <c r="K247">
        <f t="shared" si="173"/>
        <v>3.2740300004661549E-2</v>
      </c>
      <c r="O247">
        <f t="shared" ca="1" si="152"/>
        <v>3.0633804376138989E-2</v>
      </c>
      <c r="P247">
        <f t="shared" si="153"/>
        <v>2.324285355938022E-2</v>
      </c>
      <c r="Q247" s="1">
        <f t="shared" si="154"/>
        <v>40987.868699999999</v>
      </c>
      <c r="S247">
        <v>1</v>
      </c>
      <c r="U247" s="16"/>
      <c r="Z247">
        <f t="shared" si="155"/>
        <v>27442</v>
      </c>
      <c r="AA247" s="71">
        <f t="shared" si="156"/>
        <v>3.1601158657943197E-2</v>
      </c>
      <c r="AB247" s="71">
        <f t="shared" si="171"/>
        <v>2.4381994906098575E-2</v>
      </c>
      <c r="AC247" s="71">
        <f t="shared" si="172"/>
        <v>9.4974464452813288E-3</v>
      </c>
      <c r="AD247" s="71">
        <f t="shared" ref="AD247:AD281" si="175">IF(S247&lt;&gt;0,G247-AA247, -9999)</f>
        <v>1.1391413467183517E-3</v>
      </c>
      <c r="AE247" s="71">
        <f t="shared" ref="AE247:AE281" si="176">+(G247-AA247)^2*S247</f>
        <v>1.2976430078032999E-6</v>
      </c>
      <c r="AF247">
        <f t="shared" ref="AF247:AF281" si="177">IF(S247&lt;&gt;0,G247-P247, -9999)</f>
        <v>9.4974464452813288E-3</v>
      </c>
      <c r="AG247" s="102"/>
      <c r="AH247">
        <f t="shared" si="157"/>
        <v>8.3583050985629754E-3</v>
      </c>
      <c r="AI247">
        <f t="shared" si="158"/>
        <v>0.53875103288532711</v>
      </c>
      <c r="AJ247">
        <f t="shared" si="159"/>
        <v>0.91299471855616054</v>
      </c>
      <c r="AK247">
        <f t="shared" si="160"/>
        <v>-0.41271962053706718</v>
      </c>
      <c r="AL247">
        <f t="shared" si="161"/>
        <v>-2.4116650898448149</v>
      </c>
      <c r="AM247">
        <f t="shared" si="162"/>
        <v>-2.6172491471113326</v>
      </c>
      <c r="AN247" s="71">
        <f t="shared" si="174"/>
        <v>10.758976099126897</v>
      </c>
      <c r="AO247" s="71">
        <f t="shared" si="174"/>
        <v>10.758974440945746</v>
      </c>
      <c r="AP247" s="71">
        <f t="shared" si="174"/>
        <v>10.758985870729125</v>
      </c>
      <c r="AQ247" s="71">
        <f t="shared" si="174"/>
        <v>10.758907096642146</v>
      </c>
      <c r="AR247" s="71">
        <f t="shared" si="174"/>
        <v>10.759450531377396</v>
      </c>
      <c r="AS247" s="71">
        <f t="shared" si="174"/>
        <v>10.755726148543992</v>
      </c>
      <c r="AT247" s="71">
        <f t="shared" si="174"/>
        <v>10.782528276916253</v>
      </c>
      <c r="AU247" s="71">
        <f t="shared" si="163"/>
        <v>11.360673868965765</v>
      </c>
    </row>
    <row r="248" spans="1:48" ht="12.95" customHeight="1">
      <c r="A248" s="57" t="s">
        <v>606</v>
      </c>
      <c r="B248" s="7" t="s">
        <v>38</v>
      </c>
      <c r="C248" s="12">
        <v>56007.127789999999</v>
      </c>
      <c r="D248" s="246" t="s">
        <v>604</v>
      </c>
      <c r="E248" s="104">
        <f t="shared" si="151"/>
        <v>27444.609616421174</v>
      </c>
      <c r="F248">
        <f t="shared" si="169"/>
        <v>27444.5</v>
      </c>
      <c r="G248">
        <f t="shared" si="170"/>
        <v>3.3260675001656637E-2</v>
      </c>
      <c r="K248">
        <f t="shared" si="173"/>
        <v>3.3260675001656637E-2</v>
      </c>
      <c r="O248">
        <f t="shared" ca="1" si="152"/>
        <v>3.0635901437099454E-2</v>
      </c>
      <c r="P248">
        <f t="shared" si="153"/>
        <v>2.324922187153565E-2</v>
      </c>
      <c r="Q248" s="1">
        <f t="shared" si="154"/>
        <v>40988.627789999999</v>
      </c>
      <c r="S248">
        <v>1</v>
      </c>
      <c r="U248" s="16"/>
      <c r="Z248">
        <f t="shared" si="155"/>
        <v>27444.5</v>
      </c>
      <c r="AA248" s="71">
        <f t="shared" si="156"/>
        <v>3.160282653616385E-2</v>
      </c>
      <c r="AB248" s="71">
        <f t="shared" si="171"/>
        <v>2.490707033702844E-2</v>
      </c>
      <c r="AC248" s="71">
        <f t="shared" si="172"/>
        <v>1.0011453130120987E-2</v>
      </c>
      <c r="AD248" s="71">
        <f t="shared" si="175"/>
        <v>1.6578484654927866E-3</v>
      </c>
      <c r="AE248" s="71">
        <f t="shared" si="176"/>
        <v>2.7484615345367873E-6</v>
      </c>
      <c r="AF248">
        <f t="shared" si="177"/>
        <v>1.0011453130120987E-2</v>
      </c>
      <c r="AG248" s="102"/>
      <c r="AH248">
        <f t="shared" si="157"/>
        <v>8.3536046646281968E-3</v>
      </c>
      <c r="AI248">
        <f t="shared" si="158"/>
        <v>0.53883449915796655</v>
      </c>
      <c r="AJ248">
        <f t="shared" si="159"/>
        <v>0.91291220319941335</v>
      </c>
      <c r="AK248">
        <f t="shared" si="160"/>
        <v>-0.41281288215574102</v>
      </c>
      <c r="AL248">
        <f t="shared" si="161"/>
        <v>-2.4114628778856666</v>
      </c>
      <c r="AM248">
        <f t="shared" si="162"/>
        <v>-2.6164556758348039</v>
      </c>
      <c r="AN248" s="71">
        <f t="shared" si="174"/>
        <v>10.759270878206543</v>
      </c>
      <c r="AO248" s="71">
        <f t="shared" si="174"/>
        <v>10.759269222670394</v>
      </c>
      <c r="AP248" s="71">
        <f t="shared" si="174"/>
        <v>10.759280648191142</v>
      </c>
      <c r="AQ248" s="71">
        <f t="shared" si="174"/>
        <v>10.759201807114032</v>
      </c>
      <c r="AR248" s="71">
        <f t="shared" si="174"/>
        <v>10.759746371497318</v>
      </c>
      <c r="AS248" s="71">
        <f t="shared" si="174"/>
        <v>10.756009783623583</v>
      </c>
      <c r="AT248" s="71">
        <f t="shared" si="174"/>
        <v>10.78294041721727</v>
      </c>
      <c r="AU248" s="71">
        <f t="shared" si="163"/>
        <v>11.361011388511908</v>
      </c>
    </row>
    <row r="249" spans="1:48" ht="12.95" customHeight="1">
      <c r="A249" s="57" t="s">
        <v>606</v>
      </c>
      <c r="B249" s="7" t="s">
        <v>38</v>
      </c>
      <c r="C249" s="12">
        <v>56008.187830000003</v>
      </c>
      <c r="D249" s="246" t="s">
        <v>605</v>
      </c>
      <c r="E249" s="104">
        <f t="shared" si="151"/>
        <v>27448.103165217053</v>
      </c>
      <c r="F249">
        <f t="shared" si="169"/>
        <v>27448</v>
      </c>
      <c r="G249">
        <f t="shared" si="170"/>
        <v>3.1303200004913379E-2</v>
      </c>
      <c r="K249">
        <f t="shared" si="173"/>
        <v>3.1303200004913379E-2</v>
      </c>
      <c r="O249">
        <f t="shared" ca="1" si="152"/>
        <v>3.0638837322444108E-2</v>
      </c>
      <c r="P249">
        <f t="shared" si="153"/>
        <v>2.3258138909696666E-2</v>
      </c>
      <c r="Q249" s="1">
        <f t="shared" si="154"/>
        <v>40989.687830000003</v>
      </c>
      <c r="S249">
        <v>1</v>
      </c>
      <c r="U249" s="16"/>
      <c r="Z249">
        <f t="shared" si="155"/>
        <v>27448</v>
      </c>
      <c r="AA249" s="71">
        <f t="shared" si="156"/>
        <v>3.1605160523491861E-2</v>
      </c>
      <c r="AB249" s="71">
        <f t="shared" si="171"/>
        <v>2.2956178391118187E-2</v>
      </c>
      <c r="AC249" s="71">
        <f t="shared" si="172"/>
        <v>8.0450610952167122E-3</v>
      </c>
      <c r="AD249" s="71">
        <f t="shared" si="175"/>
        <v>-3.0196051857848266E-4</v>
      </c>
      <c r="AE249" s="71">
        <f t="shared" si="176"/>
        <v>9.1180154780186168E-8</v>
      </c>
      <c r="AF249">
        <f t="shared" si="177"/>
        <v>8.0450610952167122E-3</v>
      </c>
      <c r="AG249" s="102"/>
      <c r="AH249">
        <f t="shared" si="157"/>
        <v>8.3470216137951931E-3</v>
      </c>
      <c r="AI249">
        <f t="shared" si="158"/>
        <v>0.53895142709842259</v>
      </c>
      <c r="AJ249">
        <f t="shared" si="159"/>
        <v>0.91279657598548247</v>
      </c>
      <c r="AK249">
        <f t="shared" si="160"/>
        <v>-0.41294346860803133</v>
      </c>
      <c r="AL249">
        <f t="shared" si="161"/>
        <v>-2.411179675850184</v>
      </c>
      <c r="AM249">
        <f t="shared" si="162"/>
        <v>-2.6153451083126114</v>
      </c>
      <c r="AN249" s="71">
        <f t="shared" si="174"/>
        <v>10.7596836456521</v>
      </c>
      <c r="AO249" s="71">
        <f t="shared" si="174"/>
        <v>10.759681993905234</v>
      </c>
      <c r="AP249" s="71">
        <f t="shared" si="174"/>
        <v>10.759693412849566</v>
      </c>
      <c r="AQ249" s="71">
        <f t="shared" si="174"/>
        <v>10.759614481880842</v>
      </c>
      <c r="AR249" s="71">
        <f t="shared" si="174"/>
        <v>10.760160605728315</v>
      </c>
      <c r="AS249" s="71">
        <f t="shared" si="174"/>
        <v>10.756407030970893</v>
      </c>
      <c r="AT249" s="71">
        <f t="shared" si="174"/>
        <v>10.783517524270708</v>
      </c>
      <c r="AU249" s="71">
        <f t="shared" si="163"/>
        <v>11.361483915876509</v>
      </c>
    </row>
    <row r="250" spans="1:48" ht="12.95" customHeight="1">
      <c r="A250" s="116" t="s">
        <v>108</v>
      </c>
      <c r="B250" s="105" t="s">
        <v>29</v>
      </c>
      <c r="C250" s="108">
        <v>56010.464679999997</v>
      </c>
      <c r="D250" s="108">
        <v>1E-4</v>
      </c>
      <c r="E250" s="104">
        <f t="shared" si="151"/>
        <v>27455.606925995751</v>
      </c>
      <c r="F250">
        <f t="shared" si="169"/>
        <v>27455.5</v>
      </c>
      <c r="G250">
        <f t="shared" si="170"/>
        <v>3.2444324999232776E-2</v>
      </c>
      <c r="K250">
        <f t="shared" si="173"/>
        <v>3.2444324999232776E-2</v>
      </c>
      <c r="O250">
        <f t="shared" ca="1" si="152"/>
        <v>3.0645128505325511E-2</v>
      </c>
      <c r="P250">
        <f t="shared" si="153"/>
        <v>2.3277252353105151E-2</v>
      </c>
      <c r="Q250" s="1">
        <f t="shared" si="154"/>
        <v>40991.964679999997</v>
      </c>
      <c r="S250">
        <v>1</v>
      </c>
      <c r="U250" s="16"/>
      <c r="Z250">
        <f t="shared" si="155"/>
        <v>27455.5</v>
      </c>
      <c r="AA250" s="71">
        <f t="shared" si="156"/>
        <v>3.1610157826815463E-2</v>
      </c>
      <c r="AB250" s="71">
        <f t="shared" si="171"/>
        <v>2.4111419525522468E-2</v>
      </c>
      <c r="AC250" s="71">
        <f t="shared" si="172"/>
        <v>9.1670726461276254E-3</v>
      </c>
      <c r="AD250" s="71">
        <f t="shared" si="175"/>
        <v>8.3416717241731331E-4</v>
      </c>
      <c r="AE250" s="71">
        <f t="shared" si="176"/>
        <v>6.9583487153869574E-7</v>
      </c>
      <c r="AF250">
        <f t="shared" si="177"/>
        <v>9.1670726461276254E-3</v>
      </c>
      <c r="AG250" s="102"/>
      <c r="AH250">
        <f t="shared" si="157"/>
        <v>8.3329054737103087E-3</v>
      </c>
      <c r="AI250">
        <f t="shared" si="158"/>
        <v>0.5392022826181988</v>
      </c>
      <c r="AJ250">
        <f t="shared" si="159"/>
        <v>0.91254838749407874</v>
      </c>
      <c r="AK250">
        <f t="shared" si="160"/>
        <v>-0.41322337602843201</v>
      </c>
      <c r="AL250">
        <f t="shared" si="161"/>
        <v>-2.4105724001801532</v>
      </c>
      <c r="AM250">
        <f t="shared" si="162"/>
        <v>-2.6129664674139543</v>
      </c>
      <c r="AN250" s="71">
        <f t="shared" si="174"/>
        <v>10.760568449068508</v>
      </c>
      <c r="AO250" s="71">
        <f t="shared" si="174"/>
        <v>10.760566805773442</v>
      </c>
      <c r="AP250" s="71">
        <f t="shared" si="174"/>
        <v>10.760578208266965</v>
      </c>
      <c r="AQ250" s="71">
        <f t="shared" si="174"/>
        <v>10.760499099845944</v>
      </c>
      <c r="AR250" s="71">
        <f t="shared" si="174"/>
        <v>10.76104847912346</v>
      </c>
      <c r="AS250" s="71">
        <f t="shared" si="174"/>
        <v>10.757258897634527</v>
      </c>
      <c r="AT250" s="71">
        <f t="shared" si="174"/>
        <v>10.784754616766987</v>
      </c>
      <c r="AU250" s="71">
        <f t="shared" si="163"/>
        <v>11.362496474514938</v>
      </c>
    </row>
    <row r="251" spans="1:48" ht="12.95" customHeight="1">
      <c r="A251" s="108" t="s">
        <v>107</v>
      </c>
      <c r="B251" s="105" t="s">
        <v>38</v>
      </c>
      <c r="C251" s="108">
        <v>56036.711600000002</v>
      </c>
      <c r="D251" s="108">
        <v>2.0000000000000001E-4</v>
      </c>
      <c r="E251" s="104">
        <f t="shared" si="151"/>
        <v>27542.108280436372</v>
      </c>
      <c r="F251">
        <f t="shared" si="169"/>
        <v>27542</v>
      </c>
      <c r="G251">
        <f t="shared" si="170"/>
        <v>3.2855300007213373E-2</v>
      </c>
      <c r="K251">
        <f t="shared" si="173"/>
        <v>3.2855300007213373E-2</v>
      </c>
      <c r="O251">
        <f t="shared" ca="1" si="152"/>
        <v>3.0717686814557679E-2</v>
      </c>
      <c r="P251">
        <f t="shared" si="153"/>
        <v>2.349823657647139E-2</v>
      </c>
      <c r="Q251" s="1">
        <f t="shared" si="154"/>
        <v>41018.211600000002</v>
      </c>
      <c r="S251">
        <v>1</v>
      </c>
      <c r="U251" s="16"/>
      <c r="Z251">
        <f t="shared" si="155"/>
        <v>27542</v>
      </c>
      <c r="AA251" s="71">
        <f t="shared" si="156"/>
        <v>3.1667386770400444E-2</v>
      </c>
      <c r="AB251" s="71">
        <f t="shared" si="171"/>
        <v>2.4686149813284319E-2</v>
      </c>
      <c r="AC251" s="71">
        <f t="shared" si="172"/>
        <v>9.3570634307419825E-3</v>
      </c>
      <c r="AD251" s="71">
        <f t="shared" si="175"/>
        <v>1.1879132368129292E-3</v>
      </c>
      <c r="AE251" s="71">
        <f t="shared" si="176"/>
        <v>1.4111378581953703E-6</v>
      </c>
      <c r="AF251">
        <f t="shared" si="177"/>
        <v>9.3570634307419825E-3</v>
      </c>
      <c r="AG251" s="102"/>
      <c r="AH251">
        <f t="shared" si="157"/>
        <v>8.1691501939290534E-3</v>
      </c>
      <c r="AI251">
        <f t="shared" si="158"/>
        <v>0.54212489491776539</v>
      </c>
      <c r="AJ251">
        <f t="shared" si="159"/>
        <v>0.9096445382753604</v>
      </c>
      <c r="AK251">
        <f t="shared" si="160"/>
        <v>-0.41645946139635959</v>
      </c>
      <c r="AL251">
        <f t="shared" si="161"/>
        <v>-2.4035272979327775</v>
      </c>
      <c r="AM251">
        <f t="shared" si="162"/>
        <v>-2.5856447328722565</v>
      </c>
      <c r="AN251" s="71">
        <f t="shared" ref="AN251:AT260" si="178">$AU251+$AB$7*SIN(AO251)</f>
        <v>10.770803130684417</v>
      </c>
      <c r="AO251" s="71">
        <f t="shared" si="178"/>
        <v>10.770801612824327</v>
      </c>
      <c r="AP251" s="71">
        <f t="shared" si="178"/>
        <v>10.770812615859175</v>
      </c>
      <c r="AQ251" s="71">
        <f t="shared" si="178"/>
        <v>10.770732866363307</v>
      </c>
      <c r="AR251" s="71">
        <f t="shared" si="178"/>
        <v>10.77131151835486</v>
      </c>
      <c r="AS251" s="71">
        <f t="shared" si="178"/>
        <v>10.76714559944126</v>
      </c>
      <c r="AT251" s="71">
        <f t="shared" si="178"/>
        <v>10.79906516995848</v>
      </c>
      <c r="AU251" s="71">
        <f t="shared" si="163"/>
        <v>11.374174650811483</v>
      </c>
    </row>
    <row r="252" spans="1:48" ht="12.95" customHeight="1">
      <c r="A252" s="116" t="s">
        <v>108</v>
      </c>
      <c r="B252" s="105" t="s">
        <v>29</v>
      </c>
      <c r="C252" s="108">
        <v>56400.364309999997</v>
      </c>
      <c r="D252" s="108">
        <v>1E-4</v>
      </c>
      <c r="E252" s="104">
        <f t="shared" si="151"/>
        <v>28740.589929368711</v>
      </c>
      <c r="F252">
        <f t="shared" si="169"/>
        <v>28740.5</v>
      </c>
      <c r="G252">
        <f t="shared" si="170"/>
        <v>2.7287074997730087E-2</v>
      </c>
      <c r="K252">
        <f t="shared" si="173"/>
        <v>2.7287074997730087E-2</v>
      </c>
      <c r="O252">
        <f t="shared" ca="1" si="152"/>
        <v>3.1723017839005684E-2</v>
      </c>
      <c r="P252">
        <f t="shared" si="153"/>
        <v>2.6662836922092262E-2</v>
      </c>
      <c r="Q252" s="1">
        <f t="shared" si="154"/>
        <v>41381.864309999997</v>
      </c>
      <c r="S252">
        <v>1</v>
      </c>
      <c r="U252" s="16"/>
      <c r="Z252">
        <f t="shared" si="155"/>
        <v>28740.5</v>
      </c>
      <c r="AA252" s="71">
        <f t="shared" si="156"/>
        <v>3.2376122411941516E-2</v>
      </c>
      <c r="AB252" s="71">
        <f t="shared" si="171"/>
        <v>2.1573789507880838E-2</v>
      </c>
      <c r="AC252" s="71">
        <f t="shared" si="172"/>
        <v>6.2423807563782505E-4</v>
      </c>
      <c r="AD252" s="71">
        <f t="shared" si="175"/>
        <v>-5.0890474142114284E-3</v>
      </c>
      <c r="AE252" s="71">
        <f t="shared" si="176"/>
        <v>2.5898403584092024E-5</v>
      </c>
      <c r="AF252">
        <f t="shared" si="177"/>
        <v>6.2423807563782505E-4</v>
      </c>
      <c r="AG252" s="102"/>
      <c r="AH252">
        <f t="shared" si="157"/>
        <v>5.7132854898492517E-3</v>
      </c>
      <c r="AI252">
        <f t="shared" si="158"/>
        <v>0.58897414748971655</v>
      </c>
      <c r="AJ252">
        <f t="shared" si="159"/>
        <v>0.86035103896011234</v>
      </c>
      <c r="AK252">
        <f t="shared" si="160"/>
        <v>-0.46275894741086088</v>
      </c>
      <c r="AL252">
        <f t="shared" si="161"/>
        <v>-2.2970577614882384</v>
      </c>
      <c r="AM252">
        <f t="shared" si="162"/>
        <v>-2.225709445500804</v>
      </c>
      <c r="AN252" s="71">
        <f t="shared" si="178"/>
        <v>10.918860745156534</v>
      </c>
      <c r="AO252" s="71">
        <f t="shared" si="178"/>
        <v>10.91886073555137</v>
      </c>
      <c r="AP252" s="71">
        <f t="shared" si="178"/>
        <v>10.91886093804435</v>
      </c>
      <c r="AQ252" s="71">
        <f t="shared" si="178"/>
        <v>10.918856669265194</v>
      </c>
      <c r="AR252" s="71">
        <f t="shared" si="178"/>
        <v>10.918946710154975</v>
      </c>
      <c r="AS252" s="71">
        <f t="shared" si="178"/>
        <v>10.917069325832848</v>
      </c>
      <c r="AT252" s="71">
        <f t="shared" si="178"/>
        <v>11.00523999375095</v>
      </c>
      <c r="AU252" s="71">
        <f t="shared" si="163"/>
        <v>11.535981521232408</v>
      </c>
      <c r="AV252" s="71"/>
    </row>
    <row r="253" spans="1:48" ht="12.95" customHeight="1">
      <c r="A253" s="116" t="s">
        <v>108</v>
      </c>
      <c r="B253" s="105" t="s">
        <v>29</v>
      </c>
      <c r="C253" s="108">
        <v>56400.364600000001</v>
      </c>
      <c r="D253" s="108">
        <v>1E-4</v>
      </c>
      <c r="E253" s="104">
        <f t="shared" si="151"/>
        <v>28740.590885114878</v>
      </c>
      <c r="F253">
        <f t="shared" si="169"/>
        <v>28740.5</v>
      </c>
      <c r="G253">
        <f t="shared" si="170"/>
        <v>2.7577075001318008E-2</v>
      </c>
      <c r="K253">
        <f t="shared" si="173"/>
        <v>2.7577075001318008E-2</v>
      </c>
      <c r="O253">
        <f t="shared" ca="1" si="152"/>
        <v>3.1723017839005684E-2</v>
      </c>
      <c r="P253">
        <f t="shared" si="153"/>
        <v>2.6662836922092262E-2</v>
      </c>
      <c r="Q253" s="1">
        <f t="shared" si="154"/>
        <v>41381.864600000001</v>
      </c>
      <c r="S253">
        <v>1</v>
      </c>
      <c r="U253" s="16"/>
      <c r="Z253">
        <f t="shared" si="155"/>
        <v>28740.5</v>
      </c>
      <c r="AA253" s="71">
        <f t="shared" si="156"/>
        <v>3.2376122411941516E-2</v>
      </c>
      <c r="AB253" s="71">
        <f t="shared" si="171"/>
        <v>2.1863789511468758E-2</v>
      </c>
      <c r="AC253" s="71">
        <f t="shared" si="172"/>
        <v>9.1423807922574526E-4</v>
      </c>
      <c r="AD253" s="71">
        <f t="shared" si="175"/>
        <v>-4.7990474106235081E-3</v>
      </c>
      <c r="AE253" s="71">
        <f t="shared" si="176"/>
        <v>2.3030856049412199E-5</v>
      </c>
      <c r="AF253">
        <f t="shared" si="177"/>
        <v>9.1423807922574526E-4</v>
      </c>
      <c r="AG253" s="102"/>
      <c r="AH253">
        <f t="shared" si="157"/>
        <v>5.7132854898492517E-3</v>
      </c>
      <c r="AI253">
        <f t="shared" si="158"/>
        <v>0.58897414748971655</v>
      </c>
      <c r="AJ253">
        <f t="shared" si="159"/>
        <v>0.86035103896011234</v>
      </c>
      <c r="AK253">
        <f t="shared" si="160"/>
        <v>-0.46275894741086088</v>
      </c>
      <c r="AL253">
        <f t="shared" si="161"/>
        <v>-2.2970577614882384</v>
      </c>
      <c r="AM253">
        <f t="shared" si="162"/>
        <v>-2.225709445500804</v>
      </c>
      <c r="AN253" s="71">
        <f t="shared" si="178"/>
        <v>10.918860745156534</v>
      </c>
      <c r="AO253" s="71">
        <f t="shared" si="178"/>
        <v>10.91886073555137</v>
      </c>
      <c r="AP253" s="71">
        <f t="shared" si="178"/>
        <v>10.91886093804435</v>
      </c>
      <c r="AQ253" s="71">
        <f t="shared" si="178"/>
        <v>10.918856669265194</v>
      </c>
      <c r="AR253" s="71">
        <f t="shared" si="178"/>
        <v>10.918946710154975</v>
      </c>
      <c r="AS253" s="71">
        <f t="shared" si="178"/>
        <v>10.917069325832848</v>
      </c>
      <c r="AT253" s="71">
        <f t="shared" si="178"/>
        <v>11.00523999375095</v>
      </c>
      <c r="AU253" s="71">
        <f t="shared" si="163"/>
        <v>11.535981521232408</v>
      </c>
    </row>
    <row r="254" spans="1:48" ht="12.95" customHeight="1">
      <c r="A254" s="116" t="s">
        <v>108</v>
      </c>
      <c r="B254" s="105" t="s">
        <v>29</v>
      </c>
      <c r="C254" s="108">
        <v>56400.364670000003</v>
      </c>
      <c r="D254" s="108">
        <v>1E-4</v>
      </c>
      <c r="E254" s="104">
        <f t="shared" si="151"/>
        <v>28740.591115812229</v>
      </c>
      <c r="F254">
        <f t="shared" si="169"/>
        <v>28740.5</v>
      </c>
      <c r="G254">
        <f t="shared" si="170"/>
        <v>2.7647075003187638E-2</v>
      </c>
      <c r="K254">
        <f t="shared" si="173"/>
        <v>2.7647075003187638E-2</v>
      </c>
      <c r="O254">
        <f t="shared" ca="1" si="152"/>
        <v>3.1723017839005684E-2</v>
      </c>
      <c r="P254">
        <f t="shared" si="153"/>
        <v>2.6662836922092262E-2</v>
      </c>
      <c r="Q254" s="1">
        <f t="shared" si="154"/>
        <v>41381.864670000003</v>
      </c>
      <c r="S254">
        <v>1</v>
      </c>
      <c r="U254" s="16"/>
      <c r="Z254">
        <f t="shared" si="155"/>
        <v>28740.5</v>
      </c>
      <c r="AA254" s="71">
        <f t="shared" si="156"/>
        <v>3.2376122411941516E-2</v>
      </c>
      <c r="AB254" s="71">
        <f t="shared" si="171"/>
        <v>2.1933789513338388E-2</v>
      </c>
      <c r="AC254" s="71">
        <f t="shared" si="172"/>
        <v>9.8423808109537533E-4</v>
      </c>
      <c r="AD254" s="71">
        <f t="shared" si="175"/>
        <v>-4.7290474087538781E-3</v>
      </c>
      <c r="AE254" s="71">
        <f t="shared" si="176"/>
        <v>2.2363889394241769E-5</v>
      </c>
      <c r="AF254">
        <f t="shared" si="177"/>
        <v>9.8423808109537533E-4</v>
      </c>
      <c r="AG254" s="102"/>
      <c r="AH254">
        <f t="shared" si="157"/>
        <v>5.7132854898492517E-3</v>
      </c>
      <c r="AI254">
        <f t="shared" si="158"/>
        <v>0.58897414748971655</v>
      </c>
      <c r="AJ254">
        <f t="shared" si="159"/>
        <v>0.86035103896011234</v>
      </c>
      <c r="AK254">
        <f t="shared" si="160"/>
        <v>-0.46275894741086088</v>
      </c>
      <c r="AL254">
        <f t="shared" si="161"/>
        <v>-2.2970577614882384</v>
      </c>
      <c r="AM254">
        <f t="shared" si="162"/>
        <v>-2.225709445500804</v>
      </c>
      <c r="AN254" s="71">
        <f t="shared" si="178"/>
        <v>10.918860745156534</v>
      </c>
      <c r="AO254" s="71">
        <f t="shared" si="178"/>
        <v>10.91886073555137</v>
      </c>
      <c r="AP254" s="71">
        <f t="shared" si="178"/>
        <v>10.91886093804435</v>
      </c>
      <c r="AQ254" s="71">
        <f t="shared" si="178"/>
        <v>10.918856669265194</v>
      </c>
      <c r="AR254" s="71">
        <f t="shared" si="178"/>
        <v>10.918946710154975</v>
      </c>
      <c r="AS254" s="71">
        <f t="shared" si="178"/>
        <v>10.917069325832848</v>
      </c>
      <c r="AT254" s="71">
        <f t="shared" si="178"/>
        <v>11.00523999375095</v>
      </c>
      <c r="AU254" s="71">
        <f t="shared" si="163"/>
        <v>11.535981521232408</v>
      </c>
      <c r="AV254" s="71"/>
    </row>
    <row r="255" spans="1:48" ht="12.95" customHeight="1">
      <c r="A255" s="108" t="s">
        <v>588</v>
      </c>
      <c r="B255" s="127"/>
      <c r="C255" s="117">
        <v>56400.370510000001</v>
      </c>
      <c r="D255" s="117">
        <v>1E-4</v>
      </c>
      <c r="E255" s="104">
        <f t="shared" si="151"/>
        <v>28740.610362562315</v>
      </c>
      <c r="F255">
        <f t="shared" si="169"/>
        <v>28740.5</v>
      </c>
      <c r="G255">
        <f t="shared" si="170"/>
        <v>3.3487075001175981E-2</v>
      </c>
      <c r="K255">
        <f t="shared" si="173"/>
        <v>3.3487075001175981E-2</v>
      </c>
      <c r="O255">
        <f t="shared" ca="1" si="152"/>
        <v>3.1723017839005684E-2</v>
      </c>
      <c r="P255">
        <f t="shared" si="153"/>
        <v>2.6662836922092262E-2</v>
      </c>
      <c r="Q255" s="1">
        <f t="shared" si="154"/>
        <v>41381.870510000001</v>
      </c>
      <c r="S255">
        <v>1</v>
      </c>
      <c r="U255" s="16"/>
      <c r="Z255">
        <f t="shared" si="155"/>
        <v>28740.5</v>
      </c>
      <c r="AA255" s="71">
        <f t="shared" si="156"/>
        <v>3.2376122411941516E-2</v>
      </c>
      <c r="AB255" s="71">
        <f t="shared" si="171"/>
        <v>2.7773789511326731E-2</v>
      </c>
      <c r="AC255" s="71">
        <f t="shared" si="172"/>
        <v>6.8242380790837186E-3</v>
      </c>
      <c r="AD255" s="71">
        <f t="shared" si="175"/>
        <v>1.1109525892344652E-3</v>
      </c>
      <c r="AE255" s="71">
        <f t="shared" si="176"/>
        <v>1.2342156555267623E-6</v>
      </c>
      <c r="AF255">
        <f t="shared" si="177"/>
        <v>6.8242380790837186E-3</v>
      </c>
      <c r="AG255" s="102"/>
      <c r="AH255">
        <f t="shared" si="157"/>
        <v>5.7132854898492517E-3</v>
      </c>
      <c r="AI255">
        <f t="shared" si="158"/>
        <v>0.58897414748971655</v>
      </c>
      <c r="AJ255">
        <f t="shared" si="159"/>
        <v>0.86035103896011234</v>
      </c>
      <c r="AK255">
        <f t="shared" si="160"/>
        <v>-0.46275894741086088</v>
      </c>
      <c r="AL255">
        <f t="shared" si="161"/>
        <v>-2.2970577614882384</v>
      </c>
      <c r="AM255">
        <f t="shared" si="162"/>
        <v>-2.225709445500804</v>
      </c>
      <c r="AN255" s="71">
        <f t="shared" si="178"/>
        <v>10.918860745156534</v>
      </c>
      <c r="AO255" s="71">
        <f t="shared" si="178"/>
        <v>10.91886073555137</v>
      </c>
      <c r="AP255" s="71">
        <f t="shared" si="178"/>
        <v>10.91886093804435</v>
      </c>
      <c r="AQ255" s="71">
        <f t="shared" si="178"/>
        <v>10.918856669265194</v>
      </c>
      <c r="AR255" s="71">
        <f t="shared" si="178"/>
        <v>10.918946710154975</v>
      </c>
      <c r="AS255" s="71">
        <f t="shared" si="178"/>
        <v>10.917069325832848</v>
      </c>
      <c r="AT255" s="71">
        <f t="shared" si="178"/>
        <v>11.00523999375095</v>
      </c>
      <c r="AU255" s="71">
        <f t="shared" si="163"/>
        <v>11.535981521232408</v>
      </c>
    </row>
    <row r="256" spans="1:48" ht="12.95" customHeight="1">
      <c r="A256" s="108" t="s">
        <v>588</v>
      </c>
      <c r="B256" s="127"/>
      <c r="C256" s="117">
        <v>56400.370799999997</v>
      </c>
      <c r="D256" s="117">
        <v>1.2999999999999999E-4</v>
      </c>
      <c r="E256" s="104">
        <f t="shared" si="151"/>
        <v>28740.611318308456</v>
      </c>
      <c r="F256">
        <f t="shared" si="169"/>
        <v>28740.5</v>
      </c>
      <c r="G256">
        <f t="shared" si="170"/>
        <v>3.3777074997487944E-2</v>
      </c>
      <c r="K256">
        <f t="shared" si="173"/>
        <v>3.3777074997487944E-2</v>
      </c>
      <c r="O256">
        <f t="shared" ca="1" si="152"/>
        <v>3.1723017839005684E-2</v>
      </c>
      <c r="P256">
        <f t="shared" si="153"/>
        <v>2.6662836922092262E-2</v>
      </c>
      <c r="Q256" s="1">
        <f t="shared" si="154"/>
        <v>41381.870799999997</v>
      </c>
      <c r="S256">
        <v>1</v>
      </c>
      <c r="U256" s="16"/>
      <c r="Z256">
        <f t="shared" si="155"/>
        <v>28740.5</v>
      </c>
      <c r="AA256" s="71">
        <f t="shared" si="156"/>
        <v>3.2376122411941516E-2</v>
      </c>
      <c r="AB256" s="71">
        <f t="shared" si="171"/>
        <v>2.8063789507638694E-2</v>
      </c>
      <c r="AC256" s="71">
        <f t="shared" si="172"/>
        <v>7.1142380753956812E-3</v>
      </c>
      <c r="AD256" s="71">
        <f t="shared" si="175"/>
        <v>1.4009525855464278E-3</v>
      </c>
      <c r="AE256" s="71">
        <f t="shared" si="176"/>
        <v>1.9626681469492208E-6</v>
      </c>
      <c r="AF256">
        <f t="shared" si="177"/>
        <v>7.1142380753956812E-3</v>
      </c>
      <c r="AG256" s="102"/>
      <c r="AH256">
        <f t="shared" si="157"/>
        <v>5.7132854898492517E-3</v>
      </c>
      <c r="AI256">
        <f t="shared" si="158"/>
        <v>0.58897414748971655</v>
      </c>
      <c r="AJ256">
        <f t="shared" si="159"/>
        <v>0.86035103896011234</v>
      </c>
      <c r="AK256">
        <f t="shared" si="160"/>
        <v>-0.46275894741086088</v>
      </c>
      <c r="AL256">
        <f t="shared" si="161"/>
        <v>-2.2970577614882384</v>
      </c>
      <c r="AM256">
        <f t="shared" si="162"/>
        <v>-2.225709445500804</v>
      </c>
      <c r="AN256" s="71">
        <f t="shared" si="178"/>
        <v>10.918860745156534</v>
      </c>
      <c r="AO256" s="71">
        <f t="shared" si="178"/>
        <v>10.91886073555137</v>
      </c>
      <c r="AP256" s="71">
        <f t="shared" si="178"/>
        <v>10.91886093804435</v>
      </c>
      <c r="AQ256" s="71">
        <f t="shared" si="178"/>
        <v>10.918856669265194</v>
      </c>
      <c r="AR256" s="71">
        <f t="shared" si="178"/>
        <v>10.918946710154975</v>
      </c>
      <c r="AS256" s="71">
        <f t="shared" si="178"/>
        <v>10.917069325832848</v>
      </c>
      <c r="AT256" s="71">
        <f t="shared" si="178"/>
        <v>11.00523999375095</v>
      </c>
      <c r="AU256" s="71">
        <f t="shared" si="163"/>
        <v>11.535981521232408</v>
      </c>
      <c r="AV256" s="71"/>
    </row>
    <row r="257" spans="1:48" ht="12.95" customHeight="1">
      <c r="A257" s="108" t="s">
        <v>588</v>
      </c>
      <c r="B257" s="127"/>
      <c r="C257" s="117">
        <v>56400.370869999999</v>
      </c>
      <c r="D257" s="117">
        <v>1.3999999999999999E-4</v>
      </c>
      <c r="E257" s="104">
        <f t="shared" si="151"/>
        <v>28740.611549005807</v>
      </c>
      <c r="F257">
        <f t="shared" si="169"/>
        <v>28740.5</v>
      </c>
      <c r="G257">
        <f t="shared" si="170"/>
        <v>3.3847074999357574E-2</v>
      </c>
      <c r="K257">
        <f t="shared" si="173"/>
        <v>3.3847074999357574E-2</v>
      </c>
      <c r="O257">
        <f t="shared" ca="1" si="152"/>
        <v>3.1723017839005684E-2</v>
      </c>
      <c r="P257">
        <f t="shared" si="153"/>
        <v>2.6662836922092262E-2</v>
      </c>
      <c r="Q257" s="1">
        <f t="shared" si="154"/>
        <v>41381.870869999999</v>
      </c>
      <c r="S257">
        <v>1</v>
      </c>
      <c r="U257" s="16"/>
      <c r="Z257">
        <f t="shared" si="155"/>
        <v>28740.5</v>
      </c>
      <c r="AA257" s="71">
        <f t="shared" si="156"/>
        <v>3.2376122411941516E-2</v>
      </c>
      <c r="AB257" s="71">
        <f t="shared" si="171"/>
        <v>2.8133789509508324E-2</v>
      </c>
      <c r="AC257" s="71">
        <f t="shared" si="172"/>
        <v>7.1842380772653112E-3</v>
      </c>
      <c r="AD257" s="71">
        <f t="shared" si="175"/>
        <v>1.4709525874160578E-3</v>
      </c>
      <c r="AE257" s="71">
        <f t="shared" si="176"/>
        <v>2.1637015144259952E-6</v>
      </c>
      <c r="AF257">
        <f t="shared" si="177"/>
        <v>7.1842380772653112E-3</v>
      </c>
      <c r="AG257" s="102"/>
      <c r="AH257">
        <f t="shared" si="157"/>
        <v>5.7132854898492517E-3</v>
      </c>
      <c r="AI257">
        <f t="shared" si="158"/>
        <v>0.58897414748971655</v>
      </c>
      <c r="AJ257">
        <f t="shared" si="159"/>
        <v>0.86035103896011234</v>
      </c>
      <c r="AK257">
        <f t="shared" si="160"/>
        <v>-0.46275894741086088</v>
      </c>
      <c r="AL257">
        <f t="shared" si="161"/>
        <v>-2.2970577614882384</v>
      </c>
      <c r="AM257">
        <f t="shared" si="162"/>
        <v>-2.225709445500804</v>
      </c>
      <c r="AN257" s="71">
        <f t="shared" si="178"/>
        <v>10.918860745156534</v>
      </c>
      <c r="AO257" s="71">
        <f t="shared" si="178"/>
        <v>10.91886073555137</v>
      </c>
      <c r="AP257" s="71">
        <f t="shared" si="178"/>
        <v>10.91886093804435</v>
      </c>
      <c r="AQ257" s="71">
        <f t="shared" si="178"/>
        <v>10.918856669265194</v>
      </c>
      <c r="AR257" s="71">
        <f t="shared" si="178"/>
        <v>10.918946710154975</v>
      </c>
      <c r="AS257" s="71">
        <f t="shared" si="178"/>
        <v>10.917069325832848</v>
      </c>
      <c r="AT257" s="71">
        <f t="shared" si="178"/>
        <v>11.00523999375095</v>
      </c>
      <c r="AU257" s="71">
        <f t="shared" si="163"/>
        <v>11.535981521232408</v>
      </c>
      <c r="AV257" s="71"/>
    </row>
    <row r="258" spans="1:48" ht="12.95" customHeight="1">
      <c r="A258" s="116" t="s">
        <v>587</v>
      </c>
      <c r="B258" s="127" t="s">
        <v>38</v>
      </c>
      <c r="C258" s="117">
        <v>56778.280500000001</v>
      </c>
      <c r="D258" s="117">
        <v>1E-4</v>
      </c>
      <c r="E258" s="104">
        <f t="shared" si="151"/>
        <v>29986.079392514577</v>
      </c>
      <c r="F258">
        <f t="shared" si="169"/>
        <v>29986</v>
      </c>
      <c r="G258">
        <f t="shared" si="170"/>
        <v>2.4089900005492382E-2</v>
      </c>
      <c r="N258">
        <f>+G258</f>
        <v>2.4089900005492382E-2</v>
      </c>
      <c r="O258">
        <f t="shared" ca="1" si="152"/>
        <v>3.2767773609510477E-2</v>
      </c>
      <c r="P258">
        <f t="shared" si="153"/>
        <v>3.0154638450417808E-2</v>
      </c>
      <c r="Q258" s="1">
        <f t="shared" si="154"/>
        <v>41759.780500000001</v>
      </c>
      <c r="S258">
        <v>1</v>
      </c>
      <c r="U258" s="16"/>
      <c r="Z258">
        <f t="shared" si="155"/>
        <v>29986</v>
      </c>
      <c r="AA258" s="71">
        <f t="shared" si="156"/>
        <v>3.2915772042396797E-2</v>
      </c>
      <c r="AB258" s="71">
        <f t="shared" si="171"/>
        <v>2.1328766413513389E-2</v>
      </c>
      <c r="AC258" s="71">
        <f t="shared" si="172"/>
        <v>-6.0647384449254264E-3</v>
      </c>
      <c r="AD258" s="71">
        <f t="shared" si="175"/>
        <v>-8.8258720369044155E-3</v>
      </c>
      <c r="AE258" s="71">
        <f t="shared" si="176"/>
        <v>7.7896017211811296E-5</v>
      </c>
      <c r="AF258">
        <f t="shared" si="177"/>
        <v>-6.0647384449254264E-3</v>
      </c>
      <c r="AG258" s="102"/>
      <c r="AH258">
        <f t="shared" si="157"/>
        <v>2.7611335919789917E-3</v>
      </c>
      <c r="AI258">
        <f t="shared" si="158"/>
        <v>0.65421279371499907</v>
      </c>
      <c r="AJ258">
        <f t="shared" si="159"/>
        <v>0.78486886551253321</v>
      </c>
      <c r="AK258">
        <f t="shared" si="160"/>
        <v>-0.51334131219903534</v>
      </c>
      <c r="AL258">
        <f t="shared" si="161"/>
        <v>-2.1635842506699299</v>
      </c>
      <c r="AM258">
        <f t="shared" si="162"/>
        <v>-1.8793116608605049</v>
      </c>
      <c r="AN258" s="71">
        <f t="shared" si="178"/>
        <v>11.087824414419376</v>
      </c>
      <c r="AO258" s="71">
        <f t="shared" si="178"/>
        <v>11.08782457573381</v>
      </c>
      <c r="AP258" s="71">
        <f t="shared" si="178"/>
        <v>11.087827404947078</v>
      </c>
      <c r="AQ258" s="71">
        <f t="shared" si="178"/>
        <v>11.087877011047302</v>
      </c>
      <c r="AR258" s="71">
        <f t="shared" si="178"/>
        <v>11.088742502049318</v>
      </c>
      <c r="AS258" s="71">
        <f t="shared" si="178"/>
        <v>11.102726998646625</v>
      </c>
      <c r="AT258" s="71">
        <f t="shared" si="178"/>
        <v>11.234171730275976</v>
      </c>
      <c r="AU258" s="71">
        <f t="shared" si="163"/>
        <v>11.704133759120822</v>
      </c>
    </row>
    <row r="259" spans="1:48" ht="12.95" customHeight="1">
      <c r="A259" s="108" t="s">
        <v>589</v>
      </c>
      <c r="B259" s="127" t="s">
        <v>38</v>
      </c>
      <c r="C259" s="131">
        <v>56778.288379999998</v>
      </c>
      <c r="D259" s="117">
        <v>1E-4</v>
      </c>
      <c r="E259" s="104">
        <f t="shared" si="151"/>
        <v>29986.105362444487</v>
      </c>
      <c r="F259">
        <f t="shared" si="169"/>
        <v>29986</v>
      </c>
      <c r="G259">
        <f t="shared" si="170"/>
        <v>3.1969900002877694E-2</v>
      </c>
      <c r="K259">
        <f>+G259</f>
        <v>3.1969900002877694E-2</v>
      </c>
      <c r="O259">
        <f t="shared" ca="1" si="152"/>
        <v>3.2767773609510477E-2</v>
      </c>
      <c r="P259">
        <f t="shared" si="153"/>
        <v>3.0154638450417808E-2</v>
      </c>
      <c r="Q259" s="1">
        <f t="shared" si="154"/>
        <v>41759.788379999998</v>
      </c>
      <c r="S259">
        <v>1</v>
      </c>
      <c r="U259" s="16"/>
      <c r="Z259">
        <f t="shared" si="155"/>
        <v>29986</v>
      </c>
      <c r="AA259" s="71">
        <f t="shared" si="156"/>
        <v>3.2915772042396797E-2</v>
      </c>
      <c r="AB259" s="71">
        <f t="shared" si="171"/>
        <v>2.9208766410898701E-2</v>
      </c>
      <c r="AC259" s="71">
        <f t="shared" si="172"/>
        <v>1.8152615524598854E-3</v>
      </c>
      <c r="AD259" s="71">
        <f t="shared" si="175"/>
        <v>-9.4587203951910365E-4</v>
      </c>
      <c r="AE259" s="71">
        <f t="shared" si="176"/>
        <v>8.9467391514402876E-7</v>
      </c>
      <c r="AF259">
        <f t="shared" si="177"/>
        <v>1.8152615524598854E-3</v>
      </c>
      <c r="AG259" s="102"/>
      <c r="AH259">
        <f t="shared" si="157"/>
        <v>2.7611335919789917E-3</v>
      </c>
      <c r="AI259">
        <f t="shared" si="158"/>
        <v>0.65421279371499907</v>
      </c>
      <c r="AJ259">
        <f t="shared" si="159"/>
        <v>0.78486886551253321</v>
      </c>
      <c r="AK259">
        <f t="shared" si="160"/>
        <v>-0.51334131219903534</v>
      </c>
      <c r="AL259">
        <f t="shared" si="161"/>
        <v>-2.1635842506699299</v>
      </c>
      <c r="AM259">
        <f t="shared" si="162"/>
        <v>-1.8793116608605049</v>
      </c>
      <c r="AN259" s="71">
        <f t="shared" si="178"/>
        <v>11.087824414419376</v>
      </c>
      <c r="AO259" s="71">
        <f t="shared" si="178"/>
        <v>11.08782457573381</v>
      </c>
      <c r="AP259" s="71">
        <f t="shared" si="178"/>
        <v>11.087827404947078</v>
      </c>
      <c r="AQ259" s="71">
        <f t="shared" si="178"/>
        <v>11.087877011047302</v>
      </c>
      <c r="AR259" s="71">
        <f t="shared" si="178"/>
        <v>11.088742502049318</v>
      </c>
      <c r="AS259" s="71">
        <f t="shared" si="178"/>
        <v>11.102726998646625</v>
      </c>
      <c r="AT259" s="71">
        <f t="shared" si="178"/>
        <v>11.234171730275976</v>
      </c>
      <c r="AU259" s="71">
        <f t="shared" si="163"/>
        <v>11.704133759120822</v>
      </c>
      <c r="AV259" s="71"/>
    </row>
    <row r="260" spans="1:48" ht="12.95" customHeight="1">
      <c r="A260" s="108" t="s">
        <v>591</v>
      </c>
      <c r="B260" s="127" t="s">
        <v>29</v>
      </c>
      <c r="C260" s="117">
        <v>56993.481200000002</v>
      </c>
      <c r="D260" s="117">
        <v>4.0000000000000002E-4</v>
      </c>
      <c r="E260" s="104">
        <f t="shared" si="151"/>
        <v>30695.311257684505</v>
      </c>
      <c r="F260">
        <f t="shared" si="169"/>
        <v>30695.5</v>
      </c>
      <c r="O260">
        <f t="shared" ca="1" si="152"/>
        <v>3.3362919510091085E-2</v>
      </c>
      <c r="P260">
        <f t="shared" si="153"/>
        <v>3.2236292808477077E-2</v>
      </c>
      <c r="Q260" s="1">
        <f t="shared" si="154"/>
        <v>41974.981200000002</v>
      </c>
      <c r="U260">
        <f>+C260-(C$7+F260*C$8)</f>
        <v>-5.7269674995040987E-2</v>
      </c>
      <c r="Z260">
        <f t="shared" si="155"/>
        <v>30695.5</v>
      </c>
      <c r="AA260" s="71">
        <f t="shared" si="156"/>
        <v>3.3114518270996499E-2</v>
      </c>
      <c r="AB260" s="71"/>
      <c r="AC260" s="71"/>
      <c r="AD260" s="71">
        <f t="shared" si="175"/>
        <v>-9999</v>
      </c>
      <c r="AE260" s="71">
        <f t="shared" si="176"/>
        <v>0</v>
      </c>
      <c r="AF260">
        <f t="shared" si="177"/>
        <v>-9999</v>
      </c>
      <c r="AG260" s="102"/>
      <c r="AH260">
        <f t="shared" si="157"/>
        <v>8.7822546251941887E-4</v>
      </c>
      <c r="AI260">
        <f t="shared" si="158"/>
        <v>0.70215794362600503</v>
      </c>
      <c r="AJ260">
        <f t="shared" si="159"/>
        <v>0.72548144004670445</v>
      </c>
      <c r="AK260">
        <f t="shared" si="160"/>
        <v>-0.54256631327011384</v>
      </c>
      <c r="AL260">
        <f t="shared" si="161"/>
        <v>-2.0728334330068776</v>
      </c>
      <c r="AM260">
        <f t="shared" si="162"/>
        <v>-1.6897163382306384</v>
      </c>
      <c r="AN260" s="71">
        <f t="shared" si="178"/>
        <v>11.193005189993686</v>
      </c>
      <c r="AO260" s="71">
        <f t="shared" si="178"/>
        <v>11.193011638475522</v>
      </c>
      <c r="AP260" s="71">
        <f t="shared" si="178"/>
        <v>11.1930647448246</v>
      </c>
      <c r="AQ260" s="71">
        <f t="shared" si="178"/>
        <v>11.193501566327805</v>
      </c>
      <c r="AR260" s="71">
        <f t="shared" si="178"/>
        <v>11.197059143183402</v>
      </c>
      <c r="AS260" s="71">
        <f t="shared" si="178"/>
        <v>11.224006324208034</v>
      </c>
      <c r="AT260" s="71">
        <f t="shared" si="178"/>
        <v>11.370635756440354</v>
      </c>
      <c r="AU260" s="71">
        <f t="shared" si="163"/>
        <v>11.799921806316188</v>
      </c>
      <c r="AV260" s="71"/>
    </row>
    <row r="261" spans="1:48" ht="12.95" customHeight="1">
      <c r="A261" s="108" t="s">
        <v>591</v>
      </c>
      <c r="B261" s="127" t="s">
        <v>38</v>
      </c>
      <c r="C261" s="117">
        <v>57071.399100000002</v>
      </c>
      <c r="D261" s="117">
        <v>4.0000000000000002E-4</v>
      </c>
      <c r="E261" s="104">
        <f t="shared" si="151"/>
        <v>30952.103440735598</v>
      </c>
      <c r="F261">
        <f t="shared" si="169"/>
        <v>30952</v>
      </c>
      <c r="G261">
        <f t="shared" ref="G261:G281" si="179">+C261-(C$7+F261*C$8)</f>
        <v>3.1386800001200754E-2</v>
      </c>
      <c r="K261">
        <f>+G261</f>
        <v>3.1386800001200754E-2</v>
      </c>
      <c r="O261">
        <f t="shared" ca="1" si="152"/>
        <v>3.3578077964635029E-2</v>
      </c>
      <c r="P261">
        <f t="shared" si="153"/>
        <v>3.3005389160225607E-2</v>
      </c>
      <c r="Q261" s="1">
        <f t="shared" si="154"/>
        <v>42052.899100000002</v>
      </c>
      <c r="S261">
        <v>1</v>
      </c>
      <c r="U261" s="16"/>
      <c r="Z261">
        <f t="shared" si="155"/>
        <v>30952</v>
      </c>
      <c r="AA261" s="71">
        <f t="shared" si="156"/>
        <v>3.3164469055121382E-2</v>
      </c>
      <c r="AB261" s="71">
        <f t="shared" ref="AB261:AB281" si="180">IF(S261&lt;&gt;0,G261-AH261, -9999)</f>
        <v>3.1227720106304983E-2</v>
      </c>
      <c r="AC261" s="71">
        <f t="shared" ref="AC261:AC281" si="181">+G261-P261</f>
        <v>-1.6185891590248525E-3</v>
      </c>
      <c r="AD261" s="71">
        <f t="shared" si="175"/>
        <v>-1.7776690539206275E-3</v>
      </c>
      <c r="AE261" s="71">
        <f t="shared" si="176"/>
        <v>3.1601072652670585E-6</v>
      </c>
      <c r="AF261">
        <f t="shared" si="177"/>
        <v>-1.6185891590248525E-3</v>
      </c>
      <c r="AG261" s="102"/>
      <c r="AH261">
        <f t="shared" si="157"/>
        <v>1.5907989489577227E-4</v>
      </c>
      <c r="AI261">
        <f t="shared" si="158"/>
        <v>0.72200626136867596</v>
      </c>
      <c r="AJ261">
        <f t="shared" si="159"/>
        <v>0.70007582875314667</v>
      </c>
      <c r="AK261">
        <f t="shared" si="160"/>
        <v>-0.55299871258655964</v>
      </c>
      <c r="AL261">
        <f t="shared" si="161"/>
        <v>-2.0366034582754557</v>
      </c>
      <c r="AM261">
        <f t="shared" si="162"/>
        <v>-1.6219474402899416</v>
      </c>
      <c r="AN261" s="71">
        <f t="shared" ref="AN261:AT270" si="182">$AU261+$AB$7*SIN(AO261)</f>
        <v>11.232971759295324</v>
      </c>
      <c r="AO261" s="71">
        <f t="shared" si="182"/>
        <v>11.232987610903546</v>
      </c>
      <c r="AP261" s="71">
        <f t="shared" si="182"/>
        <v>11.233096481038631</v>
      </c>
      <c r="AQ261" s="71">
        <f t="shared" si="182"/>
        <v>11.233842891270385</v>
      </c>
      <c r="AR261" s="71">
        <f t="shared" si="182"/>
        <v>11.238899771584101</v>
      </c>
      <c r="AS261" s="71">
        <f t="shared" si="182"/>
        <v>11.27077043201597</v>
      </c>
      <c r="AT261" s="71">
        <f t="shared" si="182"/>
        <v>11.420959867631538</v>
      </c>
      <c r="AU261" s="71">
        <f t="shared" si="163"/>
        <v>11.834551311750454</v>
      </c>
    </row>
    <row r="262" spans="1:48" ht="12.95" customHeight="1">
      <c r="A262" s="55" t="s">
        <v>590</v>
      </c>
      <c r="B262" s="126"/>
      <c r="C262" s="117">
        <v>57101.741999999998</v>
      </c>
      <c r="D262" s="117">
        <v>2.0000000000000001E-4</v>
      </c>
      <c r="E262" s="104">
        <f t="shared" si="151"/>
        <v>31052.103819738371</v>
      </c>
      <c r="F262">
        <f t="shared" si="169"/>
        <v>31052</v>
      </c>
      <c r="G262">
        <f t="shared" si="179"/>
        <v>3.1501800003752578E-2</v>
      </c>
      <c r="L262">
        <f>+G262</f>
        <v>3.1501800003752578E-2</v>
      </c>
      <c r="O262">
        <f t="shared" ca="1" si="152"/>
        <v>3.366196040305372E-2</v>
      </c>
      <c r="P262">
        <f t="shared" si="153"/>
        <v>3.3307610400246115E-2</v>
      </c>
      <c r="Q262" s="1">
        <f t="shared" si="154"/>
        <v>42083.241999999998</v>
      </c>
      <c r="S262">
        <v>1</v>
      </c>
      <c r="U262" s="16"/>
      <c r="Z262">
        <f t="shared" si="155"/>
        <v>31052</v>
      </c>
      <c r="AA262" s="71">
        <f t="shared" si="156"/>
        <v>3.318062285006735E-2</v>
      </c>
      <c r="AB262" s="71">
        <f t="shared" si="180"/>
        <v>3.1628787553931344E-2</v>
      </c>
      <c r="AC262" s="71">
        <f t="shared" si="181"/>
        <v>-1.8058103964935374E-3</v>
      </c>
      <c r="AD262" s="71">
        <f t="shared" si="175"/>
        <v>-1.6788228463147717E-3</v>
      </c>
      <c r="AE262" s="71">
        <f t="shared" si="176"/>
        <v>2.8184461493084314E-6</v>
      </c>
      <c r="AF262">
        <f t="shared" si="177"/>
        <v>-1.8058103964935374E-3</v>
      </c>
      <c r="AG262" s="102"/>
      <c r="AH262">
        <f t="shared" si="157"/>
        <v>-1.2698755017876378E-4</v>
      </c>
      <c r="AI262">
        <f t="shared" si="158"/>
        <v>0.73015931144117774</v>
      </c>
      <c r="AJ262">
        <f t="shared" si="159"/>
        <v>0.68951126851069822</v>
      </c>
      <c r="AK262">
        <f t="shared" si="160"/>
        <v>-0.5570225288430567</v>
      </c>
      <c r="AL262">
        <f t="shared" si="161"/>
        <v>-2.0219138232331715</v>
      </c>
      <c r="AM262">
        <f t="shared" si="162"/>
        <v>-1.5955939845681164</v>
      </c>
      <c r="AN262" s="71">
        <f t="shared" si="182"/>
        <v>11.248862493022465</v>
      </c>
      <c r="AO262" s="71">
        <f t="shared" si="182"/>
        <v>11.24888420689968</v>
      </c>
      <c r="AP262" s="71">
        <f t="shared" si="182"/>
        <v>11.249024156910162</v>
      </c>
      <c r="AQ262" s="71">
        <f t="shared" si="182"/>
        <v>11.249924353143214</v>
      </c>
      <c r="AR262" s="71">
        <f t="shared" si="182"/>
        <v>11.255641795769739</v>
      </c>
      <c r="AS262" s="71">
        <f t="shared" si="182"/>
        <v>11.289426696512987</v>
      </c>
      <c r="AT262" s="71">
        <f t="shared" si="182"/>
        <v>11.440714822644393</v>
      </c>
      <c r="AU262" s="71">
        <f t="shared" si="163"/>
        <v>11.848052093596172</v>
      </c>
      <c r="AV262" s="71"/>
    </row>
    <row r="263" spans="1:48" ht="12.95" customHeight="1">
      <c r="A263" s="56" t="s">
        <v>594</v>
      </c>
      <c r="B263" s="128" t="s">
        <v>38</v>
      </c>
      <c r="C263" s="130">
        <v>57152.7215</v>
      </c>
      <c r="D263" s="130">
        <v>1E-4</v>
      </c>
      <c r="E263" s="104">
        <f t="shared" si="151"/>
        <v>31220.115754041704</v>
      </c>
      <c r="F263">
        <f t="shared" si="169"/>
        <v>31220</v>
      </c>
      <c r="G263">
        <f t="shared" si="179"/>
        <v>3.5123000001476612E-2</v>
      </c>
      <c r="K263">
        <f>+G263</f>
        <v>3.5123000001476612E-2</v>
      </c>
      <c r="O263">
        <f t="shared" ca="1" si="152"/>
        <v>3.3802882899597118E-2</v>
      </c>
      <c r="P263">
        <f t="shared" si="153"/>
        <v>3.3818346134975127E-2</v>
      </c>
      <c r="Q263" s="1">
        <f t="shared" si="154"/>
        <v>42134.2215</v>
      </c>
      <c r="S263">
        <v>1</v>
      </c>
      <c r="U263" s="16"/>
      <c r="Z263">
        <f t="shared" si="155"/>
        <v>31220</v>
      </c>
      <c r="AA263" s="71">
        <f t="shared" si="156"/>
        <v>3.3203467419728773E-2</v>
      </c>
      <c r="AB263" s="71">
        <f t="shared" si="180"/>
        <v>3.5737878716722966E-2</v>
      </c>
      <c r="AC263" s="71">
        <f t="shared" si="181"/>
        <v>1.3046538665014845E-3</v>
      </c>
      <c r="AD263" s="71">
        <f t="shared" si="175"/>
        <v>1.919532581747839E-3</v>
      </c>
      <c r="AE263" s="71">
        <f t="shared" si="176"/>
        <v>3.6846053323915242E-6</v>
      </c>
      <c r="AF263">
        <f t="shared" si="177"/>
        <v>1.3046538665014845E-3</v>
      </c>
      <c r="AG263" s="102"/>
      <c r="AH263">
        <f t="shared" si="157"/>
        <v>-6.1487871524635435E-4</v>
      </c>
      <c r="AI263">
        <f t="shared" si="158"/>
        <v>0.74441860454081188</v>
      </c>
      <c r="AJ263">
        <f t="shared" si="159"/>
        <v>0.67086083546915865</v>
      </c>
      <c r="AK263">
        <f t="shared" si="160"/>
        <v>-0.56370758832549639</v>
      </c>
      <c r="AL263">
        <f t="shared" si="161"/>
        <v>-1.9964687610844585</v>
      </c>
      <c r="AM263">
        <f t="shared" si="162"/>
        <v>-1.5513761412881673</v>
      </c>
      <c r="AN263" s="71">
        <f t="shared" si="182"/>
        <v>11.275970603688807</v>
      </c>
      <c r="AO263" s="71">
        <f t="shared" si="182"/>
        <v>11.276006089019605</v>
      </c>
      <c r="AP263" s="71">
        <f t="shared" si="182"/>
        <v>11.276213162019873</v>
      </c>
      <c r="AQ263" s="71">
        <f t="shared" si="182"/>
        <v>11.277418572702578</v>
      </c>
      <c r="AR263" s="71">
        <f t="shared" si="182"/>
        <v>11.28433825896448</v>
      </c>
      <c r="AS263" s="71">
        <f t="shared" si="182"/>
        <v>11.321306375866675</v>
      </c>
      <c r="AT263" s="71">
        <f t="shared" si="182"/>
        <v>11.474069698672361</v>
      </c>
      <c r="AU263" s="71">
        <f t="shared" si="163"/>
        <v>11.870733407096978</v>
      </c>
      <c r="AV263" s="71"/>
    </row>
    <row r="264" spans="1:48" ht="12.95" customHeight="1">
      <c r="A264" s="56" t="s">
        <v>595</v>
      </c>
      <c r="B264" s="128" t="s">
        <v>38</v>
      </c>
      <c r="C264" s="130">
        <v>57473.746200000001</v>
      </c>
      <c r="D264" s="130">
        <v>1E-4</v>
      </c>
      <c r="E264" s="104">
        <f t="shared" si="151"/>
        <v>32278.109277048909</v>
      </c>
      <c r="F264">
        <f t="shared" si="169"/>
        <v>32278</v>
      </c>
      <c r="G264">
        <f t="shared" si="179"/>
        <v>3.3157700003357604E-2</v>
      </c>
      <c r="K264">
        <f>+G264</f>
        <v>3.3157700003357604E-2</v>
      </c>
      <c r="O264">
        <f t="shared" ca="1" si="152"/>
        <v>3.4690359098066864E-2</v>
      </c>
      <c r="P264">
        <f t="shared" si="153"/>
        <v>3.7121309718707973E-2</v>
      </c>
      <c r="Q264" s="1">
        <f t="shared" si="154"/>
        <v>42455.246200000001</v>
      </c>
      <c r="S264">
        <v>1</v>
      </c>
      <c r="U264" s="16"/>
      <c r="Z264">
        <f t="shared" si="155"/>
        <v>32278</v>
      </c>
      <c r="AA264" s="71">
        <f t="shared" si="156"/>
        <v>3.3217363338922175E-2</v>
      </c>
      <c r="AB264" s="71">
        <f t="shared" si="180"/>
        <v>3.7061646383143403E-2</v>
      </c>
      <c r="AC264" s="71">
        <f t="shared" si="181"/>
        <v>-3.9636097153503691E-3</v>
      </c>
      <c r="AD264" s="71">
        <f t="shared" si="175"/>
        <v>-5.9663335564570652E-5</v>
      </c>
      <c r="AE264" s="71">
        <f t="shared" si="176"/>
        <v>3.559713610690561E-9</v>
      </c>
      <c r="AF264">
        <f t="shared" si="177"/>
        <v>-3.9636097153503691E-3</v>
      </c>
      <c r="AG264" s="102"/>
      <c r="AH264">
        <f t="shared" si="157"/>
        <v>-3.9039463797857997E-3</v>
      </c>
      <c r="AI264">
        <f t="shared" si="158"/>
        <v>0.85380108544888</v>
      </c>
      <c r="AJ264">
        <f t="shared" si="159"/>
        <v>0.52111619230403539</v>
      </c>
      <c r="AK264">
        <f t="shared" si="160"/>
        <v>-0.60142661416392906</v>
      </c>
      <c r="AL264">
        <f t="shared" si="161"/>
        <v>-1.8092580082571168</v>
      </c>
      <c r="AM264">
        <f t="shared" si="162"/>
        <v>-1.2722084528082545</v>
      </c>
      <c r="AN264" s="71">
        <f t="shared" si="182"/>
        <v>11.460402787178325</v>
      </c>
      <c r="AO264" s="71">
        <f t="shared" si="182"/>
        <v>11.460768876416456</v>
      </c>
      <c r="AP264" s="71">
        <f t="shared" si="182"/>
        <v>11.462085653847259</v>
      </c>
      <c r="AQ264" s="71">
        <f t="shared" si="182"/>
        <v>11.466793753814645</v>
      </c>
      <c r="AR264" s="71">
        <f t="shared" si="182"/>
        <v>11.48328350354171</v>
      </c>
      <c r="AS264" s="71">
        <f t="shared" si="182"/>
        <v>11.537403519567134</v>
      </c>
      <c r="AT264" s="71">
        <f t="shared" si="182"/>
        <v>11.688583442547925</v>
      </c>
      <c r="AU264" s="71">
        <f t="shared" si="163"/>
        <v>12.013571679024672</v>
      </c>
      <c r="AV264" s="71"/>
    </row>
    <row r="265" spans="1:48" ht="12.95" customHeight="1">
      <c r="A265" s="123" t="s">
        <v>592</v>
      </c>
      <c r="B265" s="129" t="s">
        <v>38</v>
      </c>
      <c r="C265" s="132">
        <v>57499.537389999998</v>
      </c>
      <c r="D265" s="132">
        <v>2.0000000000000001E-4</v>
      </c>
      <c r="E265" s="104">
        <f t="shared" si="151"/>
        <v>32363.108692890255</v>
      </c>
      <c r="F265">
        <f t="shared" si="169"/>
        <v>32363</v>
      </c>
      <c r="G265">
        <f t="shared" si="179"/>
        <v>3.2980449999740813E-2</v>
      </c>
      <c r="K265">
        <f>+G265</f>
        <v>3.2980449999740813E-2</v>
      </c>
      <c r="O265">
        <f t="shared" ca="1" si="152"/>
        <v>3.4761659170722756E-2</v>
      </c>
      <c r="P265">
        <f t="shared" si="153"/>
        <v>3.7393152977110725E-2</v>
      </c>
      <c r="Q265" s="1">
        <f t="shared" si="154"/>
        <v>42481.037389999998</v>
      </c>
      <c r="S265">
        <v>1</v>
      </c>
      <c r="U265" s="16"/>
      <c r="Z265">
        <f t="shared" si="155"/>
        <v>32363</v>
      </c>
      <c r="AA265" s="71">
        <f t="shared" si="156"/>
        <v>3.320840887980419E-2</v>
      </c>
      <c r="AB265" s="71">
        <f t="shared" si="180"/>
        <v>3.7165194097047348E-2</v>
      </c>
      <c r="AC265" s="71">
        <f t="shared" si="181"/>
        <v>-4.4127029773699117E-3</v>
      </c>
      <c r="AD265" s="71">
        <f t="shared" si="175"/>
        <v>-2.2795888006337667E-4</v>
      </c>
      <c r="AE265" s="71">
        <f t="shared" si="176"/>
        <v>5.1965250999748947E-8</v>
      </c>
      <c r="AF265">
        <f t="shared" si="177"/>
        <v>-4.4127029773699117E-3</v>
      </c>
      <c r="AG265" s="102"/>
      <c r="AH265">
        <f t="shared" si="157"/>
        <v>-4.1847440973065324E-3</v>
      </c>
      <c r="AI265">
        <f t="shared" si="158"/>
        <v>0.86435253903600651</v>
      </c>
      <c r="AJ265">
        <f t="shared" si="159"/>
        <v>0.50609453501118007</v>
      </c>
      <c r="AK265">
        <f t="shared" si="160"/>
        <v>-0.60389391549727933</v>
      </c>
      <c r="AL265">
        <f t="shared" si="161"/>
        <v>-1.7917503265944286</v>
      </c>
      <c r="AM265">
        <f t="shared" si="162"/>
        <v>-1.249538286993177</v>
      </c>
      <c r="AN265" s="71">
        <f t="shared" si="182"/>
        <v>11.476409991913673</v>
      </c>
      <c r="AO265" s="71">
        <f t="shared" si="182"/>
        <v>11.476833264528302</v>
      </c>
      <c r="AP265" s="71">
        <f t="shared" si="182"/>
        <v>11.478308546398699</v>
      </c>
      <c r="AQ265" s="71">
        <f t="shared" si="182"/>
        <v>11.483418392941307</v>
      </c>
      <c r="AR265" s="71">
        <f t="shared" si="182"/>
        <v>11.500749608916788</v>
      </c>
      <c r="AS265" s="71">
        <f t="shared" si="182"/>
        <v>11.555888353539039</v>
      </c>
      <c r="AT265" s="71">
        <f t="shared" si="182"/>
        <v>11.706125235920418</v>
      </c>
      <c r="AU265" s="71">
        <f t="shared" si="163"/>
        <v>12.025047343593531</v>
      </c>
      <c r="AV265" s="71"/>
    </row>
    <row r="266" spans="1:48" ht="12.95" customHeight="1">
      <c r="A266" s="146" t="s">
        <v>682</v>
      </c>
      <c r="B266" s="151" t="s">
        <v>38</v>
      </c>
      <c r="C266" s="152">
        <v>57772.623079999816</v>
      </c>
      <c r="D266" s="152">
        <v>2.0000000000000001E-4</v>
      </c>
      <c r="E266" s="104">
        <f t="shared" si="151"/>
        <v>33263.110752687397</v>
      </c>
      <c r="F266">
        <f t="shared" si="169"/>
        <v>33263</v>
      </c>
      <c r="G266">
        <f t="shared" si="179"/>
        <v>3.3605449818423949E-2</v>
      </c>
      <c r="K266">
        <f>+G266</f>
        <v>3.3605449818423949E-2</v>
      </c>
      <c r="O266">
        <f t="shared" ca="1" si="152"/>
        <v>3.5516601116490971E-2</v>
      </c>
      <c r="P266">
        <f t="shared" si="153"/>
        <v>4.033064162889799E-2</v>
      </c>
      <c r="Q266" s="1">
        <f t="shared" si="154"/>
        <v>42754.123079999816</v>
      </c>
      <c r="S266">
        <v>1</v>
      </c>
      <c r="U266" s="16"/>
      <c r="Z266">
        <f t="shared" si="155"/>
        <v>33263</v>
      </c>
      <c r="AA266" s="71">
        <f t="shared" si="156"/>
        <v>3.3023875122586858E-2</v>
      </c>
      <c r="AB266" s="71">
        <f t="shared" si="180"/>
        <v>4.091221632473508E-2</v>
      </c>
      <c r="AC266" s="71">
        <f t="shared" si="181"/>
        <v>-6.7251918104740405E-3</v>
      </c>
      <c r="AD266" s="71">
        <f t="shared" si="175"/>
        <v>5.815746958370907E-4</v>
      </c>
      <c r="AE266" s="71">
        <f t="shared" si="176"/>
        <v>3.3822912683800457E-7</v>
      </c>
      <c r="AF266">
        <f t="shared" si="177"/>
        <v>-6.7251918104740405E-3</v>
      </c>
      <c r="AG266" s="102"/>
      <c r="AH266">
        <f t="shared" si="157"/>
        <v>-7.3067665063111303E-3</v>
      </c>
      <c r="AI266">
        <f t="shared" si="158"/>
        <v>0.99746594536575883</v>
      </c>
      <c r="AJ266">
        <f t="shared" si="159"/>
        <v>0.30866648580041106</v>
      </c>
      <c r="AK266">
        <f t="shared" si="160"/>
        <v>-0.61893592027585853</v>
      </c>
      <c r="AL266">
        <f t="shared" si="161"/>
        <v>-1.5748905155344446</v>
      </c>
      <c r="AM266">
        <f t="shared" si="162"/>
        <v>-1.004102592865074</v>
      </c>
      <c r="AN266" s="71">
        <f t="shared" si="182"/>
        <v>11.659748307042266</v>
      </c>
      <c r="AO266" s="71">
        <f t="shared" si="182"/>
        <v>11.661226172566483</v>
      </c>
      <c r="AP266" s="71">
        <f t="shared" si="182"/>
        <v>11.665083031686033</v>
      </c>
      <c r="AQ266" s="71">
        <f t="shared" si="182"/>
        <v>11.675061185676297</v>
      </c>
      <c r="AR266" s="71">
        <f t="shared" si="182"/>
        <v>11.700323693870226</v>
      </c>
      <c r="AS266" s="71">
        <f t="shared" si="182"/>
        <v>11.761186516120052</v>
      </c>
      <c r="AT266" s="71">
        <f t="shared" si="182"/>
        <v>11.894278532911516</v>
      </c>
      <c r="AU266" s="71">
        <f t="shared" si="163"/>
        <v>12.146554380204989</v>
      </c>
    </row>
    <row r="267" spans="1:48" ht="12.95" customHeight="1">
      <c r="A267" s="124" t="s">
        <v>593</v>
      </c>
      <c r="B267" s="104"/>
      <c r="C267" s="108">
        <v>57812.827599999997</v>
      </c>
      <c r="D267" s="138">
        <v>1E-4</v>
      </c>
      <c r="E267" s="104">
        <f t="shared" si="151"/>
        <v>33395.61183984924</v>
      </c>
      <c r="F267">
        <f t="shared" si="169"/>
        <v>33395.5</v>
      </c>
      <c r="G267">
        <f t="shared" si="179"/>
        <v>3.3935325001948513E-2</v>
      </c>
      <c r="L267">
        <f>+G267</f>
        <v>3.3935325001948513E-2</v>
      </c>
      <c r="O267">
        <f t="shared" ca="1" si="152"/>
        <v>3.5627745347395733E-2</v>
      </c>
      <c r="P267">
        <f t="shared" si="153"/>
        <v>4.0772233101544486E-2</v>
      </c>
      <c r="Q267" s="1">
        <f t="shared" si="154"/>
        <v>42794.327599999997</v>
      </c>
      <c r="S267">
        <v>1</v>
      </c>
      <c r="U267" s="16"/>
      <c r="Z267">
        <f t="shared" si="155"/>
        <v>33395.5</v>
      </c>
      <c r="AA267" s="71">
        <f t="shared" si="156"/>
        <v>3.2984296768011075E-2</v>
      </c>
      <c r="AB267" s="71">
        <f t="shared" si="180"/>
        <v>4.1723261335481925E-2</v>
      </c>
      <c r="AC267" s="71">
        <f t="shared" si="181"/>
        <v>-6.836908099595973E-3</v>
      </c>
      <c r="AD267" s="71">
        <f t="shared" si="175"/>
        <v>9.5102823393743846E-4</v>
      </c>
      <c r="AE267" s="71">
        <f t="shared" si="176"/>
        <v>9.0445470174616316E-7</v>
      </c>
      <c r="AF267">
        <f t="shared" si="177"/>
        <v>-6.836908099595973E-3</v>
      </c>
      <c r="AG267" s="102"/>
      <c r="AH267">
        <f t="shared" si="157"/>
        <v>-7.7879363335334132E-3</v>
      </c>
      <c r="AI267">
        <f t="shared" si="158"/>
        <v>1.0208747270983112</v>
      </c>
      <c r="AJ267">
        <f t="shared" si="159"/>
        <v>0.27247424131738951</v>
      </c>
      <c r="AK267">
        <f t="shared" si="160"/>
        <v>-0.61858899166505088</v>
      </c>
      <c r="AL267">
        <f t="shared" si="161"/>
        <v>-1.5370634137796044</v>
      </c>
      <c r="AM267">
        <f t="shared" si="162"/>
        <v>-0.96682351075139228</v>
      </c>
      <c r="AN267" s="71">
        <f t="shared" si="182"/>
        <v>11.689190433344805</v>
      </c>
      <c r="AO267" s="71">
        <f t="shared" si="182"/>
        <v>11.69089596811892</v>
      </c>
      <c r="AP267" s="71">
        <f t="shared" si="182"/>
        <v>11.695186275769627</v>
      </c>
      <c r="AQ267" s="71">
        <f t="shared" si="182"/>
        <v>11.705883316713916</v>
      </c>
      <c r="AR267" s="71">
        <f t="shared" si="182"/>
        <v>11.731994550944483</v>
      </c>
      <c r="AS267" s="71">
        <f t="shared" si="182"/>
        <v>11.792804930205886</v>
      </c>
      <c r="AT267" s="71">
        <f t="shared" si="182"/>
        <v>11.922317397465019</v>
      </c>
      <c r="AU267" s="71">
        <f t="shared" si="163"/>
        <v>12.164442916150566</v>
      </c>
    </row>
    <row r="268" spans="1:48" ht="12.95" customHeight="1">
      <c r="A268" s="145" t="s">
        <v>681</v>
      </c>
      <c r="B268" s="38" t="s">
        <v>38</v>
      </c>
      <c r="C268" s="39">
        <v>57832.701300000001</v>
      </c>
      <c r="D268" s="39">
        <v>1E-4</v>
      </c>
      <c r="E268" s="104">
        <f t="shared" si="151"/>
        <v>33461.109123635171</v>
      </c>
      <c r="F268">
        <f t="shared" si="169"/>
        <v>33461</v>
      </c>
      <c r="G268">
        <f t="shared" si="179"/>
        <v>3.3111150005424861E-2</v>
      </c>
      <c r="K268">
        <f t="shared" ref="K268:K281" si="183">+G268</f>
        <v>3.3111150005424861E-2</v>
      </c>
      <c r="O268">
        <f t="shared" ca="1" si="152"/>
        <v>3.5682688344559975E-2</v>
      </c>
      <c r="P268">
        <f t="shared" si="153"/>
        <v>4.0991394569638379E-2</v>
      </c>
      <c r="Q268" s="1">
        <f t="shared" si="154"/>
        <v>42814.201300000001</v>
      </c>
      <c r="S268">
        <v>1</v>
      </c>
      <c r="U268" s="16"/>
      <c r="Z268">
        <f t="shared" si="155"/>
        <v>33461</v>
      </c>
      <c r="AA268" s="71">
        <f t="shared" si="156"/>
        <v>3.2963809187109637E-2</v>
      </c>
      <c r="AB268" s="71">
        <f t="shared" si="180"/>
        <v>4.1138735387953602E-2</v>
      </c>
      <c r="AC268" s="71">
        <f t="shared" si="181"/>
        <v>-7.8802445642135177E-3</v>
      </c>
      <c r="AD268" s="71">
        <f t="shared" si="175"/>
        <v>1.4734081831522389E-4</v>
      </c>
      <c r="AE268" s="71">
        <f t="shared" si="176"/>
        <v>2.1709316741799815E-8</v>
      </c>
      <c r="AF268">
        <f t="shared" si="177"/>
        <v>-7.8802445642135177E-3</v>
      </c>
      <c r="AG268" s="102"/>
      <c r="AH268">
        <f t="shared" si="157"/>
        <v>-8.0275853825287433E-3</v>
      </c>
      <c r="AI268">
        <f t="shared" si="158"/>
        <v>1.0328540845607801</v>
      </c>
      <c r="AJ268">
        <f t="shared" si="159"/>
        <v>0.25378413597175692</v>
      </c>
      <c r="AK268">
        <f t="shared" si="160"/>
        <v>-0.61806852691937519</v>
      </c>
      <c r="AL268">
        <f t="shared" si="161"/>
        <v>-1.5176902524857847</v>
      </c>
      <c r="AM268">
        <f t="shared" si="162"/>
        <v>-0.94825573159746424</v>
      </c>
      <c r="AN268" s="71">
        <f t="shared" si="182"/>
        <v>11.704008909304688</v>
      </c>
      <c r="AO268" s="71">
        <f t="shared" si="182"/>
        <v>11.705832822192791</v>
      </c>
      <c r="AP268" s="71">
        <f t="shared" si="182"/>
        <v>11.710340491713191</v>
      </c>
      <c r="AQ268" s="71">
        <f t="shared" si="182"/>
        <v>11.721381889982833</v>
      </c>
      <c r="AR268" s="71">
        <f t="shared" si="182"/>
        <v>11.747866548690395</v>
      </c>
      <c r="AS268" s="71">
        <f t="shared" si="182"/>
        <v>11.80855816665221</v>
      </c>
      <c r="AT268" s="71">
        <f t="shared" si="182"/>
        <v>11.936206939319572</v>
      </c>
      <c r="AU268" s="71">
        <f t="shared" si="163"/>
        <v>12.17328592825951</v>
      </c>
    </row>
    <row r="269" spans="1:48" ht="12.95" customHeight="1">
      <c r="A269" s="146" t="s">
        <v>682</v>
      </c>
      <c r="B269" s="137" t="s">
        <v>29</v>
      </c>
      <c r="C269" s="136">
        <v>57844.384120000061</v>
      </c>
      <c r="D269" s="136">
        <v>1E-4</v>
      </c>
      <c r="E269" s="104">
        <f t="shared" si="151"/>
        <v>33499.611917627415</v>
      </c>
      <c r="F269">
        <f t="shared" si="169"/>
        <v>33499.5</v>
      </c>
      <c r="G269">
        <f t="shared" si="179"/>
        <v>3.3958925065235235E-2</v>
      </c>
      <c r="K269">
        <f t="shared" si="183"/>
        <v>3.3958925065235235E-2</v>
      </c>
      <c r="O269">
        <f t="shared" ca="1" si="152"/>
        <v>3.5714983083351172E-2</v>
      </c>
      <c r="P269">
        <f t="shared" si="153"/>
        <v>4.1120481820550628E-2</v>
      </c>
      <c r="Q269" s="1">
        <f t="shared" si="154"/>
        <v>42825.884120000061</v>
      </c>
      <c r="S269">
        <v>1</v>
      </c>
      <c r="U269" s="16"/>
      <c r="Z269">
        <f t="shared" si="155"/>
        <v>33499.5</v>
      </c>
      <c r="AA269" s="71">
        <f t="shared" si="156"/>
        <v>3.2951509746028472E-2</v>
      </c>
      <c r="AB269" s="71">
        <f t="shared" si="180"/>
        <v>4.2127897139757391E-2</v>
      </c>
      <c r="AC269" s="71">
        <f t="shared" si="181"/>
        <v>-7.161556755315393E-3</v>
      </c>
      <c r="AD269" s="71">
        <f t="shared" si="175"/>
        <v>1.0074153192067628E-3</v>
      </c>
      <c r="AE269" s="71">
        <f t="shared" si="176"/>
        <v>1.0148856253724637E-6</v>
      </c>
      <c r="AF269">
        <f t="shared" si="177"/>
        <v>-7.161556755315393E-3</v>
      </c>
      <c r="AG269" s="102"/>
      <c r="AH269">
        <f t="shared" si="157"/>
        <v>-8.1689720745221576E-3</v>
      </c>
      <c r="AI269">
        <f t="shared" si="158"/>
        <v>1.0400238030761746</v>
      </c>
      <c r="AJ269">
        <f t="shared" si="159"/>
        <v>0.24254316839224549</v>
      </c>
      <c r="AK269">
        <f t="shared" si="160"/>
        <v>-0.61764568324236913</v>
      </c>
      <c r="AL269">
        <f t="shared" si="161"/>
        <v>-1.5060862132932065</v>
      </c>
      <c r="AM269">
        <f t="shared" si="162"/>
        <v>-0.93729677121168031</v>
      </c>
      <c r="AN269" s="71">
        <f t="shared" si="182"/>
        <v>11.712802750125899</v>
      </c>
      <c r="AO269" s="71">
        <f t="shared" si="182"/>
        <v>11.714697861846268</v>
      </c>
      <c r="AP269" s="71">
        <f t="shared" si="182"/>
        <v>11.719333764128228</v>
      </c>
      <c r="AQ269" s="71">
        <f t="shared" si="182"/>
        <v>11.730573283160995</v>
      </c>
      <c r="AR269" s="71">
        <f t="shared" si="182"/>
        <v>11.757262175780852</v>
      </c>
      <c r="AS269" s="71">
        <f t="shared" si="182"/>
        <v>11.81785498674996</v>
      </c>
      <c r="AT269" s="71">
        <f t="shared" si="182"/>
        <v>11.944379697652847</v>
      </c>
      <c r="AU269" s="71">
        <f t="shared" si="163"/>
        <v>12.178483729270113</v>
      </c>
    </row>
    <row r="270" spans="1:48" ht="12.95" customHeight="1">
      <c r="A270" s="146" t="s">
        <v>682</v>
      </c>
      <c r="B270" s="137" t="s">
        <v>38</v>
      </c>
      <c r="C270" s="136">
        <v>57845.445739999879</v>
      </c>
      <c r="D270" s="136">
        <v>1E-4</v>
      </c>
      <c r="E270" s="104">
        <f t="shared" si="151"/>
        <v>33503.110673591371</v>
      </c>
      <c r="F270">
        <f t="shared" si="169"/>
        <v>33503</v>
      </c>
      <c r="G270">
        <f t="shared" si="179"/>
        <v>3.3581449883058667E-2</v>
      </c>
      <c r="K270">
        <f t="shared" si="183"/>
        <v>3.3581449883058667E-2</v>
      </c>
      <c r="O270">
        <f t="shared" ca="1" si="152"/>
        <v>3.5717918968695826E-2</v>
      </c>
      <c r="P270">
        <f t="shared" si="153"/>
        <v>4.1132226833182947E-2</v>
      </c>
      <c r="Q270" s="1">
        <f t="shared" si="154"/>
        <v>42826.945739999879</v>
      </c>
      <c r="S270">
        <v>1</v>
      </c>
      <c r="U270" s="16"/>
      <c r="Z270">
        <f t="shared" si="155"/>
        <v>33503</v>
      </c>
      <c r="AA270" s="71">
        <f t="shared" si="156"/>
        <v>3.2950382687222481E-2</v>
      </c>
      <c r="AB270" s="71">
        <f t="shared" si="180"/>
        <v>4.1763294029019134E-2</v>
      </c>
      <c r="AC270" s="71">
        <f t="shared" si="181"/>
        <v>-7.55077695012428E-3</v>
      </c>
      <c r="AD270" s="71">
        <f t="shared" si="175"/>
        <v>6.3106719583618659E-4</v>
      </c>
      <c r="AE270" s="71">
        <f t="shared" si="176"/>
        <v>3.9824580566054788E-7</v>
      </c>
      <c r="AF270">
        <f t="shared" si="177"/>
        <v>-7.55077695012428E-3</v>
      </c>
      <c r="AG270" s="102"/>
      <c r="AH270">
        <f t="shared" si="157"/>
        <v>-8.1818441459604666E-3</v>
      </c>
      <c r="AI270">
        <f t="shared" si="158"/>
        <v>1.0406803505404389</v>
      </c>
      <c r="AJ270">
        <f t="shared" si="159"/>
        <v>0.2415117519065971</v>
      </c>
      <c r="AK270">
        <f t="shared" si="160"/>
        <v>-0.61760278814179614</v>
      </c>
      <c r="AL270">
        <f t="shared" si="161"/>
        <v>-1.5050231925040316</v>
      </c>
      <c r="AM270">
        <f t="shared" si="162"/>
        <v>-0.93629881259356718</v>
      </c>
      <c r="AN270" s="71">
        <f t="shared" si="182"/>
        <v>11.713605301805522</v>
      </c>
      <c r="AO270" s="71">
        <f t="shared" si="182"/>
        <v>11.715506941999655</v>
      </c>
      <c r="AP270" s="71">
        <f t="shared" si="182"/>
        <v>11.720154510398906</v>
      </c>
      <c r="AQ270" s="71">
        <f t="shared" si="182"/>
        <v>11.731411867844002</v>
      </c>
      <c r="AR270" s="71">
        <f t="shared" si="182"/>
        <v>11.758118750330837</v>
      </c>
      <c r="AS270" s="71">
        <f t="shared" si="182"/>
        <v>11.818701509226132</v>
      </c>
      <c r="AT270" s="71">
        <f t="shared" si="182"/>
        <v>11.945122990518975</v>
      </c>
      <c r="AU270" s="71">
        <f t="shared" si="163"/>
        <v>12.178956256634713</v>
      </c>
    </row>
    <row r="271" spans="1:48" ht="12.95" customHeight="1">
      <c r="A271" s="136" t="s">
        <v>0</v>
      </c>
      <c r="B271" s="137" t="s">
        <v>38</v>
      </c>
      <c r="C271" s="136">
        <v>58218.663999999997</v>
      </c>
      <c r="D271" s="108">
        <v>1E-4</v>
      </c>
      <c r="E271" s="104">
        <f t="shared" si="151"/>
        <v>34733.117279775077</v>
      </c>
      <c r="F271">
        <f t="shared" si="169"/>
        <v>34733</v>
      </c>
      <c r="G271">
        <f t="shared" si="179"/>
        <v>3.5585949997766875E-2</v>
      </c>
      <c r="K271">
        <f t="shared" si="183"/>
        <v>3.5585949997766875E-2</v>
      </c>
      <c r="O271">
        <f t="shared" ca="1" si="152"/>
        <v>3.6749672961245719E-2</v>
      </c>
      <c r="P271">
        <f t="shared" si="153"/>
        <v>4.5360989453688313E-2</v>
      </c>
      <c r="Q271" s="1">
        <f t="shared" si="154"/>
        <v>43200.163999999997</v>
      </c>
      <c r="S271">
        <v>1</v>
      </c>
      <c r="U271" s="16"/>
      <c r="Z271">
        <f t="shared" si="155"/>
        <v>34733</v>
      </c>
      <c r="AA271" s="71">
        <f t="shared" si="156"/>
        <v>3.2572743127280465E-2</v>
      </c>
      <c r="AB271" s="71">
        <f t="shared" si="180"/>
        <v>4.8374196324174723E-2</v>
      </c>
      <c r="AC271" s="71">
        <f t="shared" si="181"/>
        <v>-9.7750394559214387E-3</v>
      </c>
      <c r="AD271" s="71">
        <f t="shared" si="175"/>
        <v>3.0132068704864096E-3</v>
      </c>
      <c r="AE271" s="71">
        <f t="shared" si="176"/>
        <v>9.079415644346502E-6</v>
      </c>
      <c r="AF271">
        <f t="shared" si="177"/>
        <v>-9.7750394559214387E-3</v>
      </c>
      <c r="AG271" s="102"/>
      <c r="AH271">
        <f t="shared" si="157"/>
        <v>-1.278824632640785E-2</v>
      </c>
      <c r="AI271">
        <f t="shared" si="158"/>
        <v>1.3198775900609352</v>
      </c>
      <c r="AJ271">
        <f t="shared" si="159"/>
        <v>-0.23131484466436131</v>
      </c>
      <c r="AK271">
        <f t="shared" si="160"/>
        <v>-0.52987396823907251</v>
      </c>
      <c r="AL271">
        <f t="shared" si="161"/>
        <v>-1.0276708097097833</v>
      </c>
      <c r="AM271">
        <f t="shared" si="162"/>
        <v>-0.5644050011836218</v>
      </c>
      <c r="AN271" s="71">
        <f t="shared" ref="AN271:AT280" si="184">$AU271+$AB$7*SIN(AO271)</f>
        <v>12.03182563978908</v>
      </c>
      <c r="AO271" s="71">
        <f t="shared" si="184"/>
        <v>12.035818366616089</v>
      </c>
      <c r="AP271" s="71">
        <f t="shared" si="184"/>
        <v>12.043281162419433</v>
      </c>
      <c r="AQ271" s="71">
        <f t="shared" si="184"/>
        <v>12.057144738755282</v>
      </c>
      <c r="AR271" s="71">
        <f t="shared" si="184"/>
        <v>12.08262007865763</v>
      </c>
      <c r="AS271" s="71">
        <f t="shared" si="184"/>
        <v>12.128576035775007</v>
      </c>
      <c r="AT271" s="71">
        <f t="shared" si="184"/>
        <v>12.209126418085559</v>
      </c>
      <c r="AU271" s="71">
        <f t="shared" si="163"/>
        <v>12.34501587333704</v>
      </c>
    </row>
    <row r="272" spans="1:48" ht="12.95" customHeight="1">
      <c r="A272" s="145" t="s">
        <v>683</v>
      </c>
      <c r="B272" s="38" t="s">
        <v>38</v>
      </c>
      <c r="C272" s="39">
        <v>58556.986400000002</v>
      </c>
      <c r="D272" s="39" t="s">
        <v>411</v>
      </c>
      <c r="E272" s="104">
        <f t="shared" si="151"/>
        <v>35848.118424198714</v>
      </c>
      <c r="F272">
        <f t="shared" si="169"/>
        <v>35848</v>
      </c>
      <c r="G272">
        <f t="shared" si="179"/>
        <v>3.5933200000727084E-2</v>
      </c>
      <c r="K272">
        <f t="shared" si="183"/>
        <v>3.5933200000727084E-2</v>
      </c>
      <c r="O272">
        <f t="shared" ca="1" si="152"/>
        <v>3.7684962149614122E-2</v>
      </c>
      <c r="P272">
        <f t="shared" si="153"/>
        <v>4.936883399137347E-2</v>
      </c>
      <c r="Q272" s="1">
        <f t="shared" si="154"/>
        <v>43538.486400000002</v>
      </c>
      <c r="S272">
        <v>1</v>
      </c>
      <c r="U272" s="16"/>
      <c r="Z272">
        <f t="shared" si="155"/>
        <v>35848</v>
      </c>
      <c r="AA272" s="71">
        <f t="shared" si="156"/>
        <v>3.2981518372647706E-2</v>
      </c>
      <c r="AB272" s="71">
        <f t="shared" si="180"/>
        <v>5.2320515619452848E-2</v>
      </c>
      <c r="AC272" s="71">
        <f t="shared" si="181"/>
        <v>-1.3435633990646387E-2</v>
      </c>
      <c r="AD272" s="71">
        <f t="shared" si="175"/>
        <v>2.9516816280793778E-3</v>
      </c>
      <c r="AE272" s="71">
        <f t="shared" si="176"/>
        <v>8.7124244335413259E-6</v>
      </c>
      <c r="AF272">
        <f t="shared" si="177"/>
        <v>-1.3435633990646387E-2</v>
      </c>
      <c r="AG272" s="102"/>
      <c r="AH272">
        <f t="shared" si="157"/>
        <v>-1.6387315618725768E-2</v>
      </c>
      <c r="AI272">
        <f t="shared" si="158"/>
        <v>1.5772815448775739</v>
      </c>
      <c r="AJ272">
        <f t="shared" si="159"/>
        <v>-0.77839810996223702</v>
      </c>
      <c r="AK272">
        <f t="shared" si="160"/>
        <v>-0.22323555448085525</v>
      </c>
      <c r="AL272">
        <f t="shared" si="161"/>
        <v>-0.36898972073297981</v>
      </c>
      <c r="AM272">
        <f t="shared" si="162"/>
        <v>-0.18661705995439012</v>
      </c>
      <c r="AN272" s="71">
        <f t="shared" si="184"/>
        <v>12.385786561177669</v>
      </c>
      <c r="AO272" s="71">
        <f t="shared" si="184"/>
        <v>12.388087643433085</v>
      </c>
      <c r="AP272" s="71">
        <f t="shared" si="184"/>
        <v>12.391864017165265</v>
      </c>
      <c r="AQ272" s="71">
        <f t="shared" si="184"/>
        <v>12.398056117033807</v>
      </c>
      <c r="AR272" s="71">
        <f t="shared" si="184"/>
        <v>12.408195303388014</v>
      </c>
      <c r="AS272" s="71">
        <f t="shared" si="184"/>
        <v>12.42476276130478</v>
      </c>
      <c r="AT272" s="71">
        <f t="shared" si="184"/>
        <v>12.451752181492777</v>
      </c>
      <c r="AU272" s="71">
        <f t="shared" si="163"/>
        <v>12.495549590916792</v>
      </c>
    </row>
    <row r="273" spans="1:48" ht="12.95" customHeight="1">
      <c r="A273" s="103" t="s">
        <v>685</v>
      </c>
      <c r="C273" s="139">
        <v>58934.753199999999</v>
      </c>
      <c r="D273" s="36">
        <v>2.0000000000000001E-4</v>
      </c>
      <c r="E273" s="104">
        <f t="shared" si="151"/>
        <v>37093.115546249304</v>
      </c>
      <c r="F273">
        <f t="shared" si="169"/>
        <v>37093</v>
      </c>
      <c r="G273">
        <f t="shared" si="179"/>
        <v>3.5059950001596007E-2</v>
      </c>
      <c r="K273">
        <f t="shared" si="183"/>
        <v>3.5059950001596007E-2</v>
      </c>
      <c r="O273">
        <f t="shared" ca="1" si="152"/>
        <v>3.8729298507926821E-2</v>
      </c>
      <c r="P273">
        <f t="shared" si="153"/>
        <v>5.4040000832765403E-2</v>
      </c>
      <c r="Q273" s="1">
        <f t="shared" si="154"/>
        <v>43916.253199999999</v>
      </c>
      <c r="S273">
        <v>1</v>
      </c>
      <c r="U273" s="16"/>
      <c r="Z273">
        <f t="shared" si="155"/>
        <v>37093</v>
      </c>
      <c r="AA273" s="71">
        <f t="shared" si="156"/>
        <v>3.6037650393093541E-2</v>
      </c>
      <c r="AB273" s="71">
        <f t="shared" si="180"/>
        <v>5.3062300441267869E-2</v>
      </c>
      <c r="AC273" s="71">
        <f t="shared" si="181"/>
        <v>-1.8980050831169396E-2</v>
      </c>
      <c r="AD273" s="71">
        <f t="shared" si="175"/>
        <v>-9.7770039149753379E-4</v>
      </c>
      <c r="AE273" s="71">
        <f t="shared" si="176"/>
        <v>9.5589805553443085E-7</v>
      </c>
      <c r="AF273">
        <f t="shared" si="177"/>
        <v>-1.8980050831169396E-2</v>
      </c>
      <c r="AG273" s="102"/>
      <c r="AH273">
        <f t="shared" si="157"/>
        <v>-1.8002350439671862E-2</v>
      </c>
      <c r="AI273">
        <f t="shared" si="158"/>
        <v>1.5431659446334716</v>
      </c>
      <c r="AJ273">
        <f t="shared" si="159"/>
        <v>-0.98194307000451864</v>
      </c>
      <c r="AK273">
        <f t="shared" si="160"/>
        <v>0.29674711697174405</v>
      </c>
      <c r="AL273">
        <f t="shared" si="161"/>
        <v>0.50002014664743955</v>
      </c>
      <c r="AM273">
        <f t="shared" si="162"/>
        <v>0.25535265134799279</v>
      </c>
      <c r="AN273" s="71">
        <f t="shared" si="184"/>
        <v>12.812885830717937</v>
      </c>
      <c r="AO273" s="71">
        <f t="shared" si="184"/>
        <v>12.809911036643065</v>
      </c>
      <c r="AP273" s="71">
        <f t="shared" si="184"/>
        <v>12.804961652284067</v>
      </c>
      <c r="AQ273" s="71">
        <f t="shared" si="184"/>
        <v>12.796740114016913</v>
      </c>
      <c r="AR273" s="71">
        <f t="shared" si="184"/>
        <v>12.783117784170855</v>
      </c>
      <c r="AS273" s="71">
        <f t="shared" si="184"/>
        <v>12.760635149556277</v>
      </c>
      <c r="AT273" s="71">
        <f t="shared" si="184"/>
        <v>12.723739960088164</v>
      </c>
      <c r="AU273" s="71">
        <f t="shared" si="163"/>
        <v>12.663634324895975</v>
      </c>
    </row>
    <row r="274" spans="1:48" ht="12.95" customHeight="1">
      <c r="A274" s="147" t="s">
        <v>686</v>
      </c>
      <c r="B274" s="148" t="s">
        <v>38</v>
      </c>
      <c r="C274" s="247">
        <v>59324.961999999825</v>
      </c>
      <c r="D274" s="217" t="s">
        <v>411</v>
      </c>
      <c r="E274" s="104">
        <f t="shared" si="151"/>
        <v>38379.117473889848</v>
      </c>
      <c r="F274">
        <f t="shared" si="169"/>
        <v>38379</v>
      </c>
      <c r="G274">
        <f t="shared" si="179"/>
        <v>3.5644849827804137E-2</v>
      </c>
      <c r="K274">
        <f t="shared" si="183"/>
        <v>3.5644849827804137E-2</v>
      </c>
      <c r="O274">
        <f t="shared" ca="1" si="152"/>
        <v>3.9808026665991189E-2</v>
      </c>
      <c r="P274">
        <f t="shared" si="153"/>
        <v>5.9082165554537866E-2</v>
      </c>
      <c r="Q274" s="1">
        <f t="shared" si="154"/>
        <v>44306.461999999825</v>
      </c>
      <c r="S274">
        <v>1</v>
      </c>
      <c r="U274" s="16"/>
      <c r="Z274">
        <f t="shared" si="155"/>
        <v>38379</v>
      </c>
      <c r="AA274" s="71">
        <f t="shared" si="156"/>
        <v>4.2440314827200717E-2</v>
      </c>
      <c r="AB274" s="71">
        <f t="shared" si="180"/>
        <v>5.2286700555141286E-2</v>
      </c>
      <c r="AC274" s="71">
        <f t="shared" si="181"/>
        <v>-2.3437315726733729E-2</v>
      </c>
      <c r="AD274" s="71">
        <f t="shared" si="175"/>
        <v>-6.7954649993965804E-3</v>
      </c>
      <c r="AE274" s="71">
        <f t="shared" si="176"/>
        <v>4.6178344558023969E-5</v>
      </c>
      <c r="AF274">
        <f t="shared" si="177"/>
        <v>-2.3437315726733729E-2</v>
      </c>
      <c r="AG274" s="102"/>
      <c r="AH274">
        <f t="shared" si="157"/>
        <v>-1.6641850727337152E-2</v>
      </c>
      <c r="AI274">
        <f t="shared" si="158"/>
        <v>1.2273727685783373</v>
      </c>
      <c r="AJ274">
        <f t="shared" si="159"/>
        <v>-0.63334110812966449</v>
      </c>
      <c r="AK274">
        <f t="shared" si="160"/>
        <v>0.57566458893146721</v>
      </c>
      <c r="AL274">
        <f t="shared" si="161"/>
        <v>1.1946298677587428</v>
      </c>
      <c r="AM274">
        <f t="shared" si="162"/>
        <v>0.68020223352727005</v>
      </c>
      <c r="AN274" s="71">
        <f t="shared" si="184"/>
        <v>13.203872092462081</v>
      </c>
      <c r="AO274" s="71">
        <f t="shared" si="184"/>
        <v>13.200318958118141</v>
      </c>
      <c r="AP274" s="71">
        <f t="shared" si="184"/>
        <v>13.193212352575131</v>
      </c>
      <c r="AQ274" s="71">
        <f t="shared" si="184"/>
        <v>13.179106754467375</v>
      </c>
      <c r="AR274" s="71">
        <f t="shared" si="184"/>
        <v>13.151513014460383</v>
      </c>
      <c r="AS274" s="71">
        <f t="shared" si="184"/>
        <v>13.098925339098614</v>
      </c>
      <c r="AT274" s="71">
        <f t="shared" si="184"/>
        <v>13.00287254704957</v>
      </c>
      <c r="AU274" s="71">
        <f t="shared" si="163"/>
        <v>12.837254379431904</v>
      </c>
    </row>
    <row r="275" spans="1:48" ht="12.95" customHeight="1">
      <c r="A275" s="149" t="s">
        <v>688</v>
      </c>
      <c r="B275" s="150" t="s">
        <v>38</v>
      </c>
      <c r="C275" s="248">
        <v>59596.227599999867</v>
      </c>
      <c r="D275" s="12"/>
      <c r="E275" s="104">
        <f t="shared" si="151"/>
        <v>39273.121106054932</v>
      </c>
      <c r="F275">
        <f t="shared" si="169"/>
        <v>39273</v>
      </c>
      <c r="G275">
        <f t="shared" si="179"/>
        <v>3.6746949874213897E-2</v>
      </c>
      <c r="K275">
        <f t="shared" si="183"/>
        <v>3.6746949874213897E-2</v>
      </c>
      <c r="O275">
        <f t="shared" ca="1" si="152"/>
        <v>4.0557935665454278E-2</v>
      </c>
      <c r="P275">
        <f t="shared" si="153"/>
        <v>6.2717405939016549E-2</v>
      </c>
      <c r="Q275" s="1">
        <f t="shared" si="154"/>
        <v>44577.727599999867</v>
      </c>
      <c r="S275">
        <v>1</v>
      </c>
      <c r="U275" s="16"/>
      <c r="Z275">
        <f t="shared" si="155"/>
        <v>39273</v>
      </c>
      <c r="AA275" s="71">
        <f t="shared" si="156"/>
        <v>4.7998928071644041E-2</v>
      </c>
      <c r="AB275" s="71">
        <f t="shared" si="180"/>
        <v>5.1465427741586404E-2</v>
      </c>
      <c r="AC275" s="71">
        <f t="shared" si="181"/>
        <v>-2.5970456064802652E-2</v>
      </c>
      <c r="AD275" s="71">
        <f t="shared" si="175"/>
        <v>-1.1251978197430144E-2</v>
      </c>
      <c r="AE275" s="71">
        <f t="shared" si="176"/>
        <v>1.2660701335544331E-4</v>
      </c>
      <c r="AF275">
        <f t="shared" si="177"/>
        <v>-2.5970456064802652E-2</v>
      </c>
      <c r="AG275" s="102"/>
      <c r="AH275">
        <f t="shared" si="157"/>
        <v>-1.471847786737251E-2</v>
      </c>
      <c r="AI275">
        <f t="shared" si="158"/>
        <v>1.0349187350216651</v>
      </c>
      <c r="AJ275">
        <f t="shared" si="159"/>
        <v>-0.35801715412606283</v>
      </c>
      <c r="AK275">
        <f t="shared" si="160"/>
        <v>0.61795531940836956</v>
      </c>
      <c r="AL275">
        <f t="shared" si="161"/>
        <v>1.5143494616964455</v>
      </c>
      <c r="AM275">
        <f t="shared" si="162"/>
        <v>0.94508834921844709</v>
      </c>
      <c r="AN275" s="71">
        <f t="shared" si="184"/>
        <v>13.426194339622203</v>
      </c>
      <c r="AO275" s="71">
        <f t="shared" si="184"/>
        <v>13.424349944076512</v>
      </c>
      <c r="AP275" s="71">
        <f t="shared" si="184"/>
        <v>13.419805194795179</v>
      </c>
      <c r="AQ275" s="71">
        <f t="shared" si="184"/>
        <v>13.408706123566516</v>
      </c>
      <c r="AR275" s="71">
        <f t="shared" si="184"/>
        <v>13.382161185627179</v>
      </c>
      <c r="AS275" s="71">
        <f t="shared" si="184"/>
        <v>13.321495941544697</v>
      </c>
      <c r="AT275" s="71">
        <f t="shared" si="184"/>
        <v>13.194170239136065</v>
      </c>
      <c r="AU275" s="71">
        <f t="shared" si="163"/>
        <v>12.957951369132621</v>
      </c>
      <c r="AV275" s="71"/>
    </row>
    <row r="276" spans="1:48" ht="12.95" customHeight="1">
      <c r="A276" s="14" t="s">
        <v>684</v>
      </c>
      <c r="C276" s="12">
        <v>59599.869200000001</v>
      </c>
      <c r="D276" s="12">
        <v>2.9999999999999997E-4</v>
      </c>
      <c r="E276" s="104">
        <f t="shared" si="151"/>
        <v>39285.122641181435</v>
      </c>
      <c r="F276">
        <f t="shared" si="169"/>
        <v>39285</v>
      </c>
      <c r="G276">
        <f t="shared" si="179"/>
        <v>3.721275000134483E-2</v>
      </c>
      <c r="K276">
        <f t="shared" si="183"/>
        <v>3.721275000134483E-2</v>
      </c>
      <c r="O276">
        <f t="shared" ca="1" si="152"/>
        <v>4.0568001558064525E-2</v>
      </c>
      <c r="P276">
        <f t="shared" si="153"/>
        <v>6.2766926503927942E-2</v>
      </c>
      <c r="Q276" s="1">
        <f t="shared" si="154"/>
        <v>44581.369200000001</v>
      </c>
      <c r="S276">
        <v>1</v>
      </c>
      <c r="U276" s="16"/>
      <c r="Z276">
        <f t="shared" si="155"/>
        <v>39285</v>
      </c>
      <c r="AA276" s="71">
        <f t="shared" si="156"/>
        <v>4.8076841733307285E-2</v>
      </c>
      <c r="AB276" s="71">
        <f t="shared" si="180"/>
        <v>5.1902834771965486E-2</v>
      </c>
      <c r="AC276" s="71">
        <f t="shared" si="181"/>
        <v>-2.5554176502583112E-2</v>
      </c>
      <c r="AD276" s="71">
        <f t="shared" si="175"/>
        <v>-1.0864091731962455E-2</v>
      </c>
      <c r="AE276" s="71">
        <f t="shared" si="176"/>
        <v>1.1802848916049498E-4</v>
      </c>
      <c r="AF276">
        <f t="shared" si="177"/>
        <v>-2.5554176502583112E-2</v>
      </c>
      <c r="AG276" s="102"/>
      <c r="AH276">
        <f t="shared" si="157"/>
        <v>-1.469008477062066E-2</v>
      </c>
      <c r="AI276">
        <f t="shared" si="158"/>
        <v>1.0326949447144018</v>
      </c>
      <c r="AJ276">
        <f t="shared" si="159"/>
        <v>-0.35465508652182876</v>
      </c>
      <c r="AK276">
        <f t="shared" si="160"/>
        <v>0.61807696562057346</v>
      </c>
      <c r="AL276">
        <f t="shared" si="161"/>
        <v>1.5179477300180972</v>
      </c>
      <c r="AM276">
        <f t="shared" si="162"/>
        <v>0.94850026069012849</v>
      </c>
      <c r="AN276" s="71">
        <f t="shared" si="184"/>
        <v>13.428928134163494</v>
      </c>
      <c r="AO276" s="71">
        <f t="shared" si="184"/>
        <v>13.427105799249514</v>
      </c>
      <c r="AP276" s="71">
        <f t="shared" si="184"/>
        <v>13.422600992733489</v>
      </c>
      <c r="AQ276" s="71">
        <f t="shared" si="184"/>
        <v>13.411564060501028</v>
      </c>
      <c r="AR276" s="71">
        <f t="shared" si="184"/>
        <v>13.385084097473342</v>
      </c>
      <c r="AS276" s="71">
        <f t="shared" si="184"/>
        <v>13.324390517323602</v>
      </c>
      <c r="AT276" s="71">
        <f t="shared" si="184"/>
        <v>13.196716864533524</v>
      </c>
      <c r="AU276" s="71">
        <f t="shared" si="163"/>
        <v>12.959571462954107</v>
      </c>
    </row>
    <row r="277" spans="1:48" ht="12.95" customHeight="1">
      <c r="A277" s="153" t="s">
        <v>689</v>
      </c>
      <c r="B277" s="154" t="s">
        <v>38</v>
      </c>
      <c r="C277" s="155">
        <v>59599.869200000001</v>
      </c>
      <c r="D277" s="156">
        <v>2.9999999999999997E-4</v>
      </c>
      <c r="E277" s="104">
        <f t="shared" si="151"/>
        <v>39285.122641181435</v>
      </c>
      <c r="F277">
        <f t="shared" si="169"/>
        <v>39285</v>
      </c>
      <c r="G277">
        <f t="shared" si="179"/>
        <v>3.721275000134483E-2</v>
      </c>
      <c r="K277">
        <f t="shared" si="183"/>
        <v>3.721275000134483E-2</v>
      </c>
      <c r="O277">
        <f t="shared" ca="1" si="152"/>
        <v>4.0568001558064525E-2</v>
      </c>
      <c r="P277">
        <f t="shared" si="153"/>
        <v>6.2766926503927942E-2</v>
      </c>
      <c r="Q277" s="1">
        <f t="shared" si="154"/>
        <v>44581.369200000001</v>
      </c>
      <c r="S277">
        <v>1</v>
      </c>
      <c r="U277" s="16"/>
      <c r="Z277">
        <f t="shared" si="155"/>
        <v>39285</v>
      </c>
      <c r="AA277" s="71">
        <f t="shared" ref="AA277:AA281" si="185">AB$3+AB$4*Z277+AB$5*Z277^2+AH277</f>
        <v>4.8076841733307285E-2</v>
      </c>
      <c r="AB277" s="71">
        <f t="shared" si="180"/>
        <v>5.1902834771965486E-2</v>
      </c>
      <c r="AC277" s="71">
        <f t="shared" si="181"/>
        <v>-2.5554176502583112E-2</v>
      </c>
      <c r="AD277" s="71">
        <f t="shared" si="175"/>
        <v>-1.0864091731962455E-2</v>
      </c>
      <c r="AE277" s="71">
        <f t="shared" si="176"/>
        <v>1.1802848916049498E-4</v>
      </c>
      <c r="AF277">
        <f t="shared" si="177"/>
        <v>-2.5554176502583112E-2</v>
      </c>
      <c r="AG277" s="102"/>
      <c r="AH277">
        <f t="shared" ref="AH277:AH281" si="186">$AB$6*($AB$11/AI277*AJ277+$AB$12)</f>
        <v>-1.469008477062066E-2</v>
      </c>
      <c r="AI277">
        <f t="shared" si="158"/>
        <v>1.0326949447144018</v>
      </c>
      <c r="AJ277">
        <f t="shared" si="159"/>
        <v>-0.35465508652182876</v>
      </c>
      <c r="AK277">
        <f t="shared" ref="AK277:AK282" si="187">$AB$7*SIN(AL277)</f>
        <v>0.61807696562057346</v>
      </c>
      <c r="AL277">
        <f t="shared" ref="AL277:AL282" si="188">2*ATAN(AM277)</f>
        <v>1.5179477300180972</v>
      </c>
      <c r="AM277">
        <f t="shared" ref="AM277:AM282" si="189">SQRT((1+$AB$7)/(1-$AB$7))*TAN(AN277/2)</f>
        <v>0.94850026069012849</v>
      </c>
      <c r="AN277" s="71">
        <f t="shared" si="184"/>
        <v>13.428928134163494</v>
      </c>
      <c r="AO277" s="71">
        <f t="shared" si="184"/>
        <v>13.427105799249514</v>
      </c>
      <c r="AP277" s="71">
        <f t="shared" si="184"/>
        <v>13.422600992733489</v>
      </c>
      <c r="AQ277" s="71">
        <f t="shared" si="184"/>
        <v>13.411564060501028</v>
      </c>
      <c r="AR277" s="71">
        <f t="shared" si="184"/>
        <v>13.385084097473342</v>
      </c>
      <c r="AS277" s="71">
        <f t="shared" si="184"/>
        <v>13.324390517323602</v>
      </c>
      <c r="AT277" s="71">
        <f t="shared" si="184"/>
        <v>13.196716864533524</v>
      </c>
      <c r="AU277" s="71">
        <f t="shared" si="163"/>
        <v>12.959571462954107</v>
      </c>
    </row>
    <row r="278" spans="1:48" ht="12.95" customHeight="1">
      <c r="A278" s="147" t="s">
        <v>687</v>
      </c>
      <c r="B278" s="148" t="s">
        <v>38</v>
      </c>
      <c r="C278" s="247">
        <v>59665.411800000002</v>
      </c>
      <c r="D278" s="217">
        <v>5.9999999999999995E-4</v>
      </c>
      <c r="E278" s="104">
        <f t="shared" si="151"/>
        <v>39501.12984025693</v>
      </c>
      <c r="F278">
        <f t="shared" si="169"/>
        <v>39501</v>
      </c>
      <c r="G278">
        <f t="shared" si="179"/>
        <v>3.9397150001605041E-2</v>
      </c>
      <c r="K278">
        <f t="shared" si="183"/>
        <v>3.9397150001605041E-2</v>
      </c>
      <c r="O278">
        <f t="shared" ca="1" si="152"/>
        <v>4.0749187625048894E-2</v>
      </c>
      <c r="P278">
        <f t="shared" si="153"/>
        <v>6.3661582553818458E-2</v>
      </c>
      <c r="Q278" s="1">
        <f t="shared" si="154"/>
        <v>44646.911800000002</v>
      </c>
      <c r="S278">
        <v>1</v>
      </c>
      <c r="U278" s="16"/>
      <c r="Z278">
        <f t="shared" si="155"/>
        <v>39501</v>
      </c>
      <c r="AA278" s="71">
        <f t="shared" si="185"/>
        <v>4.9489925260000678E-2</v>
      </c>
      <c r="AB278" s="71">
        <f t="shared" si="180"/>
        <v>5.3568807295422821E-2</v>
      </c>
      <c r="AC278" s="71">
        <f t="shared" si="181"/>
        <v>-2.4264432552213416E-2</v>
      </c>
      <c r="AD278" s="71">
        <f t="shared" si="175"/>
        <v>-1.0092775258395636E-2</v>
      </c>
      <c r="AE278" s="71">
        <f t="shared" si="176"/>
        <v>1.018641124164831E-4</v>
      </c>
      <c r="AF278">
        <f t="shared" si="177"/>
        <v>-2.4264432552213416E-2</v>
      </c>
      <c r="AG278" s="102"/>
      <c r="AH278">
        <f t="shared" si="186"/>
        <v>-1.4171657293817778E-2</v>
      </c>
      <c r="AI278">
        <f t="shared" si="158"/>
        <v>0.99422173703618355</v>
      </c>
      <c r="AJ278">
        <f t="shared" si="159"/>
        <v>-0.29586477077154466</v>
      </c>
      <c r="AK278">
        <f t="shared" si="187"/>
        <v>0.61891413501206638</v>
      </c>
      <c r="AL278">
        <f t="shared" si="188"/>
        <v>1.5801321857800432</v>
      </c>
      <c r="AM278">
        <f t="shared" si="189"/>
        <v>1.0093797109411891</v>
      </c>
      <c r="AN278" s="71">
        <f t="shared" si="184"/>
        <v>13.477127111541618</v>
      </c>
      <c r="AO278" s="71">
        <f t="shared" si="184"/>
        <v>13.475680269574058</v>
      </c>
      <c r="AP278" s="71">
        <f t="shared" si="184"/>
        <v>13.471884137297478</v>
      </c>
      <c r="AQ278" s="71">
        <f t="shared" si="184"/>
        <v>13.462010173754914</v>
      </c>
      <c r="AR278" s="71">
        <f t="shared" si="184"/>
        <v>13.436877953502098</v>
      </c>
      <c r="AS278" s="71">
        <f t="shared" si="184"/>
        <v>13.376027849580533</v>
      </c>
      <c r="AT278" s="71">
        <f t="shared" si="184"/>
        <v>13.242447336604117</v>
      </c>
      <c r="AU278" s="71">
        <f t="shared" si="163"/>
        <v>12.988733151740856</v>
      </c>
    </row>
    <row r="279" spans="1:48" ht="12.95" customHeight="1">
      <c r="A279" s="149" t="s">
        <v>688</v>
      </c>
      <c r="B279" s="150" t="s">
        <v>38</v>
      </c>
      <c r="C279" s="248">
        <v>59703.034700000193</v>
      </c>
      <c r="D279" s="12"/>
      <c r="E279" s="104">
        <f t="shared" si="151"/>
        <v>39625.122743348038</v>
      </c>
      <c r="F279">
        <f t="shared" si="169"/>
        <v>39625</v>
      </c>
      <c r="G279">
        <f t="shared" si="179"/>
        <v>3.7243750193738379E-2</v>
      </c>
      <c r="K279">
        <f t="shared" si="183"/>
        <v>3.7243750193738379E-2</v>
      </c>
      <c r="O279">
        <f t="shared" ca="1" si="152"/>
        <v>4.085320184868807E-2</v>
      </c>
      <c r="P279">
        <f t="shared" si="153"/>
        <v>6.4177994359494506E-2</v>
      </c>
      <c r="Q279" s="1">
        <f t="shared" si="154"/>
        <v>44684.534700000193</v>
      </c>
      <c r="S279">
        <v>1</v>
      </c>
      <c r="U279" s="16"/>
      <c r="Z279">
        <f t="shared" si="155"/>
        <v>39625</v>
      </c>
      <c r="AA279" s="71">
        <f t="shared" si="185"/>
        <v>5.0309378941071528E-2</v>
      </c>
      <c r="AB279" s="71">
        <f t="shared" si="180"/>
        <v>5.1112365612161356E-2</v>
      </c>
      <c r="AC279" s="71">
        <f t="shared" si="181"/>
        <v>-2.6934244165756127E-2</v>
      </c>
      <c r="AD279" s="71">
        <f t="shared" si="175"/>
        <v>-1.3065628747333149E-2</v>
      </c>
      <c r="AE279" s="71">
        <f t="shared" si="176"/>
        <v>1.7071065456313842E-4</v>
      </c>
      <c r="AF279">
        <f t="shared" si="177"/>
        <v>-2.6934244165756127E-2</v>
      </c>
      <c r="AG279" s="102"/>
      <c r="AH279">
        <f t="shared" si="186"/>
        <v>-1.3868615418422979E-2</v>
      </c>
      <c r="AI279">
        <f t="shared" si="158"/>
        <v>0.97342215477787752</v>
      </c>
      <c r="AJ279">
        <f t="shared" si="159"/>
        <v>-0.26359055697057332</v>
      </c>
      <c r="AK279">
        <f t="shared" si="187"/>
        <v>0.61837020706366685</v>
      </c>
      <c r="AL279">
        <f t="shared" si="188"/>
        <v>1.6137503648378799</v>
      </c>
      <c r="AM279">
        <f t="shared" si="189"/>
        <v>1.0439037094290986</v>
      </c>
      <c r="AN279" s="71">
        <f t="shared" si="184"/>
        <v>13.503967333689445</v>
      </c>
      <c r="AO279" s="71">
        <f t="shared" si="184"/>
        <v>13.502715284282425</v>
      </c>
      <c r="AP279" s="71">
        <f t="shared" si="184"/>
        <v>13.499310354085923</v>
      </c>
      <c r="AQ279" s="71">
        <f t="shared" si="184"/>
        <v>13.490128719848734</v>
      </c>
      <c r="AR279" s="71">
        <f t="shared" si="184"/>
        <v>13.46590647145122</v>
      </c>
      <c r="AS279" s="71">
        <f t="shared" si="184"/>
        <v>13.405262935074505</v>
      </c>
      <c r="AT279" s="71">
        <f t="shared" si="184"/>
        <v>13.268603434299598</v>
      </c>
      <c r="AU279" s="71">
        <f t="shared" si="163"/>
        <v>13.005474121229547</v>
      </c>
    </row>
    <row r="280" spans="1:48" ht="12.95" customHeight="1">
      <c r="A280" s="149" t="s">
        <v>688</v>
      </c>
      <c r="B280" s="150" t="s">
        <v>29</v>
      </c>
      <c r="C280" s="248">
        <v>59705.007900000084</v>
      </c>
      <c r="D280" s="12"/>
      <c r="E280" s="104">
        <f t="shared" si="151"/>
        <v>39631.625771991879</v>
      </c>
      <c r="F280">
        <f t="shared" si="169"/>
        <v>39631.5</v>
      </c>
      <c r="G280">
        <f t="shared" si="179"/>
        <v>3.8162725089932792E-2</v>
      </c>
      <c r="K280">
        <f t="shared" si="183"/>
        <v>3.8162725089932792E-2</v>
      </c>
      <c r="O280">
        <f t="shared" ca="1" si="152"/>
        <v>4.0858654207185284E-2</v>
      </c>
      <c r="P280">
        <f t="shared" si="153"/>
        <v>6.4205120929365173E-2</v>
      </c>
      <c r="Q280" s="1">
        <f t="shared" si="154"/>
        <v>44686.507900000084</v>
      </c>
      <c r="S280">
        <v>1</v>
      </c>
      <c r="U280" s="16"/>
      <c r="Z280">
        <f t="shared" si="155"/>
        <v>39631.5</v>
      </c>
      <c r="AA280" s="71">
        <f t="shared" si="185"/>
        <v>5.0352484134649766E-2</v>
      </c>
      <c r="AB280" s="71">
        <f t="shared" si="180"/>
        <v>5.2015361884648198E-2</v>
      </c>
      <c r="AC280" s="71">
        <f t="shared" si="181"/>
        <v>-2.6042395839432381E-2</v>
      </c>
      <c r="AD280" s="71">
        <f t="shared" si="175"/>
        <v>-1.2189759044716975E-2</v>
      </c>
      <c r="AE280" s="71">
        <f t="shared" si="176"/>
        <v>1.4859022556825929E-4</v>
      </c>
      <c r="AF280">
        <f t="shared" si="177"/>
        <v>-2.6042395839432381E-2</v>
      </c>
      <c r="AG280" s="102"/>
      <c r="AH280">
        <f t="shared" si="186"/>
        <v>-1.3852636794715406E-2</v>
      </c>
      <c r="AI280">
        <f t="shared" si="158"/>
        <v>0.97235681069741664</v>
      </c>
      <c r="AJ280">
        <f t="shared" si="159"/>
        <v>-0.26192820685294249</v>
      </c>
      <c r="AK280">
        <f t="shared" si="187"/>
        <v>0.61832349860392244</v>
      </c>
      <c r="AL280">
        <f t="shared" si="188"/>
        <v>1.6154732551737041</v>
      </c>
      <c r="AM280">
        <f t="shared" si="189"/>
        <v>1.0457055222622924</v>
      </c>
      <c r="AN280" s="71">
        <f t="shared" si="184"/>
        <v>13.505358265208237</v>
      </c>
      <c r="AO280" s="71">
        <f t="shared" si="184"/>
        <v>13.504115975952921</v>
      </c>
      <c r="AP280" s="71">
        <f t="shared" si="184"/>
        <v>13.500731119764453</v>
      </c>
      <c r="AQ280" s="71">
        <f t="shared" si="184"/>
        <v>13.491586021915744</v>
      </c>
      <c r="AR280" s="71">
        <f t="shared" si="184"/>
        <v>13.467413886874683</v>
      </c>
      <c r="AS280" s="71">
        <f t="shared" si="184"/>
        <v>13.406786999837655</v>
      </c>
      <c r="AT280" s="71">
        <f t="shared" si="184"/>
        <v>13.269972508870946</v>
      </c>
      <c r="AU280" s="71">
        <f t="shared" si="163"/>
        <v>13.006351672049519</v>
      </c>
      <c r="AV280" s="71"/>
    </row>
    <row r="281" spans="1:48" ht="12.95" customHeight="1">
      <c r="A281" s="147" t="s">
        <v>687</v>
      </c>
      <c r="B281" s="148" t="s">
        <v>38</v>
      </c>
      <c r="C281" s="247">
        <v>59705.462099999997</v>
      </c>
      <c r="D281" s="217">
        <v>1E-4</v>
      </c>
      <c r="E281" s="104">
        <f t="shared" si="151"/>
        <v>39633.122668205964</v>
      </c>
      <c r="F281">
        <f t="shared" si="169"/>
        <v>39633</v>
      </c>
      <c r="G281">
        <f t="shared" si="179"/>
        <v>3.7220949998300057E-2</v>
      </c>
      <c r="K281">
        <f t="shared" si="183"/>
        <v>3.7220949998300057E-2</v>
      </c>
      <c r="O281">
        <f t="shared" ca="1" si="152"/>
        <v>4.0859912443761567E-2</v>
      </c>
      <c r="P281">
        <f t="shared" si="153"/>
        <v>6.4211381707681009E-2</v>
      </c>
      <c r="Q281" s="1">
        <f t="shared" si="154"/>
        <v>44686.962099999997</v>
      </c>
      <c r="S281">
        <v>1</v>
      </c>
      <c r="U281" s="16"/>
      <c r="Z281">
        <f t="shared" si="155"/>
        <v>39633</v>
      </c>
      <c r="AA281" s="71">
        <f t="shared" si="185"/>
        <v>5.0362433530024349E-2</v>
      </c>
      <c r="AB281" s="71">
        <f t="shared" si="180"/>
        <v>5.1069898175956717E-2</v>
      </c>
      <c r="AC281" s="71">
        <f t="shared" si="181"/>
        <v>-2.6990431709380952E-2</v>
      </c>
      <c r="AD281" s="71">
        <f t="shared" si="175"/>
        <v>-1.3141483531724292E-2</v>
      </c>
      <c r="AE281" s="71">
        <f t="shared" si="176"/>
        <v>1.7269858941458077E-4</v>
      </c>
      <c r="AF281">
        <f t="shared" si="177"/>
        <v>-2.6990431709380952E-2</v>
      </c>
      <c r="AG281" s="102"/>
      <c r="AH281">
        <f t="shared" si="186"/>
        <v>-1.384894817765666E-2</v>
      </c>
      <c r="AI281">
        <f t="shared" si="158"/>
        <v>0.97211130985879435</v>
      </c>
      <c r="AJ281">
        <f t="shared" si="159"/>
        <v>-0.26154500190323043</v>
      </c>
      <c r="AK281">
        <f t="shared" si="187"/>
        <v>0.61831247424164193</v>
      </c>
      <c r="AL281">
        <f t="shared" si="188"/>
        <v>1.6158703014197908</v>
      </c>
      <c r="AM281">
        <f t="shared" si="189"/>
        <v>1.0461212167304554</v>
      </c>
      <c r="AN281" s="71">
        <f t="shared" ref="AN281:AT282" si="190">$AU281+$AB$7*SIN(AO281)</f>
        <v>13.505679026416541</v>
      </c>
      <c r="AO281" s="71">
        <f t="shared" si="190"/>
        <v>13.504438983009713</v>
      </c>
      <c r="AP281" s="71">
        <f t="shared" si="190"/>
        <v>13.501058752616661</v>
      </c>
      <c r="AQ281" s="71">
        <f t="shared" si="190"/>
        <v>13.491922088422097</v>
      </c>
      <c r="AR281" s="71">
        <f t="shared" si="190"/>
        <v>13.467761550348955</v>
      </c>
      <c r="AS281" s="71">
        <f t="shared" si="190"/>
        <v>13.407138586949724</v>
      </c>
      <c r="AT281" s="71">
        <f t="shared" si="190"/>
        <v>13.270288420340146</v>
      </c>
      <c r="AU281" s="71">
        <f t="shared" si="163"/>
        <v>13.006554183777205</v>
      </c>
      <c r="AV281" s="71"/>
    </row>
    <row r="282" spans="1:48" ht="12.95" customHeight="1">
      <c r="A282" s="216" t="s">
        <v>690</v>
      </c>
      <c r="B282" s="150" t="s">
        <v>38</v>
      </c>
      <c r="C282" s="217">
        <v>60066.543599999997</v>
      </c>
      <c r="D282" s="217">
        <v>1E-4</v>
      </c>
      <c r="E282" s="104">
        <f t="shared" ref="E282" si="191">+(C282-C$7)/C$8</f>
        <v>40823.130441058725</v>
      </c>
      <c r="F282">
        <f t="shared" si="169"/>
        <v>40823</v>
      </c>
      <c r="G282">
        <f t="shared" ref="G282" si="192">+C282-(C$7+F282*C$8)</f>
        <v>3.9579450000019278E-2</v>
      </c>
      <c r="K282">
        <f t="shared" ref="K282" si="193">+G282</f>
        <v>3.9579450000019278E-2</v>
      </c>
      <c r="O282">
        <f t="shared" ref="O282" ca="1" si="194">+C$11+C$12*$F282</f>
        <v>4.1858113460943987E-2</v>
      </c>
      <c r="P282">
        <f t="shared" ref="P282" si="195">+AB$3+AB$4*F282+AB$5*F282^2</f>
        <v>6.9272868706796484E-2</v>
      </c>
      <c r="Q282" s="1">
        <f t="shared" ref="Q282" si="196">+C282-15018.5</f>
        <v>45048.043599999997</v>
      </c>
      <c r="S282">
        <v>1</v>
      </c>
      <c r="U282" s="16"/>
      <c r="Z282">
        <f t="shared" ref="Z282" si="197">F282</f>
        <v>40823</v>
      </c>
      <c r="AA282" s="71">
        <f t="shared" ref="AA282" si="198">AB$3+AB$4*Z282+AB$5*Z282^2+AH282</f>
        <v>5.8433723019807857E-2</v>
      </c>
      <c r="AB282" s="71">
        <f t="shared" ref="AB282" si="199">IF(S282&lt;&gt;0,G282-AH282, -9999)</f>
        <v>5.0418595687007906E-2</v>
      </c>
      <c r="AC282" s="71">
        <f t="shared" ref="AC282" si="200">+G282-P282</f>
        <v>-2.9693418706777205E-2</v>
      </c>
      <c r="AD282" s="71">
        <f t="shared" ref="AD282" si="201">IF(S282&lt;&gt;0,G282-AA282, -9999)</f>
        <v>-1.8854273019788578E-2</v>
      </c>
      <c r="AE282" s="71">
        <f t="shared" ref="AE282" si="202">+(G282-AA282)^2*S282</f>
        <v>3.554836111047275E-4</v>
      </c>
      <c r="AF282">
        <f t="shared" ref="AF282" si="203">IF(S282&lt;&gt;0,G282-P282, -9999)</f>
        <v>-2.9693418706777205E-2</v>
      </c>
      <c r="AG282" s="102"/>
      <c r="AH282">
        <f t="shared" ref="AH282" si="204">$AB$6*($AB$11/AI282*AJ282+$AB$12)</f>
        <v>-1.0839145686988629E-2</v>
      </c>
      <c r="AI282">
        <f t="shared" ref="AI282" si="205">1+$AB$7*COS(AL282)</f>
        <v>0.81275721520612076</v>
      </c>
      <c r="AJ282">
        <f t="shared" ref="AJ282" si="206">SIN(AL282+RADIANS($AB$9))</f>
        <v>-2.3598948910061473E-3</v>
      </c>
      <c r="AK282">
        <f t="shared" si="187"/>
        <v>0.58993917854576017</v>
      </c>
      <c r="AL282">
        <f t="shared" si="188"/>
        <v>1.8781329818628796</v>
      </c>
      <c r="AM282">
        <f t="shared" si="189"/>
        <v>1.3665542514285218</v>
      </c>
      <c r="AN282" s="71">
        <f t="shared" si="190"/>
        <v>13.737277310647125</v>
      </c>
      <c r="AO282" s="71">
        <f t="shared" si="190"/>
        <v>13.737089409192548</v>
      </c>
      <c r="AP282" s="71">
        <f t="shared" si="190"/>
        <v>13.736310682364277</v>
      </c>
      <c r="AQ282" s="71">
        <f t="shared" si="190"/>
        <v>13.733098509476855</v>
      </c>
      <c r="AR282" s="71">
        <f t="shared" si="190"/>
        <v>13.720095728452758</v>
      </c>
      <c r="AS282" s="71">
        <f t="shared" si="190"/>
        <v>13.670941011094881</v>
      </c>
      <c r="AT282" s="71">
        <f t="shared" si="190"/>
        <v>13.517124370003357</v>
      </c>
      <c r="AU282" s="71">
        <f t="shared" ref="AU282" si="207">RADIANS($AB$9)+$AB$18*(F282-AB$15)</f>
        <v>13.167213487741245</v>
      </c>
    </row>
    <row r="283" spans="1:48" ht="12.95" customHeight="1">
      <c r="C283" s="12"/>
      <c r="D283" s="12"/>
      <c r="U283" s="16"/>
      <c r="AA283" s="71"/>
      <c r="AB283" s="71"/>
      <c r="AC283" s="71"/>
      <c r="AD283" s="71"/>
      <c r="AE283" s="71"/>
      <c r="AG283" s="102"/>
      <c r="AN283" s="71"/>
      <c r="AO283" s="71"/>
      <c r="AP283" s="71"/>
      <c r="AQ283" s="71"/>
      <c r="AR283" s="71"/>
      <c r="AS283" s="71"/>
      <c r="AT283" s="71"/>
      <c r="AU283" s="71"/>
    </row>
    <row r="284" spans="1:48" ht="12.95" customHeight="1">
      <c r="C284" s="12"/>
      <c r="D284" s="12"/>
      <c r="U284" s="16"/>
      <c r="AA284" s="71"/>
      <c r="AB284" s="71"/>
      <c r="AC284" s="71"/>
      <c r="AD284" s="71"/>
      <c r="AE284" s="71"/>
      <c r="AG284" s="102"/>
      <c r="AN284" s="71"/>
      <c r="AO284" s="71"/>
      <c r="AP284" s="71"/>
      <c r="AQ284" s="71"/>
      <c r="AR284" s="71"/>
      <c r="AS284" s="71"/>
      <c r="AT284" s="71"/>
      <c r="AU284" s="71"/>
    </row>
    <row r="285" spans="1:48" ht="12.95" customHeight="1">
      <c r="C285" s="12"/>
      <c r="D285" s="12"/>
      <c r="U285" s="16"/>
      <c r="AA285" s="71"/>
      <c r="AB285" s="71"/>
      <c r="AC285" s="71"/>
      <c r="AD285" s="71"/>
      <c r="AE285" s="71"/>
      <c r="AG285" s="102"/>
      <c r="AN285" s="71"/>
      <c r="AO285" s="71"/>
      <c r="AP285" s="71"/>
      <c r="AQ285" s="71"/>
      <c r="AR285" s="71"/>
      <c r="AS285" s="71"/>
      <c r="AT285" s="71"/>
      <c r="AU285" s="71"/>
    </row>
    <row r="286" spans="1:48" ht="12.95" customHeight="1">
      <c r="C286" s="12"/>
      <c r="D286" s="12"/>
      <c r="U286" s="16"/>
      <c r="AA286" s="71"/>
      <c r="AB286" s="71"/>
      <c r="AC286" s="71"/>
      <c r="AD286" s="71"/>
      <c r="AE286" s="71"/>
      <c r="AG286" s="102"/>
      <c r="AN286" s="71"/>
      <c r="AO286" s="71"/>
      <c r="AP286" s="71"/>
      <c r="AQ286" s="71"/>
      <c r="AR286" s="71"/>
      <c r="AS286" s="71"/>
      <c r="AT286" s="71"/>
      <c r="AU286" s="71"/>
      <c r="AV286" s="71"/>
    </row>
    <row r="287" spans="1:48" ht="12.95" customHeight="1">
      <c r="C287" s="12"/>
      <c r="D287" s="12"/>
      <c r="U287" s="16"/>
      <c r="AA287" s="71"/>
      <c r="AB287" s="71"/>
      <c r="AC287" s="71"/>
      <c r="AD287" s="71"/>
      <c r="AE287" s="71"/>
      <c r="AG287" s="102"/>
      <c r="AN287" s="71"/>
      <c r="AO287" s="71"/>
      <c r="AP287" s="71"/>
      <c r="AQ287" s="71"/>
      <c r="AR287" s="71"/>
      <c r="AS287" s="71"/>
      <c r="AT287" s="71"/>
      <c r="AU287" s="71"/>
      <c r="AV287" s="71"/>
    </row>
    <row r="288" spans="1:48" ht="12.95" customHeight="1">
      <c r="C288" s="12"/>
      <c r="D288" s="12"/>
      <c r="U288" s="16"/>
      <c r="AA288" s="71"/>
      <c r="AB288" s="71"/>
      <c r="AC288" s="71"/>
      <c r="AD288" s="71"/>
      <c r="AE288" s="71"/>
      <c r="AG288" s="102"/>
      <c r="AN288" s="71"/>
      <c r="AO288" s="71"/>
      <c r="AP288" s="71"/>
      <c r="AQ288" s="71"/>
      <c r="AR288" s="71"/>
      <c r="AS288" s="71"/>
      <c r="AT288" s="71"/>
      <c r="AU288" s="71"/>
    </row>
    <row r="289" spans="3:48" ht="12.95" customHeight="1">
      <c r="C289" s="12"/>
      <c r="D289" s="12"/>
      <c r="U289" s="16"/>
      <c r="AA289" s="71"/>
      <c r="AB289" s="71"/>
      <c r="AC289" s="71"/>
      <c r="AD289" s="71"/>
      <c r="AE289" s="71"/>
      <c r="AG289" s="102"/>
      <c r="AN289" s="71"/>
      <c r="AO289" s="71"/>
      <c r="AP289" s="71"/>
      <c r="AQ289" s="71"/>
      <c r="AR289" s="71"/>
      <c r="AS289" s="71"/>
      <c r="AT289" s="71"/>
      <c r="AU289" s="71"/>
    </row>
    <row r="290" spans="3:48" ht="12.95" customHeight="1">
      <c r="C290" s="12"/>
      <c r="D290" s="12"/>
      <c r="U290" s="16"/>
      <c r="AA290" s="71"/>
      <c r="AB290" s="71"/>
      <c r="AC290" s="71"/>
      <c r="AD290" s="71"/>
      <c r="AE290" s="71"/>
      <c r="AG290" s="102"/>
      <c r="AN290" s="71"/>
      <c r="AO290" s="71"/>
      <c r="AP290" s="71"/>
      <c r="AQ290" s="71"/>
      <c r="AR290" s="71"/>
      <c r="AS290" s="71"/>
      <c r="AT290" s="71"/>
      <c r="AU290" s="71"/>
    </row>
    <row r="291" spans="3:48" ht="12.95" customHeight="1">
      <c r="C291" s="12"/>
      <c r="D291" s="12"/>
      <c r="U291" s="16"/>
      <c r="AA291" s="71"/>
      <c r="AB291" s="71"/>
      <c r="AC291" s="71"/>
      <c r="AD291" s="71"/>
      <c r="AE291" s="71"/>
      <c r="AG291" s="102"/>
      <c r="AN291" s="71"/>
      <c r="AO291" s="71"/>
      <c r="AP291" s="71"/>
      <c r="AQ291" s="71"/>
      <c r="AR291" s="71"/>
      <c r="AS291" s="71"/>
      <c r="AT291" s="71"/>
      <c r="AU291" s="71"/>
    </row>
    <row r="292" spans="3:48" ht="12.95" customHeight="1">
      <c r="C292" s="12"/>
      <c r="D292" s="12"/>
      <c r="U292" s="16"/>
      <c r="AA292" s="71"/>
      <c r="AB292" s="71"/>
      <c r="AC292" s="71"/>
      <c r="AD292" s="71"/>
      <c r="AE292" s="71"/>
      <c r="AG292" s="102"/>
      <c r="AN292" s="71"/>
      <c r="AO292" s="71"/>
      <c r="AP292" s="71"/>
      <c r="AQ292" s="71"/>
      <c r="AR292" s="71"/>
      <c r="AS292" s="71"/>
      <c r="AT292" s="71"/>
      <c r="AU292" s="71"/>
    </row>
    <row r="293" spans="3:48" ht="12.95" customHeight="1">
      <c r="C293" s="12"/>
      <c r="D293" s="12"/>
      <c r="U293" s="16"/>
      <c r="AA293" s="71"/>
      <c r="AB293" s="71"/>
      <c r="AC293" s="71"/>
      <c r="AD293" s="71"/>
      <c r="AE293" s="71"/>
      <c r="AG293" s="102"/>
      <c r="AN293" s="71"/>
      <c r="AO293" s="71"/>
      <c r="AP293" s="71"/>
      <c r="AQ293" s="71"/>
      <c r="AR293" s="71"/>
      <c r="AS293" s="71"/>
      <c r="AT293" s="71"/>
      <c r="AU293" s="71"/>
    </row>
    <row r="294" spans="3:48" ht="12.95" customHeight="1">
      <c r="C294" s="12"/>
      <c r="D294" s="12"/>
      <c r="U294" s="16"/>
      <c r="AA294" s="71"/>
      <c r="AB294" s="71"/>
      <c r="AC294" s="71"/>
      <c r="AD294" s="71"/>
      <c r="AE294" s="71"/>
      <c r="AG294" s="102"/>
      <c r="AN294" s="71"/>
      <c r="AO294" s="71"/>
      <c r="AP294" s="71"/>
      <c r="AQ294" s="71"/>
      <c r="AR294" s="71"/>
      <c r="AS294" s="71"/>
      <c r="AT294" s="71"/>
      <c r="AU294" s="71"/>
      <c r="AV294" s="71"/>
    </row>
    <row r="295" spans="3:48" ht="12.95" customHeight="1">
      <c r="C295" s="12"/>
      <c r="D295" s="12"/>
      <c r="U295" s="16"/>
      <c r="AA295" s="71"/>
      <c r="AB295" s="71"/>
      <c r="AC295" s="71"/>
      <c r="AD295" s="71"/>
      <c r="AE295" s="71"/>
      <c r="AG295" s="102"/>
      <c r="AN295" s="71"/>
      <c r="AO295" s="71"/>
      <c r="AP295" s="71"/>
      <c r="AQ295" s="71"/>
      <c r="AR295" s="71"/>
      <c r="AS295" s="71"/>
      <c r="AT295" s="71"/>
      <c r="AU295" s="71"/>
      <c r="AV295" s="71"/>
    </row>
    <row r="296" spans="3:48" ht="12.95" customHeight="1">
      <c r="C296" s="12"/>
      <c r="D296" s="12"/>
      <c r="U296" s="16"/>
      <c r="AA296" s="71"/>
      <c r="AB296" s="71"/>
      <c r="AC296" s="71"/>
      <c r="AD296" s="71"/>
      <c r="AE296" s="71"/>
      <c r="AG296" s="102"/>
      <c r="AN296" s="71"/>
      <c r="AO296" s="71"/>
      <c r="AP296" s="71"/>
      <c r="AQ296" s="71"/>
      <c r="AR296" s="71"/>
      <c r="AS296" s="71"/>
      <c r="AT296" s="71"/>
      <c r="AU296" s="71"/>
      <c r="AV296" s="71"/>
    </row>
    <row r="297" spans="3:48" ht="12.95" customHeight="1">
      <c r="C297" s="12"/>
      <c r="D297" s="12"/>
      <c r="U297" s="16"/>
      <c r="AA297" s="71"/>
      <c r="AB297" s="71"/>
      <c r="AC297" s="71"/>
      <c r="AD297" s="71"/>
      <c r="AE297" s="71"/>
      <c r="AG297" s="102"/>
      <c r="AN297" s="71"/>
      <c r="AO297" s="71"/>
      <c r="AP297" s="71"/>
      <c r="AQ297" s="71"/>
      <c r="AR297" s="71"/>
      <c r="AS297" s="71"/>
      <c r="AT297" s="71"/>
      <c r="AU297" s="71"/>
    </row>
    <row r="298" spans="3:48" ht="12.95" customHeight="1">
      <c r="C298" s="12"/>
      <c r="D298" s="12"/>
      <c r="U298" s="16"/>
      <c r="AA298" s="71"/>
      <c r="AB298" s="71"/>
      <c r="AC298" s="71"/>
      <c r="AD298" s="71"/>
      <c r="AE298" s="71"/>
      <c r="AG298" s="102"/>
      <c r="AN298" s="71"/>
      <c r="AO298" s="71"/>
      <c r="AP298" s="71"/>
      <c r="AQ298" s="71"/>
      <c r="AR298" s="71"/>
      <c r="AS298" s="71"/>
      <c r="AT298" s="71"/>
      <c r="AU298" s="71"/>
    </row>
    <row r="299" spans="3:48" ht="12.95" customHeight="1">
      <c r="C299" s="12"/>
      <c r="D299" s="12"/>
      <c r="U299" s="16"/>
      <c r="AA299" s="71"/>
      <c r="AB299" s="71"/>
      <c r="AC299" s="71"/>
      <c r="AD299" s="71"/>
      <c r="AE299" s="71"/>
      <c r="AG299" s="102"/>
      <c r="AN299" s="71"/>
      <c r="AO299" s="71"/>
      <c r="AP299" s="71"/>
      <c r="AQ299" s="71"/>
      <c r="AR299" s="71"/>
      <c r="AS299" s="71"/>
      <c r="AT299" s="71"/>
      <c r="AU299" s="71"/>
    </row>
    <row r="300" spans="3:48" ht="12.95" customHeight="1">
      <c r="C300" s="12"/>
      <c r="D300" s="12"/>
      <c r="U300" s="16"/>
      <c r="AA300" s="71"/>
      <c r="AB300" s="71"/>
      <c r="AC300" s="71"/>
      <c r="AD300" s="71"/>
      <c r="AE300" s="71"/>
      <c r="AG300" s="102"/>
      <c r="AN300" s="71"/>
      <c r="AO300" s="71"/>
      <c r="AP300" s="71"/>
      <c r="AQ300" s="71"/>
      <c r="AR300" s="71"/>
      <c r="AS300" s="71"/>
      <c r="AT300" s="71"/>
      <c r="AU300" s="71"/>
    </row>
    <row r="301" spans="3:48" ht="12.95" customHeight="1">
      <c r="C301" s="12"/>
      <c r="D301" s="12"/>
      <c r="U301" s="16"/>
      <c r="AA301" s="71"/>
      <c r="AB301" s="71"/>
      <c r="AC301" s="71"/>
      <c r="AD301" s="71"/>
      <c r="AE301" s="71"/>
      <c r="AG301" s="102"/>
      <c r="AN301" s="71"/>
      <c r="AO301" s="71"/>
      <c r="AP301" s="71"/>
      <c r="AQ301" s="71"/>
      <c r="AR301" s="71"/>
      <c r="AS301" s="71"/>
      <c r="AT301" s="71"/>
      <c r="AU301" s="71"/>
    </row>
    <row r="302" spans="3:48" ht="12.95" customHeight="1">
      <c r="C302" s="12"/>
      <c r="D302" s="12"/>
      <c r="U302" s="16"/>
      <c r="AA302" s="71"/>
      <c r="AB302" s="71"/>
      <c r="AC302" s="71"/>
      <c r="AD302" s="71"/>
      <c r="AE302" s="71"/>
      <c r="AG302" s="102"/>
      <c r="AN302" s="71"/>
      <c r="AO302" s="71"/>
      <c r="AP302" s="71"/>
      <c r="AQ302" s="71"/>
      <c r="AR302" s="71"/>
      <c r="AS302" s="71"/>
      <c r="AT302" s="71"/>
      <c r="AU302" s="71"/>
    </row>
    <row r="303" spans="3:48" ht="12.95" customHeight="1">
      <c r="C303" s="12"/>
      <c r="D303" s="12"/>
      <c r="U303" s="16"/>
      <c r="AA303" s="71"/>
      <c r="AB303" s="71"/>
      <c r="AC303" s="71"/>
      <c r="AD303" s="71"/>
      <c r="AE303" s="71"/>
      <c r="AG303" s="102"/>
      <c r="AN303" s="71"/>
      <c r="AO303" s="71"/>
      <c r="AP303" s="71"/>
      <c r="AQ303" s="71"/>
      <c r="AR303" s="71"/>
      <c r="AS303" s="71"/>
      <c r="AT303" s="71"/>
      <c r="AU303" s="71"/>
    </row>
    <row r="304" spans="3:48" ht="12.95" customHeight="1">
      <c r="C304" s="12"/>
      <c r="D304" s="12"/>
      <c r="U304" s="16"/>
      <c r="AA304" s="71"/>
      <c r="AB304" s="71"/>
      <c r="AC304" s="71"/>
      <c r="AD304" s="71"/>
      <c r="AE304" s="71"/>
      <c r="AG304" s="102"/>
      <c r="AN304" s="71"/>
      <c r="AO304" s="71"/>
      <c r="AP304" s="71"/>
      <c r="AQ304" s="71"/>
      <c r="AR304" s="71"/>
      <c r="AS304" s="71"/>
      <c r="AT304" s="71"/>
      <c r="AU304" s="71"/>
      <c r="AV304" s="71"/>
    </row>
    <row r="305" spans="3:48" ht="12.95" customHeight="1">
      <c r="C305" s="12"/>
      <c r="D305" s="12"/>
      <c r="U305" s="16"/>
      <c r="AA305" s="71"/>
      <c r="AB305" s="71"/>
      <c r="AC305" s="71"/>
      <c r="AD305" s="71"/>
      <c r="AE305" s="71"/>
      <c r="AG305" s="102"/>
      <c r="AN305" s="71"/>
      <c r="AO305" s="71"/>
      <c r="AP305" s="71"/>
      <c r="AQ305" s="71"/>
      <c r="AR305" s="71"/>
      <c r="AS305" s="71"/>
      <c r="AT305" s="71"/>
      <c r="AU305" s="71"/>
      <c r="AV305" s="71"/>
    </row>
    <row r="306" spans="3:48" ht="12.95" customHeight="1">
      <c r="C306" s="12"/>
      <c r="D306" s="12"/>
      <c r="U306" s="16"/>
      <c r="AA306" s="71"/>
      <c r="AB306" s="71"/>
      <c r="AC306" s="71"/>
      <c r="AD306" s="71"/>
      <c r="AE306" s="71"/>
      <c r="AG306" s="102"/>
      <c r="AN306" s="71"/>
      <c r="AO306" s="71"/>
      <c r="AP306" s="71"/>
      <c r="AQ306" s="71"/>
      <c r="AR306" s="71"/>
      <c r="AS306" s="71"/>
      <c r="AT306" s="71"/>
      <c r="AU306" s="71"/>
      <c r="AV306" s="71"/>
    </row>
    <row r="307" spans="3:48" ht="12.95" customHeight="1">
      <c r="C307" s="12"/>
      <c r="D307" s="12"/>
      <c r="U307" s="16"/>
      <c r="AA307" s="71"/>
      <c r="AB307" s="71"/>
      <c r="AC307" s="71"/>
      <c r="AD307" s="71"/>
      <c r="AE307" s="71"/>
      <c r="AG307" s="102"/>
      <c r="AN307" s="71"/>
      <c r="AO307" s="71"/>
      <c r="AP307" s="71"/>
      <c r="AQ307" s="71"/>
      <c r="AR307" s="71"/>
      <c r="AS307" s="71"/>
      <c r="AT307" s="71"/>
      <c r="AU307" s="71"/>
    </row>
    <row r="308" spans="3:48" ht="12.95" customHeight="1">
      <c r="C308" s="12"/>
      <c r="D308" s="12"/>
      <c r="U308" s="16"/>
      <c r="AA308" s="71"/>
      <c r="AB308" s="71"/>
      <c r="AC308" s="71"/>
      <c r="AD308" s="71"/>
      <c r="AE308" s="71"/>
      <c r="AG308" s="102"/>
      <c r="AN308" s="71"/>
      <c r="AO308" s="71"/>
      <c r="AP308" s="71"/>
      <c r="AQ308" s="71"/>
      <c r="AR308" s="71"/>
      <c r="AS308" s="71"/>
      <c r="AT308" s="71"/>
      <c r="AU308" s="71"/>
    </row>
    <row r="309" spans="3:48" ht="12.95" customHeight="1">
      <c r="C309" s="12"/>
      <c r="D309" s="12"/>
      <c r="U309" s="16"/>
      <c r="AA309" s="71"/>
      <c r="AB309" s="71"/>
      <c r="AC309" s="71"/>
      <c r="AD309" s="71"/>
      <c r="AE309" s="71"/>
      <c r="AG309" s="102"/>
      <c r="AN309" s="71"/>
      <c r="AO309" s="71"/>
      <c r="AP309" s="71"/>
      <c r="AQ309" s="71"/>
      <c r="AR309" s="71"/>
      <c r="AS309" s="71"/>
      <c r="AT309" s="71"/>
      <c r="AU309" s="71"/>
    </row>
    <row r="310" spans="3:48" ht="12.95" customHeight="1">
      <c r="C310" s="12"/>
      <c r="D310" s="12"/>
      <c r="U310" s="16"/>
      <c r="AA310" s="71"/>
      <c r="AB310" s="71"/>
      <c r="AC310" s="71"/>
      <c r="AD310" s="71"/>
      <c r="AE310" s="71"/>
      <c r="AG310" s="102"/>
      <c r="AN310" s="71"/>
      <c r="AO310" s="71"/>
      <c r="AP310" s="71"/>
      <c r="AQ310" s="71"/>
      <c r="AR310" s="71"/>
      <c r="AS310" s="71"/>
      <c r="AT310" s="71"/>
      <c r="AU310" s="71"/>
    </row>
    <row r="311" spans="3:48" ht="12.95" customHeight="1">
      <c r="C311" s="12"/>
      <c r="D311" s="12"/>
      <c r="U311" s="16"/>
      <c r="AA311" s="71"/>
      <c r="AB311" s="71"/>
      <c r="AC311" s="71"/>
      <c r="AD311" s="71"/>
      <c r="AE311" s="71"/>
      <c r="AG311" s="102"/>
      <c r="AN311" s="71"/>
      <c r="AO311" s="71"/>
      <c r="AP311" s="71"/>
      <c r="AQ311" s="71"/>
      <c r="AR311" s="71"/>
      <c r="AS311" s="71"/>
      <c r="AT311" s="71"/>
      <c r="AU311" s="71"/>
    </row>
    <row r="312" spans="3:48" ht="12.95" customHeight="1">
      <c r="C312" s="12"/>
      <c r="D312" s="12"/>
      <c r="U312" s="16"/>
      <c r="AA312" s="71"/>
      <c r="AB312" s="71"/>
      <c r="AC312" s="71"/>
      <c r="AD312" s="71"/>
      <c r="AE312" s="71"/>
      <c r="AG312" s="102"/>
      <c r="AN312" s="71"/>
      <c r="AO312" s="71"/>
      <c r="AP312" s="71"/>
      <c r="AQ312" s="71"/>
      <c r="AR312" s="71"/>
      <c r="AS312" s="71"/>
      <c r="AT312" s="71"/>
      <c r="AU312" s="71"/>
    </row>
    <row r="313" spans="3:48" ht="12.95" customHeight="1">
      <c r="C313" s="12"/>
      <c r="D313" s="12"/>
      <c r="U313" s="16"/>
      <c r="AA313" s="71"/>
      <c r="AB313" s="71"/>
      <c r="AC313" s="71"/>
      <c r="AD313" s="71"/>
      <c r="AE313" s="71"/>
      <c r="AG313" s="102"/>
      <c r="AN313" s="71"/>
      <c r="AO313" s="71"/>
      <c r="AP313" s="71"/>
      <c r="AQ313" s="71"/>
      <c r="AR313" s="71"/>
      <c r="AS313" s="71"/>
      <c r="AT313" s="71"/>
      <c r="AU313" s="71"/>
    </row>
    <row r="314" spans="3:48" ht="12.95" customHeight="1">
      <c r="C314" s="12"/>
      <c r="D314" s="12"/>
      <c r="U314" s="16"/>
      <c r="AA314" s="71"/>
      <c r="AB314" s="71"/>
      <c r="AC314" s="71"/>
      <c r="AD314" s="71"/>
      <c r="AE314" s="71"/>
      <c r="AG314" s="102"/>
      <c r="AN314" s="71"/>
      <c r="AO314" s="71"/>
      <c r="AP314" s="71"/>
      <c r="AQ314" s="71"/>
      <c r="AR314" s="71"/>
      <c r="AS314" s="71"/>
      <c r="AT314" s="71"/>
      <c r="AU314" s="71"/>
    </row>
    <row r="315" spans="3:48" ht="12.95" customHeight="1">
      <c r="C315" s="12"/>
      <c r="D315" s="12"/>
      <c r="U315" s="16"/>
      <c r="AA315" s="71"/>
      <c r="AB315" s="71"/>
      <c r="AC315" s="71"/>
      <c r="AD315" s="71"/>
      <c r="AE315" s="71"/>
      <c r="AG315" s="102"/>
      <c r="AN315" s="71"/>
      <c r="AO315" s="71"/>
      <c r="AP315" s="71"/>
      <c r="AQ315" s="71"/>
      <c r="AR315" s="71"/>
      <c r="AS315" s="71"/>
      <c r="AT315" s="71"/>
      <c r="AU315" s="71"/>
    </row>
    <row r="316" spans="3:48" ht="12.95" customHeight="1">
      <c r="C316" s="12"/>
      <c r="D316" s="12"/>
      <c r="U316" s="16"/>
      <c r="AA316" s="71"/>
      <c r="AB316" s="71"/>
      <c r="AC316" s="71"/>
      <c r="AD316" s="71"/>
      <c r="AE316" s="71"/>
      <c r="AG316" s="102"/>
      <c r="AN316" s="71"/>
      <c r="AO316" s="71"/>
      <c r="AP316" s="71"/>
      <c r="AQ316" s="71"/>
      <c r="AR316" s="71"/>
      <c r="AS316" s="71"/>
      <c r="AT316" s="71"/>
      <c r="AU316" s="71"/>
    </row>
    <row r="317" spans="3:48" ht="12.95" customHeight="1">
      <c r="C317" s="12"/>
      <c r="D317" s="12"/>
      <c r="U317" s="16"/>
      <c r="AA317" s="71"/>
      <c r="AB317" s="71"/>
      <c r="AC317" s="71"/>
      <c r="AD317" s="71"/>
      <c r="AE317" s="71"/>
      <c r="AG317" s="102"/>
      <c r="AN317" s="71"/>
      <c r="AO317" s="71"/>
      <c r="AP317" s="71"/>
      <c r="AQ317" s="71"/>
      <c r="AR317" s="71"/>
      <c r="AS317" s="71"/>
      <c r="AT317" s="71"/>
      <c r="AU317" s="71"/>
    </row>
    <row r="318" spans="3:48" ht="12.95" customHeight="1">
      <c r="C318" s="12"/>
      <c r="D318" s="12"/>
      <c r="U318" s="16"/>
      <c r="AA318" s="71"/>
      <c r="AB318" s="71"/>
      <c r="AC318" s="71"/>
      <c r="AD318" s="71"/>
      <c r="AE318" s="71"/>
      <c r="AG318" s="102"/>
      <c r="AN318" s="71"/>
      <c r="AO318" s="71"/>
      <c r="AP318" s="71"/>
      <c r="AQ318" s="71"/>
      <c r="AR318" s="71"/>
      <c r="AS318" s="71"/>
      <c r="AT318" s="71"/>
      <c r="AU318" s="71"/>
    </row>
    <row r="319" spans="3:48" ht="12.95" customHeight="1">
      <c r="C319" s="12"/>
      <c r="D319" s="12"/>
      <c r="U319" s="16"/>
      <c r="AA319" s="71"/>
      <c r="AB319" s="71"/>
      <c r="AC319" s="71"/>
      <c r="AD319" s="71"/>
      <c r="AE319" s="71"/>
      <c r="AG319" s="102"/>
      <c r="AN319" s="71"/>
      <c r="AO319" s="71"/>
      <c r="AP319" s="71"/>
      <c r="AQ319" s="71"/>
      <c r="AR319" s="71"/>
      <c r="AS319" s="71"/>
      <c r="AT319" s="71"/>
      <c r="AU319" s="71"/>
    </row>
    <row r="320" spans="3:48" ht="12.95" customHeight="1">
      <c r="C320" s="12"/>
      <c r="D320" s="12"/>
      <c r="U320" s="16"/>
      <c r="AA320" s="71"/>
      <c r="AB320" s="71"/>
      <c r="AC320" s="71"/>
      <c r="AD320" s="71"/>
      <c r="AE320" s="71"/>
      <c r="AG320" s="102"/>
      <c r="AN320" s="71"/>
      <c r="AO320" s="71"/>
      <c r="AP320" s="71"/>
      <c r="AQ320" s="71"/>
      <c r="AR320" s="71"/>
      <c r="AS320" s="71"/>
      <c r="AT320" s="71"/>
      <c r="AU320" s="71"/>
    </row>
    <row r="321" spans="3:48" ht="12.95" customHeight="1">
      <c r="C321" s="12"/>
      <c r="D321" s="12"/>
      <c r="U321" s="16"/>
      <c r="AA321" s="71"/>
      <c r="AB321" s="71"/>
      <c r="AC321" s="71"/>
      <c r="AD321" s="71"/>
      <c r="AE321" s="71"/>
      <c r="AG321" s="102"/>
      <c r="AN321" s="71"/>
      <c r="AO321" s="71"/>
      <c r="AP321" s="71"/>
      <c r="AQ321" s="71"/>
      <c r="AR321" s="71"/>
      <c r="AS321" s="71"/>
      <c r="AT321" s="71"/>
      <c r="AU321" s="71"/>
    </row>
    <row r="322" spans="3:48" ht="12.95" customHeight="1">
      <c r="C322" s="12"/>
      <c r="D322" s="12"/>
      <c r="U322" s="16"/>
      <c r="AA322" s="71"/>
      <c r="AB322" s="71"/>
      <c r="AC322" s="71"/>
      <c r="AD322" s="71"/>
      <c r="AE322" s="71"/>
      <c r="AG322" s="102"/>
      <c r="AN322" s="71"/>
      <c r="AO322" s="71"/>
      <c r="AP322" s="71"/>
      <c r="AQ322" s="71"/>
      <c r="AR322" s="71"/>
      <c r="AS322" s="71"/>
      <c r="AT322" s="71"/>
      <c r="AU322" s="71"/>
      <c r="AV322" s="71"/>
    </row>
    <row r="323" spans="3:48" ht="12.95" customHeight="1">
      <c r="C323" s="12"/>
      <c r="D323" s="12"/>
      <c r="U323" s="16"/>
      <c r="AA323" s="71"/>
      <c r="AB323" s="71"/>
      <c r="AC323" s="71"/>
      <c r="AD323" s="71"/>
      <c r="AE323" s="71"/>
      <c r="AG323" s="102"/>
      <c r="AN323" s="71"/>
      <c r="AO323" s="71"/>
      <c r="AP323" s="71"/>
      <c r="AQ323" s="71"/>
      <c r="AR323" s="71"/>
      <c r="AS323" s="71"/>
      <c r="AT323" s="71"/>
      <c r="AU323" s="71"/>
    </row>
    <row r="324" spans="3:48" ht="12.95" customHeight="1">
      <c r="C324" s="12"/>
      <c r="D324" s="12"/>
      <c r="U324" s="16"/>
      <c r="AA324" s="71"/>
      <c r="AB324" s="71"/>
      <c r="AC324" s="71"/>
      <c r="AD324" s="71"/>
      <c r="AE324" s="71"/>
      <c r="AG324" s="102"/>
      <c r="AN324" s="71"/>
      <c r="AO324" s="71"/>
      <c r="AP324" s="71"/>
      <c r="AQ324" s="71"/>
      <c r="AR324" s="71"/>
      <c r="AS324" s="71"/>
      <c r="AT324" s="71"/>
      <c r="AU324" s="71"/>
    </row>
    <row r="325" spans="3:48" ht="12.95" customHeight="1">
      <c r="C325" s="12"/>
      <c r="D325" s="12"/>
      <c r="U325" s="16"/>
      <c r="AA325" s="71"/>
      <c r="AB325" s="71"/>
      <c r="AC325" s="71"/>
      <c r="AD325" s="71"/>
      <c r="AE325" s="71"/>
      <c r="AG325" s="102"/>
      <c r="AN325" s="71"/>
      <c r="AO325" s="71"/>
      <c r="AP325" s="71"/>
      <c r="AQ325" s="71"/>
      <c r="AR325" s="71"/>
      <c r="AS325" s="71"/>
      <c r="AT325" s="71"/>
      <c r="AU325" s="71"/>
    </row>
    <row r="326" spans="3:48" ht="12.95" customHeight="1">
      <c r="C326" s="12"/>
      <c r="D326" s="12"/>
      <c r="U326" s="16"/>
      <c r="AA326" s="71"/>
      <c r="AB326" s="71"/>
      <c r="AC326" s="71"/>
      <c r="AD326" s="71"/>
      <c r="AE326" s="71"/>
      <c r="AG326" s="102"/>
      <c r="AN326" s="71"/>
      <c r="AO326" s="71"/>
      <c r="AP326" s="71"/>
      <c r="AQ326" s="71"/>
      <c r="AR326" s="71"/>
      <c r="AS326" s="71"/>
      <c r="AT326" s="71"/>
      <c r="AU326" s="71"/>
    </row>
    <row r="327" spans="3:48" ht="12.95" customHeight="1">
      <c r="C327" s="12"/>
      <c r="D327" s="12"/>
      <c r="U327" s="16"/>
      <c r="AA327" s="71"/>
      <c r="AB327" s="71"/>
      <c r="AC327" s="71"/>
      <c r="AD327" s="71"/>
      <c r="AE327" s="71"/>
      <c r="AG327" s="102"/>
      <c r="AN327" s="71"/>
      <c r="AO327" s="71"/>
      <c r="AP327" s="71"/>
      <c r="AQ327" s="71"/>
      <c r="AR327" s="71"/>
      <c r="AS327" s="71"/>
      <c r="AT327" s="71"/>
      <c r="AU327" s="71"/>
    </row>
    <row r="328" spans="3:48" ht="12.95" customHeight="1">
      <c r="C328" s="12"/>
      <c r="D328" s="12"/>
      <c r="U328" s="16"/>
      <c r="AA328" s="71"/>
      <c r="AB328" s="71"/>
      <c r="AC328" s="71"/>
      <c r="AD328" s="71"/>
      <c r="AE328" s="71"/>
      <c r="AG328" s="102"/>
      <c r="AN328" s="71"/>
      <c r="AO328" s="71"/>
      <c r="AP328" s="71"/>
      <c r="AQ328" s="71"/>
      <c r="AR328" s="71"/>
      <c r="AS328" s="71"/>
      <c r="AT328" s="71"/>
      <c r="AU328" s="71"/>
    </row>
    <row r="329" spans="3:48" ht="12.95" customHeight="1">
      <c r="C329" s="12"/>
      <c r="D329" s="12"/>
      <c r="U329" s="16"/>
      <c r="AA329" s="71"/>
      <c r="AB329" s="71"/>
      <c r="AC329" s="71"/>
      <c r="AD329" s="71"/>
      <c r="AE329" s="71"/>
      <c r="AG329" s="102"/>
      <c r="AN329" s="71"/>
      <c r="AO329" s="71"/>
      <c r="AP329" s="71"/>
      <c r="AQ329" s="71"/>
      <c r="AR329" s="71"/>
      <c r="AS329" s="71"/>
      <c r="AT329" s="71"/>
      <c r="AU329" s="71"/>
    </row>
    <row r="330" spans="3:48" ht="12.95" customHeight="1">
      <c r="C330" s="12"/>
      <c r="D330" s="12"/>
      <c r="U330" s="16"/>
      <c r="AA330" s="71"/>
      <c r="AB330" s="71"/>
      <c r="AC330" s="71"/>
      <c r="AD330" s="71"/>
      <c r="AE330" s="71"/>
      <c r="AG330" s="102"/>
      <c r="AN330" s="71"/>
      <c r="AO330" s="71"/>
      <c r="AP330" s="71"/>
      <c r="AQ330" s="71"/>
      <c r="AR330" s="71"/>
      <c r="AS330" s="71"/>
      <c r="AT330" s="71"/>
      <c r="AU330" s="71"/>
    </row>
    <row r="331" spans="3:48" ht="12.95" customHeight="1">
      <c r="C331" s="12"/>
      <c r="D331" s="12"/>
      <c r="U331" s="16"/>
      <c r="AA331" s="71"/>
      <c r="AB331" s="71"/>
      <c r="AC331" s="71"/>
      <c r="AD331" s="71"/>
      <c r="AE331" s="71"/>
      <c r="AG331" s="102"/>
      <c r="AN331" s="71"/>
      <c r="AO331" s="71"/>
      <c r="AP331" s="71"/>
      <c r="AQ331" s="71"/>
      <c r="AR331" s="71"/>
      <c r="AS331" s="71"/>
      <c r="AT331" s="71"/>
      <c r="AU331" s="71"/>
    </row>
    <row r="332" spans="3:48" ht="12.95" customHeight="1">
      <c r="C332" s="12"/>
      <c r="D332" s="12"/>
      <c r="U332" s="16"/>
      <c r="AA332" s="71"/>
      <c r="AB332" s="71"/>
      <c r="AC332" s="71"/>
      <c r="AD332" s="71"/>
      <c r="AE332" s="71"/>
      <c r="AG332" s="102"/>
      <c r="AN332" s="71"/>
      <c r="AO332" s="71"/>
      <c r="AP332" s="71"/>
      <c r="AQ332" s="71"/>
      <c r="AR332" s="71"/>
      <c r="AS332" s="71"/>
      <c r="AT332" s="71"/>
      <c r="AU332" s="71"/>
    </row>
    <row r="333" spans="3:48" ht="12.95" customHeight="1">
      <c r="C333" s="12"/>
      <c r="D333" s="12"/>
      <c r="U333" s="16"/>
      <c r="AA333" s="71"/>
      <c r="AB333" s="71"/>
      <c r="AC333" s="71"/>
      <c r="AD333" s="71"/>
      <c r="AE333" s="71"/>
      <c r="AG333" s="102"/>
      <c r="AN333" s="71"/>
      <c r="AO333" s="71"/>
      <c r="AP333" s="71"/>
      <c r="AQ333" s="71"/>
      <c r="AR333" s="71"/>
      <c r="AS333" s="71"/>
      <c r="AT333" s="71"/>
      <c r="AU333" s="71"/>
    </row>
    <row r="334" spans="3:48" ht="12.95" customHeight="1">
      <c r="C334" s="12"/>
      <c r="D334" s="12"/>
      <c r="U334" s="16"/>
      <c r="AA334" s="71"/>
      <c r="AB334" s="71"/>
      <c r="AC334" s="71"/>
      <c r="AD334" s="71"/>
      <c r="AE334" s="71"/>
      <c r="AG334" s="102"/>
      <c r="AN334" s="71"/>
      <c r="AO334" s="71"/>
      <c r="AP334" s="71"/>
      <c r="AQ334" s="71"/>
      <c r="AR334" s="71"/>
      <c r="AS334" s="71"/>
      <c r="AT334" s="71"/>
      <c r="AU334" s="71"/>
    </row>
    <row r="335" spans="3:48" ht="12.95" customHeight="1">
      <c r="C335" s="12"/>
      <c r="D335" s="12"/>
      <c r="U335" s="16"/>
      <c r="AA335" s="71"/>
      <c r="AB335" s="71"/>
      <c r="AC335" s="71"/>
      <c r="AD335" s="71"/>
      <c r="AE335" s="71"/>
      <c r="AG335" s="102"/>
      <c r="AN335" s="71"/>
      <c r="AO335" s="71"/>
      <c r="AP335" s="71"/>
      <c r="AQ335" s="71"/>
      <c r="AR335" s="71"/>
      <c r="AS335" s="71"/>
      <c r="AT335" s="71"/>
      <c r="AU335" s="71"/>
    </row>
    <row r="336" spans="3:48" ht="12.95" customHeight="1">
      <c r="C336" s="12"/>
      <c r="D336" s="12"/>
      <c r="U336" s="16"/>
      <c r="AA336" s="71"/>
      <c r="AB336" s="71"/>
      <c r="AC336" s="71"/>
      <c r="AD336" s="71"/>
      <c r="AE336" s="71"/>
      <c r="AG336" s="102"/>
      <c r="AN336" s="71"/>
      <c r="AO336" s="71"/>
      <c r="AP336" s="71"/>
      <c r="AQ336" s="71"/>
      <c r="AR336" s="71"/>
      <c r="AS336" s="71"/>
      <c r="AT336" s="71"/>
      <c r="AU336" s="71"/>
      <c r="AV336" s="71"/>
    </row>
    <row r="337" spans="3:47" ht="12.95" customHeight="1">
      <c r="C337" s="12"/>
      <c r="D337" s="12"/>
      <c r="U337" s="16"/>
      <c r="AA337" s="71"/>
      <c r="AB337" s="71"/>
      <c r="AC337" s="71"/>
      <c r="AD337" s="71"/>
      <c r="AE337" s="71"/>
      <c r="AG337" s="102"/>
      <c r="AN337" s="71"/>
      <c r="AO337" s="71"/>
      <c r="AP337" s="71"/>
      <c r="AQ337" s="71"/>
      <c r="AR337" s="71"/>
      <c r="AS337" s="71"/>
      <c r="AT337" s="71"/>
      <c r="AU337" s="71"/>
    </row>
    <row r="338" spans="3:47" ht="12.95" customHeight="1">
      <c r="C338" s="12"/>
      <c r="D338" s="12"/>
      <c r="U338" s="16"/>
      <c r="AA338" s="71"/>
      <c r="AB338" s="71"/>
      <c r="AC338" s="71"/>
      <c r="AD338" s="71"/>
      <c r="AE338" s="71"/>
      <c r="AG338" s="102"/>
      <c r="AN338" s="71"/>
      <c r="AO338" s="71"/>
      <c r="AP338" s="71"/>
      <c r="AQ338" s="71"/>
      <c r="AR338" s="71"/>
      <c r="AS338" s="71"/>
      <c r="AT338" s="71"/>
      <c r="AU338" s="71"/>
    </row>
    <row r="339" spans="3:47" ht="12.95" customHeight="1">
      <c r="C339" s="12"/>
      <c r="D339" s="12"/>
      <c r="U339" s="16"/>
      <c r="AA339" s="71"/>
      <c r="AB339" s="71"/>
      <c r="AC339" s="71"/>
      <c r="AD339" s="71"/>
      <c r="AE339" s="71"/>
      <c r="AG339" s="102"/>
      <c r="AN339" s="71"/>
      <c r="AO339" s="71"/>
      <c r="AP339" s="71"/>
      <c r="AQ339" s="71"/>
      <c r="AR339" s="71"/>
      <c r="AS339" s="71"/>
      <c r="AT339" s="71"/>
      <c r="AU339" s="71"/>
    </row>
    <row r="340" spans="3:47" ht="12.95" customHeight="1">
      <c r="C340" s="12"/>
      <c r="D340" s="12"/>
      <c r="U340" s="16"/>
      <c r="AA340" s="71"/>
      <c r="AB340" s="71"/>
      <c r="AC340" s="71"/>
      <c r="AD340" s="71"/>
      <c r="AE340" s="71"/>
      <c r="AG340" s="102"/>
      <c r="AN340" s="71"/>
      <c r="AO340" s="71"/>
      <c r="AP340" s="71"/>
      <c r="AQ340" s="71"/>
      <c r="AR340" s="71"/>
      <c r="AS340" s="71"/>
      <c r="AT340" s="71"/>
      <c r="AU340" s="71"/>
    </row>
    <row r="341" spans="3:47" ht="12.95" customHeight="1">
      <c r="C341" s="12"/>
      <c r="D341" s="12"/>
      <c r="U341" s="16"/>
      <c r="AA341" s="71"/>
      <c r="AB341" s="71"/>
      <c r="AC341" s="71"/>
      <c r="AD341" s="71"/>
      <c r="AE341" s="71"/>
      <c r="AG341" s="102"/>
      <c r="AN341" s="71"/>
      <c r="AO341" s="71"/>
      <c r="AP341" s="71"/>
      <c r="AQ341" s="71"/>
      <c r="AR341" s="71"/>
      <c r="AS341" s="71"/>
      <c r="AT341" s="71"/>
      <c r="AU341" s="71"/>
    </row>
    <row r="342" spans="3:47" ht="12.95" customHeight="1">
      <c r="C342" s="12"/>
      <c r="D342" s="12"/>
      <c r="U342" s="16"/>
      <c r="AA342" s="71"/>
      <c r="AB342" s="71"/>
      <c r="AC342" s="71"/>
      <c r="AD342" s="71"/>
      <c r="AE342" s="71"/>
      <c r="AG342" s="102"/>
      <c r="AN342" s="71"/>
      <c r="AO342" s="71"/>
      <c r="AP342" s="71"/>
      <c r="AQ342" s="71"/>
      <c r="AR342" s="71"/>
      <c r="AS342" s="71"/>
      <c r="AT342" s="71"/>
      <c r="AU342" s="71"/>
    </row>
    <row r="343" spans="3:47" ht="12.95" customHeight="1">
      <c r="C343" s="12"/>
      <c r="D343" s="12"/>
      <c r="U343" s="16"/>
      <c r="AA343" s="71"/>
      <c r="AB343" s="71"/>
      <c r="AC343" s="71"/>
      <c r="AD343" s="71"/>
      <c r="AE343" s="71"/>
      <c r="AG343" s="102"/>
      <c r="AN343" s="71"/>
      <c r="AO343" s="71"/>
      <c r="AP343" s="71"/>
      <c r="AQ343" s="71"/>
      <c r="AR343" s="71"/>
      <c r="AS343" s="71"/>
      <c r="AT343" s="71"/>
      <c r="AU343" s="71"/>
    </row>
    <row r="344" spans="3:47" ht="12.95" customHeight="1">
      <c r="C344" s="12"/>
      <c r="D344" s="12"/>
      <c r="U344" s="16"/>
      <c r="AA344" s="71"/>
      <c r="AB344" s="71"/>
      <c r="AC344" s="71"/>
      <c r="AD344" s="71"/>
      <c r="AE344" s="71"/>
      <c r="AG344" s="102"/>
      <c r="AN344" s="71"/>
      <c r="AO344" s="71"/>
      <c r="AP344" s="71"/>
      <c r="AQ344" s="71"/>
      <c r="AR344" s="71"/>
      <c r="AS344" s="71"/>
      <c r="AT344" s="71"/>
      <c r="AU344" s="71"/>
    </row>
    <row r="345" spans="3:47" ht="12.95" customHeight="1">
      <c r="C345" s="12"/>
      <c r="D345" s="12"/>
      <c r="U345" s="16"/>
      <c r="AA345" s="71"/>
      <c r="AB345" s="71"/>
      <c r="AC345" s="71"/>
      <c r="AD345" s="71"/>
      <c r="AE345" s="71"/>
      <c r="AG345" s="102"/>
      <c r="AN345" s="71"/>
      <c r="AO345" s="71"/>
      <c r="AP345" s="71"/>
      <c r="AQ345" s="71"/>
      <c r="AR345" s="71"/>
      <c r="AS345" s="71"/>
      <c r="AT345" s="71"/>
      <c r="AU345" s="71"/>
    </row>
    <row r="346" spans="3:47" ht="12.95" customHeight="1">
      <c r="C346" s="12"/>
      <c r="D346" s="12"/>
      <c r="U346" s="16"/>
      <c r="AA346" s="71"/>
      <c r="AB346" s="71"/>
      <c r="AC346" s="71"/>
      <c r="AD346" s="71"/>
      <c r="AE346" s="71"/>
      <c r="AG346" s="102"/>
      <c r="AN346" s="71"/>
      <c r="AO346" s="71"/>
      <c r="AP346" s="71"/>
      <c r="AQ346" s="71"/>
      <c r="AR346" s="71"/>
      <c r="AS346" s="71"/>
      <c r="AT346" s="71"/>
      <c r="AU346" s="71"/>
    </row>
    <row r="347" spans="3:47" ht="12.95" customHeight="1">
      <c r="C347" s="12"/>
      <c r="D347" s="12"/>
      <c r="U347" s="16"/>
      <c r="AA347" s="71"/>
      <c r="AB347" s="71"/>
      <c r="AC347" s="71"/>
      <c r="AD347" s="71"/>
      <c r="AE347" s="71"/>
      <c r="AG347" s="102"/>
      <c r="AN347" s="71"/>
      <c r="AO347" s="71"/>
      <c r="AP347" s="71"/>
      <c r="AQ347" s="71"/>
      <c r="AR347" s="71"/>
      <c r="AS347" s="71"/>
      <c r="AT347" s="71"/>
      <c r="AU347" s="71"/>
    </row>
    <row r="348" spans="3:47" ht="12.95" customHeight="1">
      <c r="C348" s="12"/>
      <c r="D348" s="12"/>
      <c r="U348" s="16"/>
      <c r="AA348" s="71"/>
      <c r="AB348" s="71"/>
      <c r="AC348" s="71"/>
      <c r="AD348" s="71"/>
      <c r="AE348" s="71"/>
      <c r="AG348" s="102"/>
      <c r="AN348" s="71"/>
      <c r="AO348" s="71"/>
      <c r="AP348" s="71"/>
      <c r="AQ348" s="71"/>
      <c r="AR348" s="71"/>
      <c r="AS348" s="71"/>
      <c r="AT348" s="71"/>
      <c r="AU348" s="71"/>
    </row>
    <row r="349" spans="3:47" ht="12.95" customHeight="1">
      <c r="C349" s="12"/>
      <c r="D349" s="12"/>
      <c r="U349" s="16"/>
      <c r="AA349" s="71"/>
      <c r="AB349" s="71"/>
      <c r="AC349" s="71"/>
      <c r="AD349" s="71"/>
      <c r="AE349" s="71"/>
      <c r="AG349" s="102"/>
      <c r="AN349" s="71"/>
      <c r="AO349" s="71"/>
      <c r="AP349" s="71"/>
      <c r="AQ349" s="71"/>
      <c r="AR349" s="71"/>
      <c r="AS349" s="71"/>
      <c r="AT349" s="71"/>
      <c r="AU349" s="71"/>
    </row>
    <row r="350" spans="3:47" ht="12.95" customHeight="1">
      <c r="C350" s="12"/>
      <c r="D350" s="12"/>
      <c r="U350" s="16"/>
      <c r="AA350" s="71"/>
      <c r="AB350" s="71"/>
      <c r="AC350" s="71"/>
      <c r="AD350" s="71"/>
      <c r="AE350" s="71"/>
      <c r="AG350" s="102"/>
      <c r="AN350" s="71"/>
      <c r="AO350" s="71"/>
      <c r="AP350" s="71"/>
      <c r="AQ350" s="71"/>
      <c r="AR350" s="71"/>
      <c r="AS350" s="71"/>
      <c r="AT350" s="71"/>
      <c r="AU350" s="71"/>
    </row>
    <row r="351" spans="3:47" ht="12.95" customHeight="1">
      <c r="C351" s="12"/>
      <c r="D351" s="12"/>
      <c r="U351" s="16"/>
      <c r="AA351" s="71"/>
      <c r="AB351" s="71"/>
      <c r="AC351" s="71"/>
      <c r="AD351" s="71"/>
      <c r="AE351" s="71"/>
      <c r="AG351" s="102"/>
      <c r="AN351" s="71"/>
      <c r="AO351" s="71"/>
      <c r="AP351" s="71"/>
      <c r="AQ351" s="71"/>
      <c r="AR351" s="71"/>
      <c r="AS351" s="71"/>
      <c r="AT351" s="71"/>
      <c r="AU351" s="71"/>
    </row>
    <row r="352" spans="3:47" ht="12.95" customHeight="1">
      <c r="C352" s="12"/>
      <c r="D352" s="12"/>
      <c r="U352" s="16"/>
      <c r="AA352" s="71"/>
      <c r="AB352" s="71"/>
      <c r="AC352" s="71"/>
      <c r="AD352" s="71"/>
      <c r="AE352" s="71"/>
      <c r="AG352" s="102"/>
      <c r="AN352" s="71"/>
      <c r="AO352" s="71"/>
      <c r="AP352" s="71"/>
      <c r="AQ352" s="71"/>
      <c r="AR352" s="71"/>
      <c r="AS352" s="71"/>
      <c r="AT352" s="71"/>
      <c r="AU352" s="71"/>
    </row>
    <row r="353" spans="3:64" ht="12.95" customHeight="1">
      <c r="C353" s="12"/>
      <c r="D353" s="12"/>
      <c r="U353" s="16"/>
      <c r="AA353" s="71"/>
      <c r="AB353" s="71"/>
      <c r="AC353" s="71"/>
      <c r="AD353" s="71"/>
      <c r="AE353" s="71"/>
      <c r="AG353" s="102"/>
      <c r="AN353" s="71"/>
      <c r="AO353" s="71"/>
      <c r="AP353" s="71"/>
      <c r="AQ353" s="71"/>
      <c r="AR353" s="71"/>
      <c r="AS353" s="71"/>
      <c r="AT353" s="71"/>
      <c r="AU353" s="71"/>
    </row>
    <row r="354" spans="3:64" ht="12.95" customHeight="1">
      <c r="C354" s="12"/>
      <c r="D354" s="12"/>
      <c r="U354" s="16"/>
      <c r="AA354" s="71"/>
      <c r="AB354" s="71"/>
      <c r="AC354" s="71"/>
      <c r="AD354" s="71"/>
      <c r="AE354" s="71"/>
      <c r="AG354" s="102"/>
      <c r="AN354" s="71"/>
      <c r="AO354" s="71"/>
      <c r="AP354" s="71"/>
      <c r="AQ354" s="71"/>
      <c r="AR354" s="71"/>
      <c r="AS354" s="71"/>
      <c r="AT354" s="71"/>
      <c r="AU354" s="71"/>
      <c r="AV354" s="71"/>
    </row>
    <row r="355" spans="3:64" ht="12.95" customHeight="1">
      <c r="C355" s="12"/>
      <c r="D355" s="12"/>
      <c r="U355" s="16"/>
      <c r="AA355" s="71"/>
      <c r="AB355" s="71"/>
      <c r="AC355" s="71"/>
      <c r="AD355" s="71"/>
      <c r="AE355" s="71"/>
      <c r="AG355" s="102"/>
      <c r="AN355" s="71"/>
      <c r="AO355" s="71"/>
      <c r="AP355" s="71"/>
      <c r="AQ355" s="71"/>
      <c r="AR355" s="71"/>
      <c r="AS355" s="71"/>
      <c r="AT355" s="71"/>
      <c r="AU355" s="71"/>
    </row>
    <row r="356" spans="3:64" ht="12.95" customHeight="1">
      <c r="C356" s="12"/>
      <c r="D356" s="12"/>
      <c r="U356" s="16"/>
      <c r="AA356" s="71"/>
      <c r="AB356" s="71"/>
      <c r="AC356" s="71"/>
      <c r="AD356" s="71"/>
      <c r="AE356" s="71"/>
      <c r="AG356" s="102"/>
      <c r="AN356" s="71"/>
      <c r="AO356" s="71"/>
      <c r="AP356" s="71"/>
      <c r="AQ356" s="71"/>
      <c r="AR356" s="71"/>
      <c r="AS356" s="71"/>
      <c r="AT356" s="71"/>
      <c r="AU356" s="71"/>
    </row>
    <row r="357" spans="3:64" ht="12.95" customHeight="1">
      <c r="C357" s="12"/>
      <c r="D357" s="12"/>
      <c r="U357" s="16"/>
      <c r="AA357" s="71"/>
      <c r="AB357" s="71"/>
      <c r="AC357" s="71"/>
      <c r="AD357" s="71"/>
      <c r="AE357" s="71"/>
      <c r="AG357" s="102"/>
      <c r="AN357" s="71"/>
      <c r="AO357" s="71"/>
      <c r="AP357" s="71"/>
      <c r="AQ357" s="71"/>
      <c r="AR357" s="71"/>
      <c r="AS357" s="71"/>
      <c r="AT357" s="71"/>
      <c r="AU357" s="71"/>
    </row>
    <row r="358" spans="3:64" ht="12.95" customHeight="1">
      <c r="C358" s="12"/>
      <c r="D358" s="12"/>
      <c r="U358" s="16"/>
      <c r="AA358" s="71"/>
      <c r="AB358" s="71"/>
      <c r="AC358" s="71"/>
      <c r="AD358" s="71"/>
      <c r="AE358" s="71"/>
      <c r="AG358" s="102"/>
      <c r="AN358" s="71"/>
      <c r="AO358" s="71"/>
      <c r="AP358" s="71"/>
      <c r="AQ358" s="71"/>
      <c r="AR358" s="71"/>
      <c r="AS358" s="71"/>
      <c r="AT358" s="71"/>
      <c r="AU358" s="71"/>
    </row>
    <row r="359" spans="3:64" ht="12.95" customHeight="1">
      <c r="C359" s="12"/>
      <c r="D359" s="12"/>
      <c r="U359" s="16"/>
      <c r="AA359" s="71"/>
      <c r="AB359" s="71"/>
      <c r="AC359" s="71"/>
      <c r="AD359" s="71"/>
      <c r="AE359" s="71"/>
      <c r="AG359" s="102"/>
      <c r="AN359" s="71"/>
      <c r="AO359" s="71"/>
      <c r="AP359" s="71"/>
      <c r="AQ359" s="71"/>
      <c r="AR359" s="71"/>
      <c r="AS359" s="71"/>
      <c r="AT359" s="71"/>
      <c r="AU359" s="71"/>
    </row>
    <row r="360" spans="3:64" ht="12.95" customHeight="1">
      <c r="C360" s="12"/>
      <c r="D360" s="12"/>
      <c r="U360" s="16"/>
      <c r="AA360" s="71"/>
      <c r="AB360" s="71"/>
      <c r="AC360" s="71"/>
      <c r="AD360" s="71"/>
      <c r="AE360" s="71"/>
      <c r="AG360" s="102"/>
      <c r="AN360" s="71"/>
      <c r="AO360" s="71"/>
      <c r="AP360" s="71"/>
      <c r="AQ360" s="71"/>
      <c r="AR360" s="71"/>
      <c r="AS360" s="71"/>
      <c r="AT360" s="71"/>
      <c r="AU360" s="71"/>
    </row>
    <row r="361" spans="3:64" ht="12.95" customHeight="1">
      <c r="C361" s="12"/>
      <c r="D361" s="12"/>
      <c r="U361" s="16"/>
      <c r="AA361" s="71"/>
      <c r="AB361" s="71"/>
      <c r="AC361" s="71"/>
      <c r="AD361" s="71"/>
      <c r="AE361" s="71"/>
      <c r="AG361" s="102"/>
      <c r="AN361" s="71"/>
      <c r="AO361" s="71"/>
      <c r="AP361" s="71"/>
      <c r="AQ361" s="71"/>
      <c r="AR361" s="71"/>
      <c r="AS361" s="71"/>
      <c r="AT361" s="71"/>
      <c r="AU361" s="71"/>
    </row>
    <row r="362" spans="3:64" ht="12.95" customHeight="1">
      <c r="C362" s="12"/>
      <c r="D362" s="12"/>
      <c r="U362" s="16"/>
      <c r="AA362" s="71"/>
      <c r="AB362" s="71"/>
      <c r="AC362" s="71"/>
      <c r="AD362" s="71"/>
      <c r="AE362" s="71"/>
      <c r="AG362" s="102"/>
      <c r="AN362" s="71"/>
      <c r="AO362" s="71"/>
      <c r="AP362" s="71"/>
      <c r="AQ362" s="71"/>
      <c r="AR362" s="71"/>
      <c r="AS362" s="71"/>
      <c r="AT362" s="71"/>
      <c r="AU362" s="71"/>
    </row>
    <row r="363" spans="3:64" ht="12.95" customHeight="1">
      <c r="C363" s="12"/>
      <c r="D363" s="12"/>
      <c r="U363" s="16"/>
      <c r="AA363" s="71"/>
      <c r="AB363" s="71"/>
      <c r="AC363" s="71"/>
      <c r="AD363" s="71"/>
      <c r="AE363" s="71"/>
      <c r="AG363" s="102"/>
      <c r="AN363" s="71"/>
      <c r="AO363" s="71"/>
      <c r="AP363" s="71"/>
      <c r="AQ363" s="71"/>
      <c r="AR363" s="71"/>
      <c r="AS363" s="71"/>
      <c r="AT363" s="71"/>
      <c r="AU363" s="71"/>
    </row>
    <row r="364" spans="3:64" ht="12.95" customHeight="1">
      <c r="C364" s="12"/>
      <c r="D364" s="12"/>
      <c r="U364" s="16"/>
      <c r="AA364" s="71"/>
      <c r="AB364" s="71"/>
      <c r="AC364" s="71"/>
      <c r="AD364" s="71"/>
      <c r="AE364" s="71"/>
      <c r="AG364" s="102"/>
      <c r="AN364" s="71"/>
      <c r="AO364" s="71"/>
      <c r="AP364" s="71"/>
      <c r="AQ364" s="71"/>
      <c r="AR364" s="71"/>
      <c r="AS364" s="71"/>
      <c r="AT364" s="71"/>
      <c r="AU364" s="71"/>
    </row>
    <row r="365" spans="3:64" ht="12.95" customHeight="1">
      <c r="C365" s="12"/>
      <c r="D365" s="12"/>
      <c r="U365" s="16"/>
      <c r="AA365" s="71"/>
      <c r="AB365" s="71"/>
      <c r="AC365" s="71"/>
      <c r="AD365" s="71"/>
      <c r="AE365" s="71"/>
      <c r="AG365" s="102"/>
      <c r="AN365" s="71"/>
      <c r="AO365" s="71"/>
      <c r="AP365" s="71"/>
      <c r="AQ365" s="71"/>
      <c r="AR365" s="71"/>
      <c r="AS365" s="71"/>
      <c r="AT365" s="71"/>
      <c r="AU365" s="71"/>
    </row>
    <row r="366" spans="3:64" ht="12.95" customHeight="1">
      <c r="C366" s="12"/>
      <c r="D366" s="12"/>
      <c r="U366" s="16"/>
      <c r="AA366" s="71"/>
      <c r="AB366" s="71"/>
      <c r="AC366" s="71"/>
      <c r="AD366" s="71"/>
      <c r="AE366" s="71"/>
      <c r="AG366" s="102"/>
      <c r="AN366" s="71"/>
      <c r="AO366" s="71"/>
      <c r="AP366" s="71"/>
      <c r="AQ366" s="71"/>
      <c r="AR366" s="71"/>
      <c r="AS366" s="71"/>
      <c r="AT366" s="71"/>
      <c r="AU366" s="71"/>
    </row>
    <row r="367" spans="3:64" ht="12.95" customHeight="1">
      <c r="C367" s="12"/>
      <c r="D367" s="12"/>
      <c r="AA367" s="71"/>
      <c r="AB367" s="71"/>
      <c r="AC367" s="71"/>
      <c r="AD367" s="71"/>
      <c r="AE367" s="71"/>
      <c r="AG367" s="102"/>
      <c r="AN367" s="71"/>
      <c r="AO367" s="71"/>
      <c r="AP367" s="71"/>
      <c r="AQ367" s="71"/>
      <c r="AR367" s="71"/>
      <c r="AS367" s="71"/>
      <c r="AT367" s="71"/>
      <c r="AU367" s="71"/>
    </row>
    <row r="368" spans="3:64" ht="12.95" customHeight="1">
      <c r="C368" s="12"/>
      <c r="D368" s="12"/>
      <c r="AA368" s="71"/>
      <c r="AB368" s="71"/>
      <c r="AC368" s="71"/>
      <c r="AD368" s="71"/>
      <c r="AE368" s="71"/>
      <c r="AG368" s="102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</row>
    <row r="369" spans="3:47" ht="12.95" customHeight="1">
      <c r="C369" s="12"/>
      <c r="D369" s="12"/>
      <c r="AA369" s="71"/>
      <c r="AB369" s="71"/>
      <c r="AC369" s="71"/>
      <c r="AD369" s="71"/>
      <c r="AE369" s="71"/>
      <c r="AG369" s="102"/>
      <c r="AN369" s="71"/>
      <c r="AO369" s="71"/>
      <c r="AP369" s="71"/>
      <c r="AQ369" s="71"/>
      <c r="AR369" s="71"/>
      <c r="AS369" s="71"/>
      <c r="AT369" s="71"/>
      <c r="AU369" s="71"/>
    </row>
    <row r="370" spans="3:47" ht="12.95" customHeight="1">
      <c r="C370" s="12"/>
      <c r="D370" s="12"/>
      <c r="AA370" s="71"/>
      <c r="AB370" s="71"/>
      <c r="AC370" s="71"/>
      <c r="AD370" s="71"/>
      <c r="AE370" s="71"/>
      <c r="AG370" s="102"/>
      <c r="AN370" s="71"/>
      <c r="AO370" s="71"/>
      <c r="AP370" s="71"/>
      <c r="AQ370" s="71"/>
      <c r="AR370" s="71"/>
      <c r="AS370" s="71"/>
      <c r="AT370" s="71"/>
      <c r="AU370" s="71"/>
    </row>
    <row r="371" spans="3:47" ht="12.95" customHeight="1">
      <c r="C371" s="12"/>
      <c r="D371" s="12"/>
      <c r="AA371" s="71"/>
      <c r="AB371" s="71"/>
      <c r="AC371" s="71"/>
      <c r="AD371" s="71"/>
      <c r="AE371" s="71"/>
      <c r="AG371" s="102"/>
      <c r="AN371" s="71"/>
      <c r="AO371" s="71"/>
      <c r="AP371" s="71"/>
      <c r="AQ371" s="71"/>
      <c r="AR371" s="71"/>
      <c r="AS371" s="71"/>
      <c r="AT371" s="71"/>
      <c r="AU371" s="71"/>
    </row>
    <row r="372" spans="3:47" ht="12.95" customHeight="1">
      <c r="C372" s="12"/>
      <c r="D372" s="12"/>
      <c r="AA372" s="71"/>
      <c r="AB372" s="71"/>
      <c r="AC372" s="71"/>
      <c r="AD372" s="71"/>
      <c r="AE372" s="71"/>
      <c r="AG372" s="102"/>
      <c r="AN372" s="71"/>
      <c r="AO372" s="71"/>
      <c r="AP372" s="71"/>
      <c r="AQ372" s="71"/>
      <c r="AR372" s="71"/>
      <c r="AS372" s="71"/>
      <c r="AT372" s="71"/>
      <c r="AU372" s="71"/>
    </row>
    <row r="373" spans="3:47" ht="12.95" customHeight="1">
      <c r="C373" s="12"/>
      <c r="D373" s="12"/>
      <c r="AA373" s="71"/>
      <c r="AB373" s="71"/>
      <c r="AC373" s="71"/>
      <c r="AD373" s="71"/>
      <c r="AE373" s="71"/>
      <c r="AG373" s="102"/>
      <c r="AN373" s="71"/>
      <c r="AO373" s="71"/>
      <c r="AP373" s="71"/>
      <c r="AQ373" s="71"/>
      <c r="AR373" s="71"/>
      <c r="AS373" s="71"/>
      <c r="AT373" s="71"/>
      <c r="AU373" s="71"/>
    </row>
    <row r="374" spans="3:47" ht="12.95" customHeight="1">
      <c r="C374" s="12"/>
      <c r="D374" s="12"/>
      <c r="AA374" s="71"/>
      <c r="AB374" s="71"/>
      <c r="AC374" s="71"/>
      <c r="AD374" s="71"/>
      <c r="AE374" s="71"/>
      <c r="AG374" s="102"/>
      <c r="AN374" s="71"/>
      <c r="AO374" s="71"/>
      <c r="AP374" s="71"/>
      <c r="AQ374" s="71"/>
      <c r="AR374" s="71"/>
      <c r="AS374" s="71"/>
      <c r="AT374" s="71"/>
      <c r="AU374" s="71"/>
    </row>
    <row r="375" spans="3:47" ht="12.95" customHeight="1">
      <c r="C375" s="12"/>
      <c r="D375" s="12"/>
      <c r="AA375" s="71"/>
      <c r="AB375" s="71"/>
      <c r="AC375" s="71"/>
      <c r="AD375" s="71"/>
      <c r="AE375" s="71"/>
      <c r="AG375" s="102"/>
      <c r="AN375" s="71"/>
      <c r="AO375" s="71"/>
      <c r="AP375" s="71"/>
      <c r="AQ375" s="71"/>
      <c r="AR375" s="71"/>
      <c r="AS375" s="71"/>
      <c r="AT375" s="71"/>
      <c r="AU375" s="71"/>
    </row>
    <row r="376" spans="3:47" ht="12.95" customHeight="1">
      <c r="C376" s="12"/>
      <c r="D376" s="12"/>
      <c r="AA376" s="71"/>
      <c r="AB376" s="71"/>
      <c r="AC376" s="71"/>
      <c r="AD376" s="71"/>
      <c r="AE376" s="71"/>
      <c r="AG376" s="102"/>
      <c r="AN376" s="71"/>
      <c r="AO376" s="71"/>
      <c r="AP376" s="71"/>
      <c r="AQ376" s="71"/>
      <c r="AR376" s="71"/>
      <c r="AS376" s="71"/>
      <c r="AT376" s="71"/>
      <c r="AU376" s="71"/>
    </row>
    <row r="377" spans="3:47" ht="12.95" customHeight="1">
      <c r="C377" s="12"/>
      <c r="D377" s="12"/>
      <c r="AA377" s="71"/>
      <c r="AB377" s="71"/>
      <c r="AC377" s="71"/>
      <c r="AD377" s="71"/>
      <c r="AE377" s="71"/>
      <c r="AG377" s="102"/>
      <c r="AN377" s="71"/>
      <c r="AO377" s="71"/>
      <c r="AP377" s="71"/>
      <c r="AQ377" s="71"/>
      <c r="AR377" s="71"/>
      <c r="AS377" s="71"/>
      <c r="AT377" s="71"/>
      <c r="AU377" s="71"/>
    </row>
    <row r="378" spans="3:47" ht="12.95" customHeight="1">
      <c r="C378" s="12"/>
      <c r="D378" s="12"/>
      <c r="AA378" s="71"/>
      <c r="AB378" s="71"/>
      <c r="AC378" s="71"/>
      <c r="AD378" s="71"/>
      <c r="AE378" s="71"/>
      <c r="AG378" s="102"/>
      <c r="AN378" s="71"/>
      <c r="AO378" s="71"/>
      <c r="AP378" s="71"/>
      <c r="AQ378" s="71"/>
      <c r="AR378" s="71"/>
      <c r="AS378" s="71"/>
      <c r="AT378" s="71"/>
      <c r="AU378" s="71"/>
    </row>
    <row r="379" spans="3:47" ht="12.95" customHeight="1">
      <c r="C379" s="12"/>
      <c r="D379" s="12"/>
      <c r="AA379" s="71"/>
      <c r="AB379" s="71"/>
      <c r="AC379" s="71"/>
      <c r="AD379" s="71"/>
      <c r="AE379" s="71"/>
      <c r="AG379" s="102"/>
      <c r="AN379" s="71"/>
      <c r="AO379" s="71"/>
      <c r="AP379" s="71"/>
      <c r="AQ379" s="71"/>
      <c r="AR379" s="71"/>
      <c r="AS379" s="71"/>
      <c r="AT379" s="71"/>
      <c r="AU379" s="71"/>
    </row>
    <row r="380" spans="3:47" ht="12.95" customHeight="1">
      <c r="C380" s="12"/>
      <c r="D380" s="12"/>
      <c r="AA380" s="71"/>
      <c r="AB380" s="71"/>
      <c r="AC380" s="71"/>
      <c r="AD380" s="71"/>
      <c r="AE380" s="71"/>
      <c r="AG380" s="102"/>
      <c r="AN380" s="71"/>
      <c r="AO380" s="71"/>
      <c r="AP380" s="71"/>
      <c r="AQ380" s="71"/>
      <c r="AR380" s="71"/>
      <c r="AS380" s="71"/>
      <c r="AT380" s="71"/>
      <c r="AU380" s="71"/>
    </row>
    <row r="381" spans="3:47" ht="12.95" customHeight="1">
      <c r="C381" s="12"/>
      <c r="D381" s="12"/>
      <c r="AA381" s="71"/>
      <c r="AB381" s="71"/>
      <c r="AC381" s="71"/>
      <c r="AD381" s="71"/>
      <c r="AE381" s="71"/>
      <c r="AG381" s="102"/>
      <c r="AN381" s="71"/>
      <c r="AO381" s="71"/>
      <c r="AP381" s="71"/>
      <c r="AQ381" s="71"/>
      <c r="AR381" s="71"/>
      <c r="AS381" s="71"/>
      <c r="AT381" s="71"/>
      <c r="AU381" s="71"/>
    </row>
    <row r="382" spans="3:47" ht="12.95" customHeight="1">
      <c r="C382" s="12"/>
      <c r="D382" s="12"/>
      <c r="AA382" s="71"/>
      <c r="AB382" s="71"/>
      <c r="AC382" s="71"/>
      <c r="AD382" s="71"/>
      <c r="AE382" s="71"/>
      <c r="AG382" s="102"/>
      <c r="AN382" s="71"/>
      <c r="AO382" s="71"/>
      <c r="AP382" s="71"/>
      <c r="AQ382" s="71"/>
      <c r="AR382" s="71"/>
      <c r="AS382" s="71"/>
      <c r="AT382" s="71"/>
      <c r="AU382" s="71"/>
    </row>
    <row r="383" spans="3:47" ht="12.95" customHeight="1">
      <c r="C383" s="12"/>
      <c r="D383" s="12"/>
      <c r="AA383" s="71"/>
      <c r="AB383" s="71"/>
      <c r="AC383" s="71"/>
      <c r="AD383" s="71"/>
      <c r="AE383" s="71"/>
      <c r="AG383" s="102"/>
      <c r="AN383" s="71"/>
      <c r="AO383" s="71"/>
      <c r="AP383" s="71"/>
      <c r="AQ383" s="71"/>
      <c r="AR383" s="71"/>
      <c r="AS383" s="71"/>
      <c r="AT383" s="71"/>
      <c r="AU383" s="71"/>
    </row>
    <row r="384" spans="3:47" ht="12.95" customHeight="1">
      <c r="C384" s="12"/>
      <c r="D384" s="12"/>
      <c r="AA384" s="71"/>
      <c r="AB384" s="71"/>
      <c r="AC384" s="71"/>
      <c r="AD384" s="71"/>
      <c r="AE384" s="71"/>
      <c r="AG384" s="102"/>
      <c r="AN384" s="71"/>
      <c r="AO384" s="71"/>
      <c r="AP384" s="71"/>
      <c r="AQ384" s="71"/>
      <c r="AR384" s="71"/>
      <c r="AS384" s="71"/>
      <c r="AT384" s="71"/>
      <c r="AU384" s="71"/>
    </row>
    <row r="385" spans="3:64" ht="12.95" customHeight="1">
      <c r="C385" s="12"/>
      <c r="D385" s="12"/>
      <c r="AA385" s="71"/>
      <c r="AB385" s="71"/>
      <c r="AC385" s="71"/>
      <c r="AD385" s="71"/>
      <c r="AE385" s="71"/>
      <c r="AG385" s="102"/>
      <c r="AN385" s="71"/>
      <c r="AO385" s="71"/>
      <c r="AP385" s="71"/>
      <c r="AQ385" s="71"/>
      <c r="AR385" s="71"/>
      <c r="AS385" s="71"/>
      <c r="AT385" s="71"/>
      <c r="AU385" s="71"/>
    </row>
    <row r="386" spans="3:64" ht="12.95" customHeight="1">
      <c r="C386" s="12"/>
      <c r="D386" s="12"/>
      <c r="AA386" s="71"/>
      <c r="AB386" s="71"/>
      <c r="AC386" s="71"/>
      <c r="AD386" s="71"/>
      <c r="AE386" s="71"/>
      <c r="AG386" s="102"/>
      <c r="AN386" s="71"/>
      <c r="AO386" s="71"/>
      <c r="AP386" s="71"/>
      <c r="AQ386" s="71"/>
      <c r="AR386" s="71"/>
      <c r="AS386" s="71"/>
      <c r="AT386" s="71"/>
      <c r="AU386" s="71"/>
    </row>
    <row r="387" spans="3:64" ht="12.95" customHeight="1">
      <c r="C387" s="12"/>
      <c r="D387" s="12"/>
      <c r="AA387" s="71"/>
      <c r="AB387" s="71"/>
      <c r="AC387" s="71"/>
      <c r="AD387" s="71"/>
      <c r="AE387" s="71"/>
      <c r="AG387" s="102"/>
      <c r="AN387" s="71"/>
      <c r="AO387" s="71"/>
      <c r="AP387" s="71"/>
      <c r="AQ387" s="71"/>
      <c r="AR387" s="71"/>
      <c r="AS387" s="71"/>
      <c r="AT387" s="71"/>
      <c r="AU387" s="71"/>
    </row>
    <row r="388" spans="3:64" ht="12.95" customHeight="1">
      <c r="C388" s="12"/>
      <c r="D388" s="12"/>
      <c r="AA388" s="71"/>
      <c r="AB388" s="71"/>
      <c r="AC388" s="71"/>
      <c r="AD388" s="71"/>
      <c r="AE388" s="71"/>
      <c r="AG388" s="102"/>
      <c r="AN388" s="71"/>
      <c r="AO388" s="71"/>
      <c r="AP388" s="71"/>
      <c r="AQ388" s="71"/>
      <c r="AR388" s="71"/>
      <c r="AS388" s="71"/>
      <c r="AT388" s="71"/>
      <c r="AU388" s="71"/>
    </row>
    <row r="389" spans="3:64" ht="12.95" customHeight="1">
      <c r="C389" s="12"/>
      <c r="D389" s="12"/>
      <c r="AA389" s="71"/>
      <c r="AB389" s="71"/>
      <c r="AC389" s="71"/>
      <c r="AD389" s="71"/>
      <c r="AE389" s="71"/>
      <c r="AG389" s="102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</row>
    <row r="390" spans="3:64" ht="12.95" customHeight="1">
      <c r="C390" s="12"/>
      <c r="D390" s="12"/>
      <c r="AA390" s="71"/>
      <c r="AB390" s="71"/>
      <c r="AC390" s="71"/>
      <c r="AD390" s="71"/>
      <c r="AE390" s="71"/>
      <c r="AG390" s="102"/>
      <c r="AN390" s="71"/>
      <c r="AO390" s="71"/>
      <c r="AP390" s="71"/>
      <c r="AQ390" s="71"/>
      <c r="AR390" s="71"/>
      <c r="AS390" s="71"/>
      <c r="AT390" s="71"/>
      <c r="AU390" s="71"/>
    </row>
    <row r="391" spans="3:64" ht="12.95" customHeight="1">
      <c r="C391" s="12"/>
      <c r="D391" s="12"/>
      <c r="AA391" s="71"/>
      <c r="AB391" s="71"/>
      <c r="AC391" s="71"/>
      <c r="AD391" s="71"/>
      <c r="AE391" s="71"/>
      <c r="AG391" s="102"/>
      <c r="AN391" s="71"/>
      <c r="AO391" s="71"/>
      <c r="AP391" s="71"/>
      <c r="AQ391" s="71"/>
      <c r="AR391" s="71"/>
      <c r="AS391" s="71"/>
      <c r="AT391" s="71"/>
      <c r="AU391" s="71"/>
      <c r="AV391" s="71"/>
    </row>
    <row r="392" spans="3:64" ht="12.95" customHeight="1">
      <c r="C392" s="12"/>
      <c r="D392" s="12"/>
      <c r="AA392" s="71"/>
      <c r="AB392" s="71"/>
      <c r="AC392" s="71"/>
      <c r="AD392" s="71"/>
      <c r="AE392" s="71"/>
      <c r="AG392" s="102"/>
      <c r="AN392" s="71"/>
      <c r="AO392" s="71"/>
      <c r="AP392" s="71"/>
      <c r="AQ392" s="71"/>
      <c r="AR392" s="71"/>
      <c r="AS392" s="71"/>
      <c r="AT392" s="71"/>
      <c r="AU392" s="71"/>
    </row>
    <row r="393" spans="3:64" ht="12.95" customHeight="1">
      <c r="C393" s="12"/>
      <c r="D393" s="12"/>
      <c r="AA393" s="71"/>
      <c r="AB393" s="71"/>
      <c r="AC393" s="71"/>
      <c r="AD393" s="71"/>
      <c r="AE393" s="71"/>
      <c r="AG393" s="102"/>
      <c r="AN393" s="71"/>
      <c r="AO393" s="71"/>
      <c r="AP393" s="71"/>
      <c r="AQ393" s="71"/>
      <c r="AR393" s="71"/>
      <c r="AS393" s="71"/>
      <c r="AT393" s="71"/>
      <c r="AU393" s="71"/>
    </row>
    <row r="394" spans="3:64" ht="12.95" customHeight="1">
      <c r="C394" s="12"/>
      <c r="D394" s="12"/>
      <c r="AA394" s="71"/>
      <c r="AB394" s="71"/>
      <c r="AC394" s="71"/>
      <c r="AD394" s="71"/>
      <c r="AE394" s="71"/>
      <c r="AG394" s="102"/>
      <c r="AN394" s="71"/>
      <c r="AO394" s="71"/>
      <c r="AP394" s="71"/>
      <c r="AQ394" s="71"/>
      <c r="AR394" s="71"/>
      <c r="AS394" s="71"/>
      <c r="AT394" s="71"/>
      <c r="AU394" s="71"/>
    </row>
    <row r="395" spans="3:64" ht="12.95" customHeight="1">
      <c r="C395" s="12"/>
      <c r="D395" s="12"/>
      <c r="AA395" s="71"/>
      <c r="AB395" s="71"/>
      <c r="AC395" s="71"/>
      <c r="AD395" s="71"/>
      <c r="AE395" s="71"/>
      <c r="AG395" s="102"/>
      <c r="AN395" s="71"/>
      <c r="AO395" s="71"/>
      <c r="AP395" s="71"/>
      <c r="AQ395" s="71"/>
      <c r="AR395" s="71"/>
      <c r="AS395" s="71"/>
      <c r="AT395" s="71"/>
      <c r="AU395" s="71"/>
    </row>
    <row r="396" spans="3:64" ht="12.95" customHeight="1">
      <c r="C396" s="12"/>
      <c r="D396" s="12"/>
      <c r="AA396" s="71"/>
      <c r="AB396" s="71"/>
      <c r="AC396" s="71"/>
      <c r="AD396" s="71"/>
      <c r="AE396" s="71"/>
      <c r="AG396" s="102"/>
      <c r="AN396" s="71"/>
      <c r="AO396" s="71"/>
      <c r="AP396" s="71"/>
      <c r="AQ396" s="71"/>
      <c r="AR396" s="71"/>
      <c r="AS396" s="71"/>
      <c r="AT396" s="71"/>
      <c r="AU396" s="71"/>
    </row>
    <row r="397" spans="3:64" ht="12.95" customHeight="1">
      <c r="C397" s="12"/>
      <c r="D397" s="12"/>
      <c r="AA397" s="71"/>
      <c r="AB397" s="71"/>
      <c r="AC397" s="71"/>
      <c r="AD397" s="71"/>
      <c r="AE397" s="71"/>
      <c r="AG397" s="102"/>
      <c r="AN397" s="71"/>
      <c r="AO397" s="71"/>
      <c r="AP397" s="71"/>
      <c r="AQ397" s="71"/>
      <c r="AR397" s="71"/>
      <c r="AS397" s="71"/>
      <c r="AT397" s="71"/>
      <c r="AU397" s="71"/>
    </row>
    <row r="398" spans="3:64" ht="12.95" customHeight="1">
      <c r="C398" s="12"/>
      <c r="D398" s="12"/>
      <c r="AA398" s="71"/>
      <c r="AB398" s="71"/>
      <c r="AC398" s="71"/>
      <c r="AD398" s="71"/>
      <c r="AE398" s="71"/>
      <c r="AG398" s="102"/>
      <c r="AN398" s="71"/>
      <c r="AO398" s="71"/>
      <c r="AP398" s="71"/>
      <c r="AQ398" s="71"/>
      <c r="AR398" s="71"/>
      <c r="AS398" s="71"/>
      <c r="AT398" s="71"/>
      <c r="AU398" s="71"/>
    </row>
    <row r="399" spans="3:64" ht="12.95" customHeight="1">
      <c r="C399" s="12"/>
      <c r="D399" s="12"/>
      <c r="AA399" s="71"/>
      <c r="AB399" s="71"/>
      <c r="AC399" s="71"/>
      <c r="AD399" s="71"/>
      <c r="AE399" s="71"/>
      <c r="AG399" s="102"/>
      <c r="AN399" s="71"/>
      <c r="AO399" s="71"/>
      <c r="AP399" s="71"/>
      <c r="AQ399" s="71"/>
      <c r="AR399" s="71"/>
      <c r="AS399" s="71"/>
      <c r="AT399" s="71"/>
      <c r="AU399" s="71"/>
    </row>
    <row r="400" spans="3:64" ht="12.95" customHeight="1">
      <c r="C400" s="12"/>
      <c r="D400" s="12"/>
      <c r="AA400" s="71"/>
      <c r="AB400" s="71"/>
      <c r="AC400" s="71"/>
      <c r="AD400" s="71"/>
      <c r="AE400" s="71"/>
      <c r="AG400" s="102"/>
      <c r="AN400" s="71"/>
      <c r="AO400" s="71"/>
      <c r="AP400" s="71"/>
      <c r="AQ400" s="71"/>
      <c r="AR400" s="71"/>
      <c r="AS400" s="71"/>
      <c r="AT400" s="71"/>
      <c r="AU400" s="71"/>
    </row>
    <row r="401" spans="3:64" ht="12.95" customHeight="1">
      <c r="C401" s="12"/>
      <c r="D401" s="12"/>
      <c r="AA401" s="71"/>
      <c r="AB401" s="71"/>
      <c r="AC401" s="71"/>
      <c r="AD401" s="71"/>
      <c r="AE401" s="71"/>
      <c r="AG401" s="102"/>
      <c r="AN401" s="71"/>
      <c r="AO401" s="71"/>
      <c r="AP401" s="71"/>
      <c r="AQ401" s="71"/>
      <c r="AR401" s="71"/>
      <c r="AS401" s="71"/>
      <c r="AT401" s="71"/>
      <c r="AU401" s="71"/>
    </row>
    <row r="402" spans="3:64" ht="12.95" customHeight="1">
      <c r="C402" s="12"/>
      <c r="D402" s="12"/>
      <c r="AA402" s="71"/>
      <c r="AB402" s="71"/>
      <c r="AC402" s="71"/>
      <c r="AD402" s="71"/>
      <c r="AE402" s="71"/>
      <c r="AG402" s="102"/>
      <c r="AN402" s="71"/>
      <c r="AO402" s="71"/>
      <c r="AP402" s="71"/>
      <c r="AQ402" s="71"/>
      <c r="AR402" s="71"/>
      <c r="AS402" s="71"/>
      <c r="AT402" s="71"/>
      <c r="AU402" s="71"/>
    </row>
    <row r="403" spans="3:64" ht="12.95" customHeight="1">
      <c r="C403" s="12"/>
      <c r="D403" s="12"/>
      <c r="AA403" s="71"/>
      <c r="AB403" s="71"/>
      <c r="AC403" s="71"/>
      <c r="AD403" s="71"/>
      <c r="AE403" s="71"/>
      <c r="AG403" s="102"/>
      <c r="AN403" s="71"/>
      <c r="AO403" s="71"/>
      <c r="AP403" s="71"/>
      <c r="AQ403" s="71"/>
      <c r="AR403" s="71"/>
      <c r="AS403" s="71"/>
      <c r="AT403" s="71"/>
      <c r="AU403" s="71"/>
    </row>
    <row r="404" spans="3:64" ht="12.95" customHeight="1">
      <c r="C404" s="12"/>
      <c r="D404" s="12"/>
      <c r="AA404" s="71"/>
      <c r="AB404" s="71"/>
      <c r="AC404" s="71"/>
      <c r="AD404" s="71"/>
      <c r="AE404" s="71"/>
      <c r="AG404" s="102"/>
      <c r="AN404" s="71"/>
      <c r="AO404" s="71"/>
      <c r="AP404" s="71"/>
      <c r="AQ404" s="71"/>
      <c r="AR404" s="71"/>
      <c r="AS404" s="71"/>
      <c r="AT404" s="71"/>
      <c r="AU404" s="71"/>
    </row>
    <row r="405" spans="3:64" ht="12.95" customHeight="1">
      <c r="C405" s="12"/>
      <c r="D405" s="12"/>
      <c r="AA405" s="71"/>
      <c r="AB405" s="71"/>
      <c r="AC405" s="71"/>
      <c r="AD405" s="71"/>
      <c r="AE405" s="71"/>
      <c r="AG405" s="102"/>
      <c r="AN405" s="71"/>
      <c r="AO405" s="71"/>
      <c r="AP405" s="71"/>
      <c r="AQ405" s="71"/>
      <c r="AR405" s="71"/>
      <c r="AS405" s="71"/>
      <c r="AT405" s="71"/>
      <c r="AU405" s="71"/>
    </row>
    <row r="406" spans="3:64" ht="12.95" customHeight="1">
      <c r="C406" s="12"/>
      <c r="D406" s="12"/>
      <c r="AA406" s="71"/>
      <c r="AB406" s="71"/>
      <c r="AC406" s="71"/>
      <c r="AD406" s="71"/>
      <c r="AE406" s="71"/>
      <c r="AG406" s="102"/>
      <c r="AN406" s="71"/>
      <c r="AO406" s="71"/>
      <c r="AP406" s="71"/>
      <c r="AQ406" s="71"/>
      <c r="AR406" s="71"/>
      <c r="AS406" s="71"/>
      <c r="AT406" s="71"/>
      <c r="AU406" s="71"/>
    </row>
    <row r="407" spans="3:64" ht="12.95" customHeight="1">
      <c r="C407" s="12"/>
      <c r="D407" s="12"/>
      <c r="AA407" s="71"/>
      <c r="AB407" s="71"/>
      <c r="AC407" s="71"/>
      <c r="AD407" s="71"/>
      <c r="AE407" s="71"/>
      <c r="AG407" s="102"/>
      <c r="AN407" s="71"/>
      <c r="AO407" s="71"/>
      <c r="AP407" s="71"/>
      <c r="AQ407" s="71"/>
      <c r="AR407" s="71"/>
      <c r="AS407" s="71"/>
      <c r="AT407" s="71"/>
      <c r="AU407" s="71"/>
    </row>
    <row r="408" spans="3:64" ht="12.95" customHeight="1">
      <c r="C408" s="12"/>
      <c r="D408" s="12"/>
      <c r="AA408" s="71"/>
      <c r="AB408" s="71"/>
      <c r="AC408" s="71"/>
      <c r="AD408" s="71"/>
      <c r="AE408" s="71"/>
      <c r="AG408" s="102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</row>
    <row r="409" spans="3:64" ht="12.95" customHeight="1">
      <c r="C409" s="12"/>
      <c r="D409" s="12"/>
      <c r="AA409" s="71"/>
      <c r="AB409" s="71"/>
      <c r="AC409" s="71"/>
      <c r="AD409" s="71"/>
      <c r="AE409" s="71"/>
      <c r="AG409" s="102"/>
      <c r="AN409" s="71"/>
      <c r="AO409" s="71"/>
      <c r="AP409" s="71"/>
      <c r="AQ409" s="71"/>
      <c r="AR409" s="71"/>
      <c r="AS409" s="71"/>
      <c r="AT409" s="71"/>
      <c r="AU409" s="71"/>
      <c r="AV409" s="71"/>
    </row>
    <row r="410" spans="3:64" ht="12.95" customHeight="1">
      <c r="C410" s="12"/>
      <c r="D410" s="12"/>
      <c r="AA410" s="71"/>
      <c r="AB410" s="71"/>
      <c r="AC410" s="71"/>
      <c r="AD410" s="71"/>
      <c r="AE410" s="71"/>
      <c r="AG410" s="102"/>
      <c r="AN410" s="71"/>
      <c r="AO410" s="71"/>
      <c r="AP410" s="71"/>
      <c r="AQ410" s="71"/>
      <c r="AR410" s="71"/>
      <c r="AS410" s="71"/>
      <c r="AT410" s="71"/>
      <c r="AU410" s="71"/>
      <c r="AV410" s="71"/>
      <c r="AX410" s="71"/>
    </row>
    <row r="411" spans="3:64" ht="12.95" customHeight="1">
      <c r="C411" s="12"/>
      <c r="D411" s="12"/>
      <c r="AA411" s="71"/>
      <c r="AB411" s="71"/>
      <c r="AC411" s="71"/>
      <c r="AD411" s="71"/>
      <c r="AE411" s="71"/>
      <c r="AG411" s="102"/>
      <c r="AN411" s="71"/>
      <c r="AO411" s="71"/>
      <c r="AP411" s="71"/>
      <c r="AQ411" s="71"/>
      <c r="AR411" s="71"/>
      <c r="AS411" s="71"/>
      <c r="AT411" s="71"/>
      <c r="AU411" s="71"/>
    </row>
    <row r="412" spans="3:64" ht="12.95" customHeight="1">
      <c r="C412" s="12"/>
      <c r="D412" s="12"/>
      <c r="AA412" s="71"/>
      <c r="AB412" s="71"/>
      <c r="AC412" s="71"/>
      <c r="AD412" s="71"/>
      <c r="AE412" s="71"/>
      <c r="AG412" s="102"/>
      <c r="AN412" s="71"/>
      <c r="AO412" s="71"/>
      <c r="AP412" s="71"/>
      <c r="AQ412" s="71"/>
      <c r="AR412" s="71"/>
      <c r="AS412" s="71"/>
      <c r="AT412" s="71"/>
      <c r="AU412" s="71"/>
    </row>
    <row r="413" spans="3:64" ht="12.95" customHeight="1">
      <c r="C413" s="12"/>
      <c r="D413" s="12"/>
      <c r="AA413" s="71"/>
      <c r="AB413" s="71"/>
      <c r="AC413" s="71"/>
      <c r="AD413" s="71"/>
      <c r="AE413" s="71"/>
      <c r="AG413" s="102"/>
      <c r="AN413" s="71"/>
      <c r="AO413" s="71"/>
      <c r="AP413" s="71"/>
      <c r="AQ413" s="71"/>
      <c r="AR413" s="71"/>
      <c r="AS413" s="71"/>
      <c r="AT413" s="71"/>
      <c r="AU413" s="71"/>
    </row>
    <row r="414" spans="3:64" ht="12.95" customHeight="1">
      <c r="C414" s="12"/>
      <c r="D414" s="12"/>
      <c r="AA414" s="71"/>
      <c r="AB414" s="71"/>
      <c r="AC414" s="71"/>
      <c r="AD414" s="71"/>
      <c r="AE414" s="71"/>
      <c r="AG414" s="102"/>
      <c r="AN414" s="71"/>
      <c r="AO414" s="71"/>
      <c r="AP414" s="71"/>
      <c r="AQ414" s="71"/>
      <c r="AR414" s="71"/>
      <c r="AS414" s="71"/>
      <c r="AT414" s="71"/>
      <c r="AU414" s="71"/>
      <c r="AV414" s="71"/>
    </row>
    <row r="415" spans="3:64" ht="12.95" customHeight="1">
      <c r="C415" s="12"/>
      <c r="D415" s="12"/>
      <c r="AA415" s="71"/>
      <c r="AB415" s="71"/>
      <c r="AC415" s="71"/>
      <c r="AD415" s="71"/>
      <c r="AE415" s="71"/>
      <c r="AG415" s="102"/>
      <c r="AN415" s="71"/>
      <c r="AO415" s="71"/>
      <c r="AP415" s="71"/>
      <c r="AQ415" s="71"/>
      <c r="AR415" s="71"/>
      <c r="AS415" s="71"/>
      <c r="AT415" s="71"/>
      <c r="AU415" s="71"/>
    </row>
    <row r="416" spans="3:64" ht="12.95" customHeight="1">
      <c r="C416" s="12"/>
      <c r="D416" s="12"/>
      <c r="AA416" s="71"/>
      <c r="AB416" s="71"/>
      <c r="AC416" s="71"/>
      <c r="AD416" s="71"/>
      <c r="AE416" s="71"/>
      <c r="AG416" s="102"/>
      <c r="AN416" s="71"/>
      <c r="AO416" s="71"/>
      <c r="AP416" s="71"/>
      <c r="AQ416" s="71"/>
      <c r="AR416" s="71"/>
      <c r="AS416" s="71"/>
      <c r="AT416" s="71"/>
      <c r="AU416" s="71"/>
    </row>
    <row r="417" spans="3:47" ht="12.95" customHeight="1">
      <c r="C417" s="12"/>
      <c r="D417" s="12"/>
      <c r="AA417" s="71"/>
      <c r="AB417" s="71"/>
      <c r="AC417" s="71"/>
      <c r="AD417" s="71"/>
      <c r="AE417" s="71"/>
      <c r="AG417" s="102"/>
      <c r="AN417" s="71"/>
      <c r="AO417" s="71"/>
      <c r="AP417" s="71"/>
      <c r="AQ417" s="71"/>
      <c r="AR417" s="71"/>
      <c r="AS417" s="71"/>
      <c r="AT417" s="71"/>
      <c r="AU417" s="71"/>
    </row>
    <row r="418" spans="3:47" ht="12.95" customHeight="1">
      <c r="C418" s="12"/>
      <c r="D418" s="12"/>
      <c r="AA418" s="71"/>
      <c r="AB418" s="71"/>
      <c r="AC418" s="71"/>
      <c r="AD418" s="71"/>
      <c r="AE418" s="71"/>
      <c r="AG418" s="102"/>
      <c r="AN418" s="71"/>
      <c r="AO418" s="71"/>
      <c r="AP418" s="71"/>
      <c r="AQ418" s="71"/>
      <c r="AR418" s="71"/>
      <c r="AS418" s="71"/>
      <c r="AT418" s="71"/>
      <c r="AU418" s="71"/>
    </row>
    <row r="419" spans="3:47" ht="12.95" customHeight="1">
      <c r="C419" s="12"/>
      <c r="D419" s="12"/>
      <c r="AA419" s="71"/>
      <c r="AB419" s="71"/>
      <c r="AC419" s="71"/>
      <c r="AD419" s="71"/>
      <c r="AE419" s="71"/>
      <c r="AG419" s="102"/>
      <c r="AN419" s="71"/>
      <c r="AO419" s="71"/>
      <c r="AP419" s="71"/>
      <c r="AQ419" s="71"/>
      <c r="AR419" s="71"/>
      <c r="AS419" s="71"/>
      <c r="AT419" s="71"/>
      <c r="AU419" s="71"/>
    </row>
    <row r="420" spans="3:47" ht="12.95" customHeight="1">
      <c r="C420" s="12"/>
      <c r="D420" s="12"/>
      <c r="AA420" s="71"/>
      <c r="AB420" s="71"/>
      <c r="AC420" s="71"/>
      <c r="AD420" s="71"/>
      <c r="AE420" s="71"/>
      <c r="AG420" s="102"/>
      <c r="AN420" s="71"/>
      <c r="AO420" s="71"/>
      <c r="AP420" s="71"/>
      <c r="AQ420" s="71"/>
      <c r="AR420" s="71"/>
      <c r="AS420" s="71"/>
      <c r="AT420" s="71"/>
      <c r="AU420" s="71"/>
    </row>
    <row r="421" spans="3:47" ht="12.95" customHeight="1">
      <c r="C421" s="12"/>
      <c r="D421" s="12"/>
      <c r="AA421" s="71"/>
      <c r="AB421" s="71"/>
      <c r="AC421" s="71"/>
      <c r="AD421" s="71"/>
      <c r="AE421" s="71"/>
      <c r="AG421" s="102"/>
      <c r="AN421" s="71"/>
      <c r="AO421" s="71"/>
      <c r="AP421" s="71"/>
      <c r="AQ421" s="71"/>
      <c r="AR421" s="71"/>
      <c r="AS421" s="71"/>
      <c r="AT421" s="71"/>
      <c r="AU421" s="71"/>
    </row>
    <row r="422" spans="3:47" ht="12.95" customHeight="1">
      <c r="C422" s="12"/>
      <c r="D422" s="12"/>
      <c r="AA422" s="71"/>
      <c r="AB422" s="71"/>
      <c r="AC422" s="71"/>
      <c r="AD422" s="71"/>
      <c r="AE422" s="71"/>
      <c r="AG422" s="102"/>
      <c r="AN422" s="71"/>
      <c r="AO422" s="71"/>
      <c r="AP422" s="71"/>
      <c r="AQ422" s="71"/>
      <c r="AR422" s="71"/>
      <c r="AS422" s="71"/>
      <c r="AT422" s="71"/>
      <c r="AU422" s="71"/>
    </row>
    <row r="423" spans="3:47" ht="12.95" customHeight="1">
      <c r="C423" s="12"/>
      <c r="D423" s="12"/>
      <c r="AA423" s="71"/>
      <c r="AB423" s="71"/>
      <c r="AC423" s="71"/>
      <c r="AD423" s="71"/>
      <c r="AE423" s="71"/>
      <c r="AG423" s="102"/>
      <c r="AN423" s="71"/>
      <c r="AO423" s="71"/>
      <c r="AP423" s="71"/>
      <c r="AQ423" s="71"/>
      <c r="AR423" s="71"/>
      <c r="AS423" s="71"/>
      <c r="AT423" s="71"/>
      <c r="AU423" s="71"/>
    </row>
    <row r="424" spans="3:47" ht="12.95" customHeight="1">
      <c r="C424" s="12"/>
      <c r="D424" s="12"/>
      <c r="AA424" s="71"/>
      <c r="AB424" s="71"/>
      <c r="AC424" s="71"/>
      <c r="AD424" s="71"/>
      <c r="AE424" s="71"/>
      <c r="AG424" s="102"/>
      <c r="AN424" s="71"/>
      <c r="AO424" s="71"/>
      <c r="AP424" s="71"/>
      <c r="AQ424" s="71"/>
      <c r="AR424" s="71"/>
      <c r="AS424" s="71"/>
      <c r="AT424" s="71"/>
      <c r="AU424" s="71"/>
    </row>
    <row r="425" spans="3:47" ht="12.95" customHeight="1">
      <c r="C425" s="12"/>
      <c r="D425" s="12"/>
      <c r="AA425" s="71"/>
      <c r="AB425" s="71"/>
      <c r="AC425" s="71"/>
      <c r="AD425" s="71"/>
      <c r="AE425" s="71"/>
      <c r="AG425" s="102"/>
      <c r="AN425" s="71"/>
      <c r="AO425" s="71"/>
      <c r="AP425" s="71"/>
      <c r="AQ425" s="71"/>
      <c r="AR425" s="71"/>
      <c r="AS425" s="71"/>
      <c r="AT425" s="71"/>
      <c r="AU425" s="71"/>
    </row>
    <row r="426" spans="3:47" ht="12.95" customHeight="1">
      <c r="C426" s="12"/>
      <c r="D426" s="12"/>
      <c r="AA426" s="71"/>
      <c r="AB426" s="71"/>
      <c r="AC426" s="71"/>
      <c r="AD426" s="71"/>
      <c r="AE426" s="71"/>
      <c r="AG426" s="102"/>
      <c r="AN426" s="71"/>
      <c r="AO426" s="71"/>
      <c r="AP426" s="71"/>
      <c r="AQ426" s="71"/>
      <c r="AR426" s="71"/>
      <c r="AS426" s="71"/>
      <c r="AT426" s="71"/>
      <c r="AU426" s="71"/>
    </row>
    <row r="427" spans="3:47" ht="12.95" customHeight="1">
      <c r="C427" s="12"/>
      <c r="D427" s="12"/>
      <c r="AA427" s="71"/>
      <c r="AB427" s="71"/>
      <c r="AC427" s="71"/>
      <c r="AD427" s="71"/>
      <c r="AE427" s="71"/>
      <c r="AG427" s="102"/>
      <c r="AN427" s="71"/>
      <c r="AO427" s="71"/>
      <c r="AP427" s="71"/>
      <c r="AQ427" s="71"/>
      <c r="AR427" s="71"/>
      <c r="AS427" s="71"/>
      <c r="AT427" s="71"/>
      <c r="AU427" s="71"/>
    </row>
    <row r="428" spans="3:47" ht="12.95" customHeight="1">
      <c r="C428" s="12"/>
      <c r="D428" s="12"/>
      <c r="AA428" s="71"/>
      <c r="AB428" s="71"/>
      <c r="AC428" s="71"/>
      <c r="AD428" s="71"/>
      <c r="AE428" s="71"/>
      <c r="AG428" s="102"/>
      <c r="AN428" s="71"/>
      <c r="AO428" s="71"/>
      <c r="AP428" s="71"/>
      <c r="AQ428" s="71"/>
      <c r="AR428" s="71"/>
      <c r="AS428" s="71"/>
      <c r="AT428" s="71"/>
      <c r="AU428" s="71"/>
    </row>
    <row r="429" spans="3:47" ht="12.95" customHeight="1">
      <c r="C429" s="12"/>
      <c r="D429" s="12"/>
      <c r="AA429" s="71"/>
      <c r="AB429" s="71"/>
      <c r="AC429" s="71"/>
      <c r="AD429" s="71"/>
      <c r="AE429" s="71"/>
      <c r="AG429" s="102"/>
      <c r="AN429" s="71"/>
      <c r="AO429" s="71"/>
      <c r="AP429" s="71"/>
      <c r="AQ429" s="71"/>
      <c r="AR429" s="71"/>
      <c r="AS429" s="71"/>
      <c r="AT429" s="71"/>
      <c r="AU429" s="71"/>
    </row>
    <row r="430" spans="3:47" ht="12.95" customHeight="1">
      <c r="C430" s="12"/>
      <c r="D430" s="12"/>
      <c r="AA430" s="71"/>
      <c r="AB430" s="71"/>
      <c r="AC430" s="71"/>
      <c r="AD430" s="71"/>
      <c r="AE430" s="71"/>
      <c r="AG430" s="102"/>
      <c r="AN430" s="71"/>
      <c r="AO430" s="71"/>
      <c r="AP430" s="71"/>
      <c r="AQ430" s="71"/>
      <c r="AR430" s="71"/>
      <c r="AS430" s="71"/>
      <c r="AT430" s="71"/>
      <c r="AU430" s="71"/>
    </row>
    <row r="431" spans="3:47" ht="12.95" customHeight="1">
      <c r="C431" s="12"/>
      <c r="D431" s="12"/>
      <c r="AA431" s="71"/>
      <c r="AB431" s="71"/>
      <c r="AC431" s="71"/>
      <c r="AD431" s="71"/>
      <c r="AE431" s="71"/>
      <c r="AG431" s="102"/>
      <c r="AN431" s="71"/>
      <c r="AO431" s="71"/>
      <c r="AP431" s="71"/>
      <c r="AQ431" s="71"/>
      <c r="AR431" s="71"/>
      <c r="AS431" s="71"/>
      <c r="AT431" s="71"/>
      <c r="AU431" s="71"/>
    </row>
    <row r="432" spans="3:47" ht="12.95" customHeight="1">
      <c r="C432" s="12"/>
      <c r="D432" s="12"/>
      <c r="AA432" s="71"/>
      <c r="AB432" s="71"/>
      <c r="AC432" s="71"/>
      <c r="AD432" s="71"/>
      <c r="AE432" s="71"/>
      <c r="AG432" s="102"/>
      <c r="AN432" s="71"/>
      <c r="AO432" s="71"/>
      <c r="AP432" s="71"/>
      <c r="AQ432" s="71"/>
      <c r="AR432" s="71"/>
      <c r="AS432" s="71"/>
      <c r="AT432" s="71"/>
      <c r="AU432" s="71"/>
    </row>
    <row r="433" spans="3:47" ht="12.95" customHeight="1">
      <c r="C433" s="12"/>
      <c r="D433" s="12"/>
      <c r="AA433" s="71"/>
      <c r="AB433" s="71"/>
      <c r="AC433" s="71"/>
      <c r="AD433" s="71"/>
      <c r="AE433" s="71"/>
      <c r="AG433" s="102"/>
      <c r="AN433" s="71"/>
      <c r="AO433" s="71"/>
      <c r="AP433" s="71"/>
      <c r="AQ433" s="71"/>
      <c r="AR433" s="71"/>
      <c r="AS433" s="71"/>
      <c r="AT433" s="71"/>
      <c r="AU433" s="71"/>
    </row>
    <row r="434" spans="3:47" ht="12.95" customHeight="1">
      <c r="C434" s="12"/>
      <c r="D434" s="12"/>
      <c r="AA434" s="71"/>
      <c r="AB434" s="71"/>
      <c r="AC434" s="71"/>
      <c r="AD434" s="71"/>
      <c r="AE434" s="71"/>
      <c r="AG434" s="102"/>
      <c r="AN434" s="71"/>
      <c r="AO434" s="71"/>
      <c r="AP434" s="71"/>
      <c r="AQ434" s="71"/>
      <c r="AR434" s="71"/>
      <c r="AS434" s="71"/>
      <c r="AT434" s="71"/>
      <c r="AU434" s="71"/>
    </row>
    <row r="435" spans="3:47" ht="12.95" customHeight="1">
      <c r="C435" s="12"/>
      <c r="D435" s="12"/>
      <c r="AA435" s="71"/>
      <c r="AB435" s="71"/>
      <c r="AC435" s="71"/>
      <c r="AD435" s="71"/>
      <c r="AE435" s="71"/>
      <c r="AG435" s="102"/>
      <c r="AN435" s="71"/>
      <c r="AO435" s="71"/>
      <c r="AP435" s="71"/>
      <c r="AQ435" s="71"/>
      <c r="AR435" s="71"/>
      <c r="AS435" s="71"/>
      <c r="AT435" s="71"/>
      <c r="AU435" s="71"/>
    </row>
    <row r="436" spans="3:47" ht="12.95" customHeight="1">
      <c r="C436" s="12"/>
      <c r="D436" s="12"/>
      <c r="AA436" s="71"/>
      <c r="AB436" s="71"/>
      <c r="AC436" s="71"/>
      <c r="AD436" s="71"/>
      <c r="AE436" s="71"/>
      <c r="AG436" s="102"/>
      <c r="AN436" s="71"/>
      <c r="AO436" s="71"/>
      <c r="AP436" s="71"/>
      <c r="AQ436" s="71"/>
      <c r="AR436" s="71"/>
      <c r="AS436" s="71"/>
      <c r="AT436" s="71"/>
      <c r="AU436" s="71"/>
    </row>
    <row r="437" spans="3:47" ht="12.95" customHeight="1">
      <c r="C437" s="12"/>
      <c r="D437" s="12"/>
      <c r="AA437" s="71"/>
      <c r="AB437" s="71"/>
      <c r="AC437" s="71"/>
      <c r="AD437" s="71"/>
      <c r="AE437" s="71"/>
      <c r="AG437" s="102"/>
      <c r="AN437" s="71"/>
      <c r="AO437" s="71"/>
      <c r="AP437" s="71"/>
      <c r="AQ437" s="71"/>
      <c r="AR437" s="71"/>
      <c r="AS437" s="71"/>
      <c r="AT437" s="71"/>
      <c r="AU437" s="71"/>
    </row>
    <row r="438" spans="3:47" ht="12.95" customHeight="1">
      <c r="C438" s="12"/>
      <c r="D438" s="12"/>
      <c r="AA438" s="71"/>
      <c r="AB438" s="71"/>
      <c r="AC438" s="71"/>
      <c r="AD438" s="71"/>
      <c r="AE438" s="71"/>
      <c r="AG438" s="102"/>
      <c r="AN438" s="71"/>
      <c r="AO438" s="71"/>
      <c r="AP438" s="71"/>
      <c r="AQ438" s="71"/>
      <c r="AR438" s="71"/>
      <c r="AS438" s="71"/>
      <c r="AT438" s="71"/>
      <c r="AU438" s="71"/>
    </row>
    <row r="439" spans="3:47" ht="12.95" customHeight="1">
      <c r="C439" s="12"/>
      <c r="D439" s="12"/>
      <c r="AA439" s="71"/>
      <c r="AB439" s="71"/>
      <c r="AC439" s="71"/>
      <c r="AD439" s="71"/>
      <c r="AE439" s="71"/>
      <c r="AG439" s="102"/>
      <c r="AN439" s="71"/>
      <c r="AO439" s="71"/>
      <c r="AP439" s="71"/>
      <c r="AQ439" s="71"/>
      <c r="AR439" s="71"/>
      <c r="AS439" s="71"/>
      <c r="AT439" s="71"/>
      <c r="AU439" s="71"/>
    </row>
    <row r="440" spans="3:47" ht="12.95" customHeight="1">
      <c r="C440" s="12"/>
      <c r="D440" s="12"/>
      <c r="AA440" s="71"/>
      <c r="AB440" s="71"/>
      <c r="AC440" s="71"/>
      <c r="AD440" s="71"/>
      <c r="AE440" s="71"/>
      <c r="AG440" s="102"/>
      <c r="AN440" s="71"/>
      <c r="AO440" s="71"/>
      <c r="AP440" s="71"/>
      <c r="AQ440" s="71"/>
      <c r="AR440" s="71"/>
      <c r="AS440" s="71"/>
      <c r="AT440" s="71"/>
      <c r="AU440" s="71"/>
    </row>
    <row r="441" spans="3:47" ht="12.95" customHeight="1">
      <c r="C441" s="12"/>
      <c r="D441" s="12"/>
      <c r="AA441" s="71"/>
      <c r="AB441" s="71"/>
      <c r="AC441" s="71"/>
      <c r="AD441" s="71"/>
      <c r="AE441" s="71"/>
      <c r="AG441" s="102"/>
      <c r="AN441" s="71"/>
      <c r="AO441" s="71"/>
      <c r="AP441" s="71"/>
      <c r="AQ441" s="71"/>
      <c r="AR441" s="71"/>
      <c r="AS441" s="71"/>
      <c r="AT441" s="71"/>
      <c r="AU441" s="71"/>
    </row>
    <row r="442" spans="3:47" ht="12.95" customHeight="1">
      <c r="C442" s="12"/>
      <c r="D442" s="12"/>
      <c r="AA442" s="71"/>
      <c r="AB442" s="71"/>
      <c r="AC442" s="71"/>
      <c r="AD442" s="71"/>
      <c r="AE442" s="71"/>
      <c r="AG442" s="102"/>
      <c r="AN442" s="71"/>
      <c r="AO442" s="71"/>
      <c r="AP442" s="71"/>
      <c r="AQ442" s="71"/>
      <c r="AR442" s="71"/>
      <c r="AS442" s="71"/>
      <c r="AT442" s="71"/>
      <c r="AU442" s="71"/>
    </row>
    <row r="443" spans="3:47" ht="12.95" customHeight="1">
      <c r="C443" s="12"/>
      <c r="D443" s="12"/>
      <c r="AA443" s="71"/>
      <c r="AB443" s="71"/>
      <c r="AC443" s="71"/>
      <c r="AD443" s="71"/>
      <c r="AE443" s="71"/>
      <c r="AG443" s="102"/>
      <c r="AN443" s="71"/>
      <c r="AO443" s="71"/>
      <c r="AP443" s="71"/>
      <c r="AQ443" s="71"/>
      <c r="AR443" s="71"/>
      <c r="AS443" s="71"/>
      <c r="AT443" s="71"/>
      <c r="AU443" s="71"/>
    </row>
    <row r="444" spans="3:47" ht="12.95" customHeight="1">
      <c r="C444" s="12"/>
      <c r="D444" s="12"/>
      <c r="AA444" s="71"/>
      <c r="AB444" s="71"/>
      <c r="AC444" s="71"/>
      <c r="AD444" s="71"/>
      <c r="AE444" s="71"/>
      <c r="AG444" s="102"/>
      <c r="AN444" s="71"/>
      <c r="AO444" s="71"/>
      <c r="AP444" s="71"/>
      <c r="AQ444" s="71"/>
      <c r="AR444" s="71"/>
      <c r="AS444" s="71"/>
      <c r="AT444" s="71"/>
      <c r="AU444" s="71"/>
    </row>
    <row r="445" spans="3:47" ht="12.95" customHeight="1">
      <c r="C445" s="12"/>
      <c r="D445" s="12"/>
      <c r="AA445" s="71"/>
      <c r="AB445" s="71"/>
      <c r="AC445" s="71"/>
      <c r="AD445" s="71"/>
      <c r="AE445" s="71"/>
      <c r="AG445" s="102"/>
      <c r="AN445" s="71"/>
      <c r="AO445" s="71"/>
      <c r="AP445" s="71"/>
      <c r="AQ445" s="71"/>
      <c r="AR445" s="71"/>
      <c r="AS445" s="71"/>
      <c r="AT445" s="71"/>
      <c r="AU445" s="71"/>
    </row>
    <row r="446" spans="3:47" ht="12.95" customHeight="1">
      <c r="C446" s="12"/>
      <c r="D446" s="12"/>
      <c r="AA446" s="71"/>
      <c r="AB446" s="71"/>
      <c r="AC446" s="71"/>
      <c r="AD446" s="71"/>
      <c r="AE446" s="71"/>
      <c r="AG446" s="102"/>
      <c r="AN446" s="71"/>
      <c r="AO446" s="71"/>
      <c r="AP446" s="71"/>
      <c r="AQ446" s="71"/>
      <c r="AR446" s="71"/>
      <c r="AS446" s="71"/>
      <c r="AT446" s="71"/>
      <c r="AU446" s="71"/>
    </row>
    <row r="447" spans="3:47" ht="12.95" customHeight="1">
      <c r="C447" s="12"/>
      <c r="D447" s="12"/>
      <c r="AA447" s="71"/>
      <c r="AB447" s="71"/>
      <c r="AC447" s="71"/>
      <c r="AD447" s="71"/>
      <c r="AE447" s="71"/>
      <c r="AG447" s="102"/>
      <c r="AN447" s="71"/>
      <c r="AO447" s="71"/>
      <c r="AP447" s="71"/>
      <c r="AQ447" s="71"/>
      <c r="AR447" s="71"/>
      <c r="AS447" s="71"/>
      <c r="AT447" s="71"/>
      <c r="AU447" s="71"/>
    </row>
    <row r="448" spans="3:47" ht="12.95" customHeight="1">
      <c r="C448" s="12"/>
      <c r="D448" s="12"/>
      <c r="AA448" s="71"/>
      <c r="AB448" s="71"/>
      <c r="AC448" s="71"/>
      <c r="AD448" s="71"/>
      <c r="AE448" s="71"/>
      <c r="AG448" s="102"/>
      <c r="AN448" s="71"/>
      <c r="AO448" s="71"/>
      <c r="AP448" s="71"/>
      <c r="AQ448" s="71"/>
      <c r="AR448" s="71"/>
      <c r="AS448" s="71"/>
      <c r="AT448" s="71"/>
      <c r="AU448" s="71"/>
    </row>
    <row r="449" spans="3:47" ht="12.95" customHeight="1">
      <c r="C449" s="12"/>
      <c r="D449" s="12"/>
      <c r="AA449" s="71"/>
      <c r="AB449" s="71"/>
      <c r="AC449" s="71"/>
      <c r="AD449" s="71"/>
      <c r="AE449" s="71"/>
      <c r="AG449" s="102"/>
      <c r="AN449" s="71"/>
      <c r="AO449" s="71"/>
      <c r="AP449" s="71"/>
      <c r="AQ449" s="71"/>
      <c r="AR449" s="71"/>
      <c r="AS449" s="71"/>
      <c r="AT449" s="71"/>
      <c r="AU449" s="71"/>
    </row>
    <row r="450" spans="3:47" ht="12.95" customHeight="1">
      <c r="C450" s="12"/>
      <c r="D450" s="12"/>
      <c r="AA450" s="71"/>
      <c r="AB450" s="71"/>
      <c r="AC450" s="71"/>
      <c r="AD450" s="71"/>
      <c r="AE450" s="71"/>
      <c r="AG450" s="102"/>
      <c r="AN450" s="71"/>
      <c r="AO450" s="71"/>
      <c r="AP450" s="71"/>
      <c r="AQ450" s="71"/>
      <c r="AR450" s="71"/>
      <c r="AS450" s="71"/>
      <c r="AT450" s="71"/>
      <c r="AU450" s="71"/>
    </row>
    <row r="451" spans="3:47" ht="12.95" customHeight="1">
      <c r="C451" s="12"/>
      <c r="D451" s="12"/>
      <c r="AA451" s="71"/>
      <c r="AB451" s="71"/>
      <c r="AC451" s="71"/>
      <c r="AD451" s="71"/>
      <c r="AE451" s="71"/>
      <c r="AG451" s="102"/>
      <c r="AN451" s="71"/>
      <c r="AO451" s="71"/>
      <c r="AP451" s="71"/>
      <c r="AQ451" s="71"/>
      <c r="AR451" s="71"/>
      <c r="AS451" s="71"/>
      <c r="AT451" s="71"/>
      <c r="AU451" s="71"/>
    </row>
    <row r="452" spans="3:47" ht="12.95" customHeight="1">
      <c r="C452" s="12"/>
      <c r="D452" s="12"/>
      <c r="AA452" s="71"/>
      <c r="AB452" s="71"/>
      <c r="AC452" s="71"/>
      <c r="AD452" s="71"/>
      <c r="AE452" s="71"/>
      <c r="AG452" s="102"/>
      <c r="AN452" s="71"/>
      <c r="AO452" s="71"/>
      <c r="AP452" s="71"/>
      <c r="AQ452" s="71"/>
      <c r="AR452" s="71"/>
      <c r="AS452" s="71"/>
      <c r="AT452" s="71"/>
      <c r="AU452" s="71"/>
    </row>
    <row r="453" spans="3:47" ht="12.95" customHeight="1">
      <c r="C453" s="12"/>
      <c r="D453" s="12"/>
      <c r="AA453" s="71"/>
      <c r="AB453" s="71"/>
      <c r="AC453" s="71"/>
      <c r="AD453" s="71"/>
      <c r="AE453" s="71"/>
      <c r="AG453" s="102"/>
      <c r="AN453" s="71"/>
      <c r="AO453" s="71"/>
      <c r="AP453" s="71"/>
      <c r="AQ453" s="71"/>
      <c r="AR453" s="71"/>
      <c r="AS453" s="71"/>
      <c r="AT453" s="71"/>
      <c r="AU453" s="71"/>
    </row>
    <row r="454" spans="3:47" ht="12.95" customHeight="1">
      <c r="C454" s="12"/>
      <c r="D454" s="12"/>
      <c r="AA454" s="71"/>
      <c r="AB454" s="71"/>
      <c r="AC454" s="71"/>
      <c r="AD454" s="71"/>
      <c r="AE454" s="71"/>
      <c r="AG454" s="102"/>
      <c r="AN454" s="71"/>
      <c r="AO454" s="71"/>
      <c r="AP454" s="71"/>
      <c r="AQ454" s="71"/>
      <c r="AR454" s="71"/>
      <c r="AS454" s="71"/>
      <c r="AT454" s="71"/>
      <c r="AU454" s="71"/>
    </row>
    <row r="455" spans="3:47" ht="12.95" customHeight="1">
      <c r="C455" s="12"/>
      <c r="D455" s="12"/>
      <c r="AA455" s="71"/>
      <c r="AB455" s="71"/>
      <c r="AC455" s="71"/>
      <c r="AD455" s="71"/>
      <c r="AE455" s="71"/>
      <c r="AG455" s="102"/>
      <c r="AN455" s="71"/>
      <c r="AO455" s="71"/>
      <c r="AP455" s="71"/>
      <c r="AQ455" s="71"/>
      <c r="AR455" s="71"/>
      <c r="AS455" s="71"/>
      <c r="AT455" s="71"/>
      <c r="AU455" s="71"/>
    </row>
    <row r="456" spans="3:47" ht="12.95" customHeight="1">
      <c r="C456" s="12"/>
      <c r="D456" s="12"/>
      <c r="AA456" s="71"/>
      <c r="AB456" s="71"/>
      <c r="AC456" s="71"/>
      <c r="AD456" s="71"/>
      <c r="AE456" s="71"/>
      <c r="AG456" s="102"/>
      <c r="AN456" s="71"/>
      <c r="AO456" s="71"/>
      <c r="AP456" s="71"/>
      <c r="AQ456" s="71"/>
      <c r="AR456" s="71"/>
      <c r="AS456" s="71"/>
      <c r="AT456" s="71"/>
      <c r="AU456" s="71"/>
    </row>
    <row r="457" spans="3:47" ht="12.95" customHeight="1">
      <c r="C457" s="12"/>
      <c r="D457" s="12"/>
      <c r="AA457" s="71"/>
      <c r="AB457" s="71"/>
      <c r="AC457" s="71"/>
      <c r="AD457" s="71"/>
      <c r="AE457" s="71"/>
      <c r="AG457" s="102"/>
      <c r="AN457" s="71"/>
      <c r="AO457" s="71"/>
      <c r="AP457" s="71"/>
      <c r="AQ457" s="71"/>
      <c r="AR457" s="71"/>
      <c r="AS457" s="71"/>
      <c r="AT457" s="71"/>
      <c r="AU457" s="71"/>
    </row>
    <row r="458" spans="3:47" ht="12.95" customHeight="1">
      <c r="C458" s="12"/>
      <c r="D458" s="12"/>
      <c r="AA458" s="71"/>
      <c r="AB458" s="71"/>
      <c r="AC458" s="71"/>
      <c r="AD458" s="71"/>
      <c r="AE458" s="71"/>
      <c r="AG458" s="102"/>
      <c r="AN458" s="71"/>
      <c r="AO458" s="71"/>
      <c r="AP458" s="71"/>
      <c r="AQ458" s="71"/>
      <c r="AR458" s="71"/>
      <c r="AS458" s="71"/>
      <c r="AT458" s="71"/>
      <c r="AU458" s="71"/>
    </row>
    <row r="459" spans="3:47" ht="12.95" customHeight="1">
      <c r="C459" s="12"/>
      <c r="D459" s="12"/>
      <c r="AA459" s="71"/>
      <c r="AB459" s="71"/>
      <c r="AC459" s="71"/>
      <c r="AD459" s="71"/>
      <c r="AE459" s="71"/>
      <c r="AG459" s="102"/>
      <c r="AN459" s="71"/>
      <c r="AO459" s="71"/>
      <c r="AP459" s="71"/>
      <c r="AQ459" s="71"/>
      <c r="AR459" s="71"/>
      <c r="AS459" s="71"/>
      <c r="AT459" s="71"/>
      <c r="AU459" s="71"/>
    </row>
    <row r="460" spans="3:47" ht="12.95" customHeight="1">
      <c r="C460" s="12"/>
      <c r="D460" s="12"/>
      <c r="AA460" s="71"/>
      <c r="AB460" s="71"/>
      <c r="AC460" s="71"/>
      <c r="AD460" s="71"/>
      <c r="AE460" s="71"/>
      <c r="AG460" s="102"/>
      <c r="AN460" s="71"/>
      <c r="AO460" s="71"/>
      <c r="AP460" s="71"/>
      <c r="AQ460" s="71"/>
      <c r="AR460" s="71"/>
      <c r="AS460" s="71"/>
      <c r="AT460" s="71"/>
      <c r="AU460" s="71"/>
    </row>
    <row r="461" spans="3:47" ht="12.95" customHeight="1">
      <c r="C461" s="12"/>
      <c r="D461" s="12"/>
      <c r="AA461" s="71"/>
      <c r="AB461" s="71"/>
      <c r="AC461" s="71"/>
      <c r="AD461" s="71"/>
      <c r="AE461" s="71"/>
      <c r="AG461" s="102"/>
      <c r="AN461" s="71"/>
      <c r="AO461" s="71"/>
      <c r="AP461" s="71"/>
      <c r="AQ461" s="71"/>
      <c r="AR461" s="71"/>
      <c r="AS461" s="71"/>
      <c r="AT461" s="71"/>
      <c r="AU461" s="71"/>
    </row>
    <row r="462" spans="3:47" ht="12.95" customHeight="1">
      <c r="C462" s="12"/>
      <c r="D462" s="12"/>
      <c r="AA462" s="71"/>
      <c r="AB462" s="71"/>
      <c r="AC462" s="71"/>
      <c r="AD462" s="71"/>
      <c r="AE462" s="71"/>
      <c r="AG462" s="102"/>
      <c r="AN462" s="71"/>
      <c r="AO462" s="71"/>
      <c r="AP462" s="71"/>
      <c r="AQ462" s="71"/>
      <c r="AR462" s="71"/>
      <c r="AS462" s="71"/>
      <c r="AT462" s="71"/>
      <c r="AU462" s="71"/>
    </row>
    <row r="463" spans="3:47" ht="12.95" customHeight="1">
      <c r="C463" s="12"/>
      <c r="D463" s="12"/>
      <c r="AA463" s="71"/>
      <c r="AB463" s="71"/>
      <c r="AC463" s="71"/>
      <c r="AD463" s="71"/>
      <c r="AE463" s="71"/>
      <c r="AG463" s="102"/>
      <c r="AN463" s="71"/>
      <c r="AO463" s="71"/>
      <c r="AP463" s="71"/>
      <c r="AQ463" s="71"/>
      <c r="AR463" s="71"/>
      <c r="AS463" s="71"/>
      <c r="AT463" s="71"/>
      <c r="AU463" s="71"/>
    </row>
    <row r="464" spans="3:47" ht="12.95" customHeight="1">
      <c r="C464" s="12"/>
      <c r="D464" s="12"/>
      <c r="AA464" s="71"/>
      <c r="AB464" s="71"/>
      <c r="AC464" s="71"/>
      <c r="AD464" s="71"/>
      <c r="AE464" s="71"/>
      <c r="AG464" s="102"/>
      <c r="AN464" s="71"/>
      <c r="AO464" s="71"/>
      <c r="AP464" s="71"/>
      <c r="AQ464" s="71"/>
      <c r="AR464" s="71"/>
      <c r="AS464" s="71"/>
      <c r="AT464" s="71"/>
      <c r="AU464" s="71"/>
    </row>
    <row r="465" spans="3:50" ht="12.95" customHeight="1">
      <c r="C465" s="12"/>
      <c r="D465" s="12"/>
      <c r="AA465" s="71"/>
      <c r="AB465" s="71"/>
      <c r="AC465" s="71"/>
      <c r="AD465" s="71"/>
      <c r="AE465" s="71"/>
      <c r="AG465" s="102"/>
      <c r="AN465" s="71"/>
      <c r="AO465" s="71"/>
      <c r="AP465" s="71"/>
      <c r="AQ465" s="71"/>
      <c r="AR465" s="71"/>
      <c r="AS465" s="71"/>
      <c r="AT465" s="71"/>
      <c r="AU465" s="71"/>
    </row>
    <row r="466" spans="3:50" ht="12.95" customHeight="1">
      <c r="C466" s="12"/>
      <c r="D466" s="12"/>
      <c r="AA466" s="71"/>
      <c r="AB466" s="71"/>
      <c r="AC466" s="71"/>
      <c r="AD466" s="71"/>
      <c r="AE466" s="71"/>
      <c r="AG466" s="102"/>
      <c r="AN466" s="71"/>
      <c r="AO466" s="71"/>
      <c r="AP466" s="71"/>
      <c r="AQ466" s="71"/>
      <c r="AR466" s="71"/>
      <c r="AS466" s="71"/>
      <c r="AT466" s="71"/>
      <c r="AU466" s="71"/>
    </row>
    <row r="467" spans="3:50" ht="12.95" customHeight="1">
      <c r="C467" s="12"/>
      <c r="D467" s="12"/>
      <c r="AA467" s="71"/>
      <c r="AB467" s="71"/>
      <c r="AC467" s="71"/>
      <c r="AD467" s="71"/>
      <c r="AE467" s="71"/>
      <c r="AG467" s="102"/>
      <c r="AN467" s="71"/>
      <c r="AO467" s="71"/>
      <c r="AP467" s="71"/>
      <c r="AQ467" s="71"/>
      <c r="AR467" s="71"/>
      <c r="AS467" s="71"/>
      <c r="AT467" s="71"/>
      <c r="AU467" s="71"/>
    </row>
    <row r="468" spans="3:50" ht="12.95" customHeight="1">
      <c r="C468" s="12"/>
      <c r="D468" s="12"/>
      <c r="AA468" s="71"/>
      <c r="AB468" s="71"/>
      <c r="AC468" s="71"/>
      <c r="AD468" s="71"/>
      <c r="AE468" s="71"/>
      <c r="AG468" s="102"/>
      <c r="AN468" s="71"/>
      <c r="AO468" s="71"/>
      <c r="AP468" s="71"/>
      <c r="AQ468" s="71"/>
      <c r="AR468" s="71"/>
      <c r="AS468" s="71"/>
      <c r="AT468" s="71"/>
      <c r="AU468" s="71"/>
    </row>
    <row r="469" spans="3:50" ht="12.95" customHeight="1">
      <c r="C469" s="12"/>
      <c r="D469" s="12"/>
      <c r="AA469" s="71"/>
      <c r="AB469" s="71"/>
      <c r="AC469" s="71"/>
      <c r="AD469" s="71"/>
      <c r="AE469" s="71"/>
      <c r="AG469" s="102"/>
      <c r="AN469" s="71"/>
      <c r="AO469" s="71"/>
      <c r="AP469" s="71"/>
      <c r="AQ469" s="71"/>
      <c r="AR469" s="71"/>
      <c r="AS469" s="71"/>
      <c r="AT469" s="71"/>
      <c r="AU469" s="71"/>
    </row>
    <row r="470" spans="3:50" ht="12.95" customHeight="1">
      <c r="C470" s="12"/>
      <c r="D470" s="12"/>
      <c r="AA470" s="71"/>
      <c r="AB470" s="71"/>
      <c r="AC470" s="71"/>
      <c r="AD470" s="71"/>
      <c r="AE470" s="71"/>
      <c r="AG470" s="102"/>
      <c r="AN470" s="71"/>
      <c r="AO470" s="71"/>
      <c r="AP470" s="71"/>
      <c r="AQ470" s="71"/>
      <c r="AR470" s="71"/>
      <c r="AS470" s="71"/>
      <c r="AT470" s="71"/>
      <c r="AU470" s="71"/>
    </row>
    <row r="471" spans="3:50" ht="12.95" customHeight="1">
      <c r="C471" s="12"/>
      <c r="D471" s="12"/>
      <c r="AA471" s="71"/>
      <c r="AB471" s="71"/>
      <c r="AC471" s="71"/>
      <c r="AD471" s="71"/>
      <c r="AE471" s="71"/>
      <c r="AG471" s="102"/>
      <c r="AN471" s="71"/>
      <c r="AO471" s="71"/>
      <c r="AP471" s="71"/>
      <c r="AQ471" s="71"/>
      <c r="AR471" s="71"/>
      <c r="AS471" s="71"/>
      <c r="AT471" s="71"/>
      <c r="AU471" s="71"/>
    </row>
    <row r="472" spans="3:50" ht="12.95" customHeight="1">
      <c r="C472" s="12"/>
      <c r="D472" s="12"/>
      <c r="AA472" s="71"/>
      <c r="AB472" s="71"/>
      <c r="AC472" s="71"/>
      <c r="AD472" s="71"/>
      <c r="AE472" s="71"/>
      <c r="AG472" s="102"/>
      <c r="AN472" s="71"/>
      <c r="AO472" s="71"/>
      <c r="AP472" s="71"/>
      <c r="AQ472" s="71"/>
      <c r="AR472" s="71"/>
      <c r="AS472" s="71"/>
      <c r="AT472" s="71"/>
      <c r="AU472" s="71"/>
      <c r="AV472" s="71"/>
      <c r="AX472" s="71"/>
    </row>
    <row r="473" spans="3:50" ht="12.95" customHeight="1">
      <c r="C473" s="12"/>
      <c r="D473" s="12"/>
      <c r="AA473" s="71"/>
      <c r="AB473" s="71"/>
      <c r="AC473" s="71"/>
      <c r="AD473" s="71"/>
      <c r="AE473" s="71"/>
      <c r="AG473" s="102"/>
      <c r="AN473" s="71"/>
      <c r="AO473" s="71"/>
      <c r="AP473" s="71"/>
      <c r="AQ473" s="71"/>
      <c r="AR473" s="71"/>
      <c r="AS473" s="71"/>
      <c r="AT473" s="71"/>
      <c r="AU473" s="71"/>
    </row>
    <row r="474" spans="3:50" ht="12.95" customHeight="1">
      <c r="C474" s="12"/>
      <c r="D474" s="12"/>
      <c r="AA474" s="71"/>
      <c r="AB474" s="71"/>
      <c r="AC474" s="71"/>
      <c r="AD474" s="71"/>
      <c r="AE474" s="71"/>
      <c r="AG474" s="102"/>
      <c r="AN474" s="71"/>
      <c r="AO474" s="71"/>
      <c r="AP474" s="71"/>
      <c r="AQ474" s="71"/>
      <c r="AR474" s="71"/>
      <c r="AS474" s="71"/>
      <c r="AT474" s="71"/>
      <c r="AU474" s="71"/>
    </row>
    <row r="475" spans="3:50" ht="12.95" customHeight="1">
      <c r="C475" s="12"/>
      <c r="D475" s="12"/>
      <c r="AA475" s="71"/>
      <c r="AB475" s="71"/>
      <c r="AC475" s="71"/>
      <c r="AD475" s="71"/>
      <c r="AE475" s="71"/>
      <c r="AG475" s="102"/>
      <c r="AN475" s="71"/>
      <c r="AO475" s="71"/>
      <c r="AP475" s="71"/>
      <c r="AQ475" s="71"/>
      <c r="AR475" s="71"/>
      <c r="AS475" s="71"/>
      <c r="AT475" s="71"/>
      <c r="AU475" s="71"/>
    </row>
    <row r="476" spans="3:50" ht="12.95" customHeight="1">
      <c r="C476" s="12"/>
      <c r="D476" s="12"/>
      <c r="AA476" s="71"/>
      <c r="AB476" s="71"/>
      <c r="AC476" s="71"/>
      <c r="AD476" s="71"/>
      <c r="AE476" s="71"/>
      <c r="AG476" s="102"/>
      <c r="AN476" s="71"/>
      <c r="AO476" s="71"/>
      <c r="AP476" s="71"/>
      <c r="AQ476" s="71"/>
      <c r="AR476" s="71"/>
      <c r="AS476" s="71"/>
      <c r="AT476" s="71"/>
      <c r="AU476" s="71"/>
    </row>
    <row r="477" spans="3:50" ht="12.95" customHeight="1">
      <c r="C477" s="12"/>
      <c r="D477" s="12"/>
      <c r="AA477" s="71"/>
      <c r="AB477" s="71"/>
      <c r="AC477" s="71"/>
      <c r="AD477" s="71"/>
      <c r="AE477" s="71"/>
      <c r="AG477" s="102"/>
      <c r="AN477" s="71"/>
      <c r="AO477" s="71"/>
      <c r="AP477" s="71"/>
      <c r="AQ477" s="71"/>
      <c r="AR477" s="71"/>
      <c r="AS477" s="71"/>
      <c r="AT477" s="71"/>
      <c r="AU477" s="71"/>
    </row>
    <row r="478" spans="3:50" ht="12.95" customHeight="1">
      <c r="C478" s="12"/>
      <c r="D478" s="12"/>
      <c r="AA478" s="71"/>
      <c r="AB478" s="71"/>
      <c r="AC478" s="71"/>
      <c r="AD478" s="71"/>
      <c r="AE478" s="71"/>
      <c r="AG478" s="102"/>
      <c r="AN478" s="71"/>
      <c r="AO478" s="71"/>
      <c r="AP478" s="71"/>
      <c r="AQ478" s="71"/>
      <c r="AR478" s="71"/>
      <c r="AS478" s="71"/>
      <c r="AT478" s="71"/>
      <c r="AU478" s="71"/>
    </row>
    <row r="479" spans="3:50" ht="12.95" customHeight="1">
      <c r="C479" s="12"/>
      <c r="D479" s="12"/>
      <c r="AA479" s="71"/>
      <c r="AB479" s="71"/>
      <c r="AC479" s="71"/>
      <c r="AD479" s="71"/>
      <c r="AE479" s="71"/>
      <c r="AG479" s="102"/>
      <c r="AN479" s="71"/>
      <c r="AO479" s="71"/>
      <c r="AP479" s="71"/>
      <c r="AQ479" s="71"/>
      <c r="AR479" s="71"/>
      <c r="AS479" s="71"/>
      <c r="AT479" s="71"/>
      <c r="AU479" s="71"/>
    </row>
    <row r="480" spans="3:50" ht="12.95" customHeight="1">
      <c r="C480" s="12"/>
      <c r="D480" s="12"/>
      <c r="AA480" s="71"/>
      <c r="AB480" s="71"/>
      <c r="AC480" s="71"/>
      <c r="AD480" s="71"/>
      <c r="AE480" s="71"/>
      <c r="AG480" s="102"/>
      <c r="AN480" s="71"/>
      <c r="AO480" s="71"/>
      <c r="AP480" s="71"/>
      <c r="AQ480" s="71"/>
      <c r="AR480" s="71"/>
      <c r="AS480" s="71"/>
      <c r="AT480" s="71"/>
      <c r="AU480" s="71"/>
    </row>
    <row r="481" spans="3:64" ht="12.95" customHeight="1">
      <c r="C481" s="12"/>
      <c r="D481" s="12"/>
      <c r="AA481" s="71"/>
      <c r="AB481" s="71"/>
      <c r="AC481" s="71"/>
      <c r="AD481" s="71"/>
      <c r="AE481" s="71"/>
      <c r="AG481" s="102"/>
      <c r="AN481" s="71"/>
      <c r="AO481" s="71"/>
      <c r="AP481" s="71"/>
      <c r="AQ481" s="71"/>
      <c r="AR481" s="71"/>
      <c r="AS481" s="71"/>
      <c r="AT481" s="71"/>
      <c r="AU481" s="71"/>
    </row>
    <row r="482" spans="3:64" ht="12.95" customHeight="1">
      <c r="C482" s="12"/>
      <c r="D482" s="12"/>
      <c r="AA482" s="71"/>
      <c r="AB482" s="71"/>
      <c r="AC482" s="71"/>
      <c r="AD482" s="71"/>
      <c r="AE482" s="71"/>
      <c r="AG482" s="102"/>
      <c r="AN482" s="71"/>
      <c r="AO482" s="71"/>
      <c r="AP482" s="71"/>
      <c r="AQ482" s="71"/>
      <c r="AR482" s="71"/>
      <c r="AS482" s="71"/>
      <c r="AT482" s="71"/>
      <c r="AU482" s="71"/>
    </row>
    <row r="483" spans="3:64" ht="12.95" customHeight="1">
      <c r="C483" s="12"/>
      <c r="D483" s="12"/>
      <c r="AA483" s="71"/>
      <c r="AB483" s="71"/>
      <c r="AC483" s="71"/>
      <c r="AD483" s="71"/>
      <c r="AE483" s="71"/>
      <c r="AG483" s="102"/>
      <c r="AN483" s="71"/>
      <c r="AO483" s="71"/>
      <c r="AP483" s="71"/>
      <c r="AQ483" s="71"/>
      <c r="AR483" s="71"/>
      <c r="AS483" s="71"/>
      <c r="AT483" s="71"/>
      <c r="AU483" s="71"/>
    </row>
    <row r="484" spans="3:64" ht="12.95" customHeight="1">
      <c r="C484" s="12"/>
      <c r="D484" s="12"/>
      <c r="AA484" s="71"/>
      <c r="AB484" s="71"/>
      <c r="AC484" s="71"/>
      <c r="AD484" s="71"/>
      <c r="AE484" s="71"/>
      <c r="AG484" s="102"/>
      <c r="AN484" s="71"/>
      <c r="AO484" s="71"/>
      <c r="AP484" s="71"/>
      <c r="AQ484" s="71"/>
      <c r="AR484" s="71"/>
      <c r="AS484" s="71"/>
      <c r="AT484" s="71"/>
      <c r="AU484" s="71"/>
    </row>
    <row r="485" spans="3:64" ht="12.95" customHeight="1">
      <c r="C485" s="12"/>
      <c r="D485" s="12"/>
      <c r="AA485" s="71"/>
      <c r="AB485" s="71"/>
      <c r="AC485" s="71"/>
      <c r="AD485" s="71"/>
      <c r="AE485" s="71"/>
      <c r="AG485" s="102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</row>
    <row r="486" spans="3:64" ht="12.95" customHeight="1">
      <c r="C486" s="12"/>
      <c r="D486" s="12"/>
      <c r="AA486" s="71"/>
      <c r="AB486" s="71"/>
      <c r="AC486" s="71"/>
      <c r="AD486" s="71"/>
      <c r="AE486" s="71"/>
      <c r="AG486" s="102"/>
      <c r="AN486" s="71"/>
      <c r="AO486" s="71"/>
      <c r="AP486" s="71"/>
      <c r="AQ486" s="71"/>
      <c r="AR486" s="71"/>
      <c r="AS486" s="71"/>
      <c r="AT486" s="71"/>
      <c r="AU486" s="71"/>
    </row>
    <row r="487" spans="3:64" ht="12.95" customHeight="1">
      <c r="C487" s="12"/>
      <c r="D487" s="12"/>
      <c r="AA487" s="71"/>
      <c r="AB487" s="71"/>
      <c r="AC487" s="71"/>
      <c r="AD487" s="71"/>
      <c r="AE487" s="71"/>
      <c r="AG487" s="102"/>
      <c r="AN487" s="71"/>
      <c r="AO487" s="71"/>
      <c r="AP487" s="71"/>
      <c r="AQ487" s="71"/>
      <c r="AR487" s="71"/>
      <c r="AS487" s="71"/>
      <c r="AT487" s="71"/>
      <c r="AU487" s="71"/>
    </row>
    <row r="488" spans="3:64" ht="12.95" customHeight="1">
      <c r="C488" s="12"/>
      <c r="D488" s="12"/>
      <c r="AA488" s="71"/>
      <c r="AB488" s="71"/>
      <c r="AC488" s="71"/>
      <c r="AD488" s="71"/>
      <c r="AE488" s="71"/>
      <c r="AG488" s="102"/>
      <c r="AN488" s="71"/>
      <c r="AO488" s="71"/>
      <c r="AP488" s="71"/>
      <c r="AQ488" s="71"/>
      <c r="AR488" s="71"/>
      <c r="AS488" s="71"/>
      <c r="AT488" s="71"/>
      <c r="AU488" s="71"/>
    </row>
    <row r="489" spans="3:64" ht="12.95" customHeight="1">
      <c r="C489" s="12"/>
      <c r="D489" s="12"/>
      <c r="AA489" s="71"/>
      <c r="AB489" s="71"/>
      <c r="AC489" s="71"/>
      <c r="AD489" s="71"/>
      <c r="AE489" s="71"/>
      <c r="AG489" s="102"/>
      <c r="AN489" s="71"/>
      <c r="AO489" s="71"/>
      <c r="AP489" s="71"/>
      <c r="AQ489" s="71"/>
      <c r="AR489" s="71"/>
      <c r="AS489" s="71"/>
      <c r="AT489" s="71"/>
      <c r="AU489" s="71"/>
    </row>
    <row r="490" spans="3:64" ht="12.95" customHeight="1">
      <c r="C490" s="12"/>
      <c r="D490" s="12"/>
      <c r="AA490" s="71"/>
      <c r="AB490" s="71"/>
      <c r="AC490" s="71"/>
      <c r="AD490" s="71"/>
      <c r="AE490" s="71"/>
      <c r="AG490" s="102"/>
      <c r="AN490" s="71"/>
      <c r="AO490" s="71"/>
      <c r="AP490" s="71"/>
      <c r="AQ490" s="71"/>
      <c r="AR490" s="71"/>
      <c r="AS490" s="71"/>
      <c r="AT490" s="71"/>
      <c r="AU490" s="71"/>
    </row>
    <row r="491" spans="3:64" ht="12.95" customHeight="1">
      <c r="C491" s="12"/>
      <c r="D491" s="12"/>
      <c r="AA491" s="71"/>
      <c r="AB491" s="71"/>
      <c r="AC491" s="71"/>
      <c r="AD491" s="71"/>
      <c r="AE491" s="71"/>
      <c r="AG491" s="102"/>
      <c r="AN491" s="71"/>
      <c r="AO491" s="71"/>
      <c r="AP491" s="71"/>
      <c r="AQ491" s="71"/>
      <c r="AR491" s="71"/>
      <c r="AS491" s="71"/>
      <c r="AT491" s="71"/>
      <c r="AU491" s="71"/>
    </row>
    <row r="492" spans="3:64" ht="12.95" customHeight="1">
      <c r="C492" s="12"/>
      <c r="D492" s="12"/>
      <c r="AA492" s="71"/>
      <c r="AB492" s="71"/>
      <c r="AC492" s="71"/>
      <c r="AD492" s="71"/>
      <c r="AE492" s="71"/>
      <c r="AG492" s="102"/>
      <c r="AN492" s="71"/>
      <c r="AO492" s="71"/>
      <c r="AP492" s="71"/>
      <c r="AQ492" s="71"/>
      <c r="AR492" s="71"/>
      <c r="AS492" s="71"/>
      <c r="AT492" s="71"/>
      <c r="AU492" s="71"/>
    </row>
    <row r="493" spans="3:64" ht="12.95" customHeight="1">
      <c r="C493" s="12"/>
      <c r="D493" s="12"/>
      <c r="AA493" s="71"/>
      <c r="AB493" s="71"/>
      <c r="AC493" s="71"/>
      <c r="AD493" s="71"/>
      <c r="AE493" s="71"/>
      <c r="AG493" s="102"/>
      <c r="AN493" s="71"/>
      <c r="AO493" s="71"/>
      <c r="AP493" s="71"/>
      <c r="AQ493" s="71"/>
      <c r="AR493" s="71"/>
      <c r="AS493" s="71"/>
      <c r="AT493" s="71"/>
      <c r="AU493" s="71"/>
    </row>
    <row r="494" spans="3:64" ht="12.95" customHeight="1">
      <c r="C494" s="12"/>
      <c r="D494" s="12"/>
      <c r="AA494" s="71"/>
      <c r="AB494" s="71"/>
      <c r="AC494" s="71"/>
      <c r="AD494" s="71"/>
      <c r="AE494" s="71"/>
      <c r="AG494" s="102"/>
      <c r="AN494" s="71"/>
      <c r="AO494" s="71"/>
      <c r="AP494" s="71"/>
      <c r="AQ494" s="71"/>
      <c r="AR494" s="71"/>
      <c r="AS494" s="71"/>
      <c r="AT494" s="71"/>
      <c r="AU494" s="71"/>
    </row>
    <row r="495" spans="3:64" ht="12.95" customHeight="1">
      <c r="C495" s="12"/>
      <c r="D495" s="12"/>
      <c r="AA495" s="71"/>
      <c r="AB495" s="71"/>
      <c r="AC495" s="71"/>
      <c r="AD495" s="71"/>
      <c r="AE495" s="71"/>
      <c r="AG495" s="102"/>
      <c r="AN495" s="71"/>
      <c r="AO495" s="71"/>
      <c r="AP495" s="71"/>
      <c r="AQ495" s="71"/>
      <c r="AR495" s="71"/>
      <c r="AS495" s="71"/>
      <c r="AT495" s="71"/>
      <c r="AU495" s="71"/>
    </row>
    <row r="496" spans="3:64" ht="12.95" customHeight="1">
      <c r="C496" s="12"/>
      <c r="D496" s="12"/>
      <c r="AA496" s="71"/>
      <c r="AB496" s="71"/>
      <c r="AC496" s="71"/>
      <c r="AD496" s="71"/>
      <c r="AE496" s="71"/>
      <c r="AG496" s="102"/>
      <c r="AN496" s="71"/>
      <c r="AO496" s="71"/>
      <c r="AP496" s="71"/>
      <c r="AQ496" s="71"/>
      <c r="AR496" s="71"/>
      <c r="AS496" s="71"/>
      <c r="AT496" s="71"/>
      <c r="AU496" s="71"/>
    </row>
    <row r="497" spans="3:47" ht="12.95" customHeight="1">
      <c r="C497" s="12"/>
      <c r="D497" s="12"/>
      <c r="AA497" s="71"/>
      <c r="AB497" s="71"/>
      <c r="AC497" s="71"/>
      <c r="AD497" s="71"/>
      <c r="AE497" s="71"/>
      <c r="AG497" s="102"/>
      <c r="AN497" s="71"/>
      <c r="AO497" s="71"/>
      <c r="AP497" s="71"/>
      <c r="AQ497" s="71"/>
      <c r="AR497" s="71"/>
      <c r="AS497" s="71"/>
      <c r="AT497" s="71"/>
      <c r="AU497" s="71"/>
    </row>
    <row r="498" spans="3:47" ht="12.95" customHeight="1">
      <c r="C498" s="12"/>
      <c r="D498" s="12"/>
      <c r="AA498" s="71"/>
      <c r="AB498" s="71"/>
      <c r="AC498" s="71"/>
      <c r="AD498" s="71"/>
      <c r="AE498" s="71"/>
      <c r="AG498" s="102"/>
      <c r="AN498" s="71"/>
      <c r="AO498" s="71"/>
      <c r="AP498" s="71"/>
      <c r="AQ498" s="71"/>
      <c r="AR498" s="71"/>
      <c r="AS498" s="71"/>
      <c r="AT498" s="71"/>
      <c r="AU498" s="71"/>
    </row>
    <row r="499" spans="3:47" ht="12.95" customHeight="1">
      <c r="C499" s="12"/>
      <c r="D499" s="12"/>
      <c r="AA499" s="71"/>
      <c r="AB499" s="71"/>
      <c r="AC499" s="71"/>
      <c r="AD499" s="71"/>
      <c r="AE499" s="71"/>
      <c r="AG499" s="102"/>
      <c r="AN499" s="71"/>
      <c r="AO499" s="71"/>
      <c r="AP499" s="71"/>
      <c r="AQ499" s="71"/>
      <c r="AR499" s="71"/>
      <c r="AS499" s="71"/>
      <c r="AT499" s="71"/>
      <c r="AU499" s="71"/>
    </row>
    <row r="500" spans="3:47" ht="12.95" customHeight="1">
      <c r="C500" s="12"/>
      <c r="D500" s="12"/>
      <c r="AA500" s="71"/>
      <c r="AB500" s="71"/>
      <c r="AC500" s="71"/>
      <c r="AD500" s="71"/>
      <c r="AE500" s="71"/>
      <c r="AG500" s="102"/>
      <c r="AN500" s="71"/>
      <c r="AO500" s="71"/>
      <c r="AP500" s="71"/>
      <c r="AQ500" s="71"/>
      <c r="AR500" s="71"/>
      <c r="AS500" s="71"/>
      <c r="AT500" s="71"/>
      <c r="AU500" s="71"/>
    </row>
    <row r="501" spans="3:47" ht="12.95" customHeight="1">
      <c r="C501" s="12"/>
      <c r="D501" s="12"/>
      <c r="AA501" s="71"/>
      <c r="AB501" s="71"/>
      <c r="AC501" s="71"/>
      <c r="AD501" s="71"/>
      <c r="AE501" s="71"/>
      <c r="AG501" s="102"/>
      <c r="AN501" s="71"/>
      <c r="AO501" s="71"/>
      <c r="AP501" s="71"/>
      <c r="AQ501" s="71"/>
      <c r="AR501" s="71"/>
      <c r="AS501" s="71"/>
      <c r="AT501" s="71"/>
      <c r="AU501" s="71"/>
    </row>
    <row r="502" spans="3:47" ht="12.95" customHeight="1">
      <c r="C502" s="12"/>
      <c r="D502" s="12"/>
      <c r="AA502" s="71"/>
      <c r="AB502" s="71"/>
      <c r="AC502" s="71"/>
      <c r="AD502" s="71"/>
      <c r="AE502" s="71"/>
      <c r="AG502" s="102"/>
      <c r="AN502" s="71"/>
      <c r="AO502" s="71"/>
      <c r="AP502" s="71"/>
      <c r="AQ502" s="71"/>
      <c r="AR502" s="71"/>
      <c r="AS502" s="71"/>
      <c r="AT502" s="71"/>
      <c r="AU502" s="71"/>
    </row>
    <row r="503" spans="3:47" ht="12.95" customHeight="1">
      <c r="C503" s="12"/>
      <c r="D503" s="12"/>
      <c r="AA503" s="71"/>
      <c r="AB503" s="71"/>
      <c r="AC503" s="71"/>
      <c r="AD503" s="71"/>
      <c r="AE503" s="71"/>
      <c r="AG503" s="102"/>
      <c r="AN503" s="71"/>
      <c r="AO503" s="71"/>
      <c r="AP503" s="71"/>
      <c r="AQ503" s="71"/>
      <c r="AR503" s="71"/>
      <c r="AS503" s="71"/>
      <c r="AT503" s="71"/>
      <c r="AU503" s="71"/>
    </row>
    <row r="504" spans="3:47" ht="12.95" customHeight="1">
      <c r="C504" s="12"/>
      <c r="D504" s="12"/>
      <c r="AA504" s="71"/>
      <c r="AB504" s="71"/>
      <c r="AC504" s="71"/>
      <c r="AD504" s="71"/>
      <c r="AE504" s="71"/>
      <c r="AG504" s="102"/>
      <c r="AN504" s="71"/>
      <c r="AO504" s="71"/>
      <c r="AP504" s="71"/>
      <c r="AQ504" s="71"/>
      <c r="AR504" s="71"/>
      <c r="AS504" s="71"/>
      <c r="AT504" s="71"/>
      <c r="AU504" s="71"/>
    </row>
    <row r="505" spans="3:47" ht="12.95" customHeight="1">
      <c r="C505" s="12"/>
      <c r="D505" s="12"/>
      <c r="AA505" s="71"/>
      <c r="AB505" s="71"/>
      <c r="AC505" s="71"/>
      <c r="AD505" s="71"/>
      <c r="AE505" s="71"/>
      <c r="AG505" s="102"/>
      <c r="AN505" s="71"/>
      <c r="AO505" s="71"/>
      <c r="AP505" s="71"/>
      <c r="AQ505" s="71"/>
      <c r="AR505" s="71"/>
      <c r="AS505" s="71"/>
      <c r="AT505" s="71"/>
      <c r="AU505" s="71"/>
    </row>
    <row r="506" spans="3:47" ht="12.95" customHeight="1">
      <c r="C506" s="12"/>
      <c r="D506" s="12"/>
      <c r="AA506" s="71"/>
      <c r="AB506" s="71"/>
      <c r="AC506" s="71"/>
      <c r="AD506" s="71"/>
      <c r="AE506" s="71"/>
      <c r="AG506" s="102"/>
      <c r="AN506" s="71"/>
      <c r="AO506" s="71"/>
      <c r="AP506" s="71"/>
      <c r="AQ506" s="71"/>
      <c r="AR506" s="71"/>
      <c r="AS506" s="71"/>
      <c r="AT506" s="71"/>
      <c r="AU506" s="71"/>
    </row>
    <row r="507" spans="3:47" ht="12.95" customHeight="1">
      <c r="C507" s="12"/>
      <c r="D507" s="12"/>
      <c r="AA507" s="71"/>
      <c r="AB507" s="71"/>
      <c r="AC507" s="71"/>
      <c r="AD507" s="71"/>
      <c r="AE507" s="71"/>
      <c r="AG507" s="102"/>
      <c r="AN507" s="71"/>
      <c r="AO507" s="71"/>
      <c r="AP507" s="71"/>
      <c r="AQ507" s="71"/>
      <c r="AR507" s="71"/>
      <c r="AS507" s="71"/>
      <c r="AT507" s="71"/>
      <c r="AU507" s="71"/>
    </row>
    <row r="508" spans="3:47" ht="12.95" customHeight="1">
      <c r="C508" s="12"/>
      <c r="D508" s="12"/>
      <c r="AA508" s="71"/>
      <c r="AB508" s="71"/>
      <c r="AC508" s="71"/>
      <c r="AD508" s="71"/>
      <c r="AE508" s="71"/>
      <c r="AG508" s="102"/>
      <c r="AN508" s="71"/>
      <c r="AO508" s="71"/>
      <c r="AP508" s="71"/>
      <c r="AQ508" s="71"/>
      <c r="AR508" s="71"/>
      <c r="AS508" s="71"/>
      <c r="AT508" s="71"/>
      <c r="AU508" s="71"/>
    </row>
    <row r="509" spans="3:47" ht="12.95" customHeight="1">
      <c r="C509" s="12"/>
      <c r="D509" s="12"/>
      <c r="AA509" s="71"/>
      <c r="AB509" s="71"/>
      <c r="AC509" s="71"/>
      <c r="AD509" s="71"/>
      <c r="AE509" s="71"/>
      <c r="AG509" s="102"/>
      <c r="AN509" s="71"/>
      <c r="AO509" s="71"/>
      <c r="AP509" s="71"/>
      <c r="AQ509" s="71"/>
      <c r="AR509" s="71"/>
      <c r="AS509" s="71"/>
      <c r="AT509" s="71"/>
      <c r="AU509" s="71"/>
    </row>
    <row r="510" spans="3:47" ht="12.95" customHeight="1">
      <c r="C510" s="12"/>
      <c r="D510" s="12"/>
      <c r="AA510" s="71"/>
      <c r="AB510" s="71"/>
      <c r="AC510" s="71"/>
      <c r="AD510" s="71"/>
      <c r="AE510" s="71"/>
      <c r="AG510" s="102"/>
      <c r="AN510" s="71"/>
      <c r="AO510" s="71"/>
      <c r="AP510" s="71"/>
      <c r="AQ510" s="71"/>
      <c r="AR510" s="71"/>
      <c r="AS510" s="71"/>
      <c r="AT510" s="71"/>
      <c r="AU510" s="71"/>
    </row>
    <row r="511" spans="3:47" ht="12.95" customHeight="1">
      <c r="C511" s="12"/>
      <c r="D511" s="12"/>
      <c r="AA511" s="71"/>
      <c r="AB511" s="71"/>
      <c r="AC511" s="71"/>
      <c r="AD511" s="71"/>
      <c r="AE511" s="71"/>
      <c r="AG511" s="102"/>
      <c r="AN511" s="71"/>
      <c r="AO511" s="71"/>
      <c r="AP511" s="71"/>
      <c r="AQ511" s="71"/>
      <c r="AR511" s="71"/>
      <c r="AS511" s="71"/>
      <c r="AT511" s="71"/>
      <c r="AU511" s="71"/>
    </row>
    <row r="512" spans="3:47" ht="12.95" customHeight="1">
      <c r="C512" s="12"/>
      <c r="D512" s="12"/>
      <c r="AA512" s="71"/>
      <c r="AB512" s="71"/>
      <c r="AC512" s="71"/>
      <c r="AD512" s="71"/>
      <c r="AE512" s="71"/>
      <c r="AG512" s="102"/>
      <c r="AN512" s="71"/>
      <c r="AO512" s="71"/>
      <c r="AP512" s="71"/>
      <c r="AQ512" s="71"/>
      <c r="AR512" s="71"/>
      <c r="AS512" s="71"/>
      <c r="AT512" s="71"/>
      <c r="AU512" s="71"/>
    </row>
    <row r="513" spans="3:64" ht="12.95" customHeight="1">
      <c r="C513" s="12"/>
      <c r="D513" s="12"/>
      <c r="AA513" s="71"/>
      <c r="AB513" s="71"/>
      <c r="AC513" s="71"/>
      <c r="AD513" s="71"/>
      <c r="AE513" s="71"/>
      <c r="AG513" s="102"/>
      <c r="AN513" s="71"/>
      <c r="AO513" s="71"/>
      <c r="AP513" s="71"/>
      <c r="AQ513" s="71"/>
      <c r="AR513" s="71"/>
      <c r="AS513" s="71"/>
      <c r="AT513" s="71"/>
      <c r="AU513" s="71"/>
    </row>
    <row r="514" spans="3:64" ht="12.95" customHeight="1">
      <c r="C514" s="12"/>
      <c r="D514" s="12"/>
      <c r="AA514" s="71"/>
      <c r="AB514" s="71"/>
      <c r="AC514" s="71"/>
      <c r="AD514" s="71"/>
      <c r="AE514" s="71"/>
      <c r="AG514" s="102"/>
      <c r="AN514" s="71"/>
      <c r="AO514" s="71"/>
      <c r="AP514" s="71"/>
      <c r="AQ514" s="71"/>
      <c r="AR514" s="71"/>
      <c r="AS514" s="71"/>
      <c r="AT514" s="71"/>
      <c r="AU514" s="71"/>
    </row>
    <row r="515" spans="3:64" ht="12.95" customHeight="1">
      <c r="C515" s="12"/>
      <c r="D515" s="12"/>
      <c r="AA515" s="71"/>
      <c r="AB515" s="71"/>
      <c r="AC515" s="71"/>
      <c r="AD515" s="71"/>
      <c r="AE515" s="71"/>
      <c r="AG515" s="102"/>
      <c r="AN515" s="71"/>
      <c r="AO515" s="71"/>
      <c r="AP515" s="71"/>
      <c r="AQ515" s="71"/>
      <c r="AR515" s="71"/>
      <c r="AS515" s="71"/>
      <c r="AT515" s="71"/>
      <c r="AU515" s="71"/>
      <c r="AV515" s="71"/>
    </row>
    <row r="516" spans="3:64" ht="12.95" customHeight="1">
      <c r="C516" s="12"/>
      <c r="D516" s="12"/>
      <c r="AA516" s="71"/>
      <c r="AB516" s="71"/>
      <c r="AC516" s="71"/>
      <c r="AD516" s="71"/>
      <c r="AE516" s="71"/>
      <c r="AG516" s="102"/>
      <c r="AN516" s="71"/>
      <c r="AO516" s="71"/>
      <c r="AP516" s="71"/>
      <c r="AQ516" s="71"/>
      <c r="AR516" s="71"/>
      <c r="AS516" s="71"/>
      <c r="AT516" s="71"/>
      <c r="AU516" s="71"/>
    </row>
    <row r="517" spans="3:64" ht="12.95" customHeight="1">
      <c r="C517" s="12"/>
      <c r="D517" s="12"/>
      <c r="AA517" s="71"/>
      <c r="AB517" s="71"/>
      <c r="AC517" s="71"/>
      <c r="AD517" s="71"/>
      <c r="AE517" s="71"/>
      <c r="AG517" s="102"/>
      <c r="AN517" s="71"/>
      <c r="AO517" s="71"/>
      <c r="AP517" s="71"/>
      <c r="AQ517" s="71"/>
      <c r="AR517" s="71"/>
      <c r="AS517" s="71"/>
      <c r="AT517" s="71"/>
      <c r="AU517" s="71"/>
    </row>
    <row r="518" spans="3:64" ht="12.95" customHeight="1">
      <c r="C518" s="12"/>
      <c r="D518" s="12"/>
      <c r="AA518" s="71"/>
      <c r="AB518" s="71"/>
      <c r="AC518" s="71"/>
      <c r="AD518" s="71"/>
      <c r="AE518" s="71"/>
      <c r="AG518" s="102"/>
      <c r="AN518" s="71"/>
      <c r="AO518" s="71"/>
      <c r="AP518" s="71"/>
      <c r="AQ518" s="71"/>
      <c r="AR518" s="71"/>
      <c r="AS518" s="71"/>
      <c r="AT518" s="71"/>
      <c r="AU518" s="71"/>
      <c r="AV518" s="71"/>
    </row>
    <row r="519" spans="3:64" ht="12.95" customHeight="1">
      <c r="C519" s="12"/>
      <c r="D519" s="12"/>
      <c r="AA519" s="71"/>
      <c r="AB519" s="71"/>
      <c r="AC519" s="71"/>
      <c r="AD519" s="71"/>
      <c r="AE519" s="71"/>
      <c r="AG519" s="102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</row>
    <row r="520" spans="3:64" ht="12.95" customHeight="1">
      <c r="C520" s="12"/>
      <c r="D520" s="12"/>
      <c r="AA520" s="71"/>
      <c r="AB520" s="71"/>
      <c r="AC520" s="71"/>
      <c r="AD520" s="71"/>
      <c r="AE520" s="71"/>
      <c r="AG520" s="102"/>
      <c r="AN520" s="71"/>
      <c r="AO520" s="71"/>
      <c r="AP520" s="71"/>
      <c r="AQ520" s="71"/>
      <c r="AR520" s="71"/>
      <c r="AS520" s="71"/>
      <c r="AT520" s="71"/>
      <c r="AU520" s="71"/>
    </row>
    <row r="521" spans="3:64" ht="12.95" customHeight="1">
      <c r="C521" s="12"/>
      <c r="D521" s="12"/>
      <c r="AA521" s="71"/>
      <c r="AB521" s="71"/>
      <c r="AC521" s="71"/>
      <c r="AD521" s="71"/>
      <c r="AE521" s="71"/>
      <c r="AG521" s="102"/>
      <c r="AN521" s="71"/>
      <c r="AO521" s="71"/>
      <c r="AP521" s="71"/>
      <c r="AQ521" s="71"/>
      <c r="AR521" s="71"/>
      <c r="AS521" s="71"/>
      <c r="AT521" s="71"/>
      <c r="AU521" s="71"/>
    </row>
    <row r="522" spans="3:64" ht="12.95" customHeight="1">
      <c r="C522" s="12"/>
      <c r="D522" s="12"/>
      <c r="AA522" s="71"/>
      <c r="AB522" s="71"/>
      <c r="AC522" s="71"/>
      <c r="AD522" s="71"/>
      <c r="AE522" s="71"/>
      <c r="AG522" s="102"/>
      <c r="AN522" s="71"/>
      <c r="AO522" s="71"/>
      <c r="AP522" s="71"/>
      <c r="AQ522" s="71"/>
      <c r="AR522" s="71"/>
      <c r="AS522" s="71"/>
      <c r="AT522" s="71"/>
      <c r="AU522" s="71"/>
    </row>
    <row r="523" spans="3:64" ht="12.95" customHeight="1">
      <c r="C523" s="12"/>
      <c r="D523" s="12"/>
      <c r="AA523" s="71"/>
      <c r="AB523" s="71"/>
      <c r="AC523" s="71"/>
      <c r="AD523" s="71"/>
      <c r="AE523" s="71"/>
      <c r="AG523" s="102"/>
      <c r="AN523" s="71"/>
      <c r="AO523" s="71"/>
      <c r="AP523" s="71"/>
      <c r="AQ523" s="71"/>
      <c r="AR523" s="71"/>
      <c r="AS523" s="71"/>
      <c r="AT523" s="71"/>
      <c r="AU523" s="71"/>
    </row>
    <row r="524" spans="3:64" ht="12.95" customHeight="1">
      <c r="C524" s="12"/>
      <c r="D524" s="12"/>
      <c r="AA524" s="71"/>
      <c r="AB524" s="71"/>
      <c r="AC524" s="71"/>
      <c r="AD524" s="71"/>
      <c r="AE524" s="71"/>
      <c r="AG524" s="102"/>
      <c r="AN524" s="71"/>
      <c r="AO524" s="71"/>
      <c r="AP524" s="71"/>
      <c r="AQ524" s="71"/>
      <c r="AR524" s="71"/>
      <c r="AS524" s="71"/>
      <c r="AT524" s="71"/>
      <c r="AU524" s="71"/>
    </row>
    <row r="525" spans="3:64" ht="12.95" customHeight="1">
      <c r="C525" s="12"/>
      <c r="D525" s="12"/>
      <c r="AA525" s="71"/>
      <c r="AB525" s="71"/>
      <c r="AC525" s="71"/>
      <c r="AD525" s="71"/>
      <c r="AE525" s="71"/>
      <c r="AG525" s="102"/>
      <c r="AN525" s="71"/>
      <c r="AO525" s="71"/>
      <c r="AP525" s="71"/>
      <c r="AQ525" s="71"/>
      <c r="AR525" s="71"/>
      <c r="AS525" s="71"/>
      <c r="AT525" s="71"/>
      <c r="AU525" s="71"/>
    </row>
    <row r="526" spans="3:64" ht="12.95" customHeight="1">
      <c r="C526" s="12"/>
      <c r="D526" s="12"/>
      <c r="AA526" s="71"/>
      <c r="AB526" s="71"/>
      <c r="AC526" s="71"/>
      <c r="AD526" s="71"/>
      <c r="AE526" s="71"/>
      <c r="AG526" s="102"/>
      <c r="AN526" s="71"/>
      <c r="AO526" s="71"/>
      <c r="AP526" s="71"/>
      <c r="AQ526" s="71"/>
      <c r="AR526" s="71"/>
      <c r="AS526" s="71"/>
      <c r="AT526" s="71"/>
      <c r="AU526" s="71"/>
    </row>
    <row r="527" spans="3:64" ht="12.95" customHeight="1">
      <c r="C527" s="12"/>
      <c r="D527" s="12"/>
      <c r="AA527" s="71"/>
      <c r="AB527" s="71"/>
      <c r="AC527" s="71"/>
      <c r="AD527" s="71"/>
      <c r="AE527" s="71"/>
      <c r="AG527" s="102"/>
      <c r="AN527" s="71"/>
      <c r="AO527" s="71"/>
      <c r="AP527" s="71"/>
      <c r="AQ527" s="71"/>
      <c r="AR527" s="71"/>
      <c r="AS527" s="71"/>
      <c r="AT527" s="71"/>
      <c r="AU527" s="71"/>
    </row>
    <row r="528" spans="3:64" ht="12.95" customHeight="1">
      <c r="C528" s="12"/>
      <c r="D528" s="12"/>
      <c r="AA528" s="71"/>
      <c r="AB528" s="71"/>
      <c r="AC528" s="71"/>
      <c r="AD528" s="71"/>
      <c r="AE528" s="71"/>
      <c r="AG528" s="102"/>
      <c r="AN528" s="71"/>
      <c r="AO528" s="71"/>
      <c r="AP528" s="71"/>
      <c r="AQ528" s="71"/>
      <c r="AR528" s="71"/>
      <c r="AS528" s="71"/>
      <c r="AT528" s="71"/>
      <c r="AU528" s="71"/>
      <c r="AV528" s="71"/>
      <c r="AX528" s="71"/>
    </row>
    <row r="529" spans="3:64" ht="12.95" customHeight="1">
      <c r="C529" s="12"/>
      <c r="D529" s="12"/>
      <c r="AA529" s="71"/>
      <c r="AB529" s="71"/>
      <c r="AC529" s="71"/>
      <c r="AD529" s="71"/>
      <c r="AE529" s="71"/>
      <c r="AG529" s="102"/>
      <c r="AN529" s="71"/>
      <c r="AO529" s="71"/>
      <c r="AP529" s="71"/>
      <c r="AQ529" s="71"/>
      <c r="AR529" s="71"/>
      <c r="AS529" s="71"/>
      <c r="AT529" s="71"/>
      <c r="AU529" s="71"/>
    </row>
    <row r="530" spans="3:64" ht="12.95" customHeight="1">
      <c r="C530" s="12"/>
      <c r="D530" s="12"/>
      <c r="AA530" s="71"/>
      <c r="AB530" s="71"/>
      <c r="AC530" s="71"/>
      <c r="AD530" s="71"/>
      <c r="AE530" s="71"/>
      <c r="AG530" s="102"/>
      <c r="AN530" s="71"/>
      <c r="AO530" s="71"/>
      <c r="AP530" s="71"/>
      <c r="AQ530" s="71"/>
      <c r="AR530" s="71"/>
      <c r="AS530" s="71"/>
      <c r="AT530" s="71"/>
      <c r="AU530" s="71"/>
    </row>
    <row r="531" spans="3:64" ht="12.95" customHeight="1">
      <c r="C531" s="12"/>
      <c r="D531" s="12"/>
      <c r="AA531" s="71"/>
      <c r="AB531" s="71"/>
      <c r="AC531" s="71"/>
      <c r="AD531" s="71"/>
      <c r="AE531" s="71"/>
      <c r="AG531" s="102"/>
      <c r="AN531" s="71"/>
      <c r="AO531" s="71"/>
      <c r="AP531" s="71"/>
      <c r="AQ531" s="71"/>
      <c r="AR531" s="71"/>
      <c r="AS531" s="71"/>
      <c r="AT531" s="71"/>
      <c r="AU531" s="71"/>
    </row>
    <row r="532" spans="3:64" ht="12.95" customHeight="1">
      <c r="C532" s="12"/>
      <c r="D532" s="12"/>
      <c r="AA532" s="71"/>
      <c r="AB532" s="71"/>
      <c r="AC532" s="71"/>
      <c r="AD532" s="71"/>
      <c r="AE532" s="71"/>
      <c r="AG532" s="102"/>
      <c r="AN532" s="71"/>
      <c r="AO532" s="71"/>
      <c r="AP532" s="71"/>
      <c r="AQ532" s="71"/>
      <c r="AR532" s="71"/>
      <c r="AS532" s="71"/>
      <c r="AT532" s="71"/>
      <c r="AU532" s="71"/>
    </row>
    <row r="533" spans="3:64" ht="12.95" customHeight="1">
      <c r="C533" s="12"/>
      <c r="D533" s="12"/>
      <c r="AA533" s="71"/>
      <c r="AB533" s="71"/>
      <c r="AC533" s="71"/>
      <c r="AD533" s="71"/>
      <c r="AE533" s="71"/>
      <c r="AG533" s="102"/>
      <c r="AN533" s="71"/>
      <c r="AO533" s="71"/>
      <c r="AP533" s="71"/>
      <c r="AQ533" s="71"/>
      <c r="AR533" s="71"/>
      <c r="AS533" s="71"/>
      <c r="AT533" s="71"/>
      <c r="AU533" s="71"/>
    </row>
    <row r="534" spans="3:64" ht="12.95" customHeight="1">
      <c r="C534" s="12"/>
      <c r="D534" s="12"/>
      <c r="AA534" s="71"/>
      <c r="AB534" s="71"/>
      <c r="AC534" s="71"/>
      <c r="AD534" s="71"/>
      <c r="AE534" s="71"/>
      <c r="AG534" s="102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</row>
    <row r="535" spans="3:64" ht="12.95" customHeight="1">
      <c r="C535" s="12"/>
      <c r="D535" s="12"/>
      <c r="AA535" s="71"/>
      <c r="AB535" s="71"/>
      <c r="AC535" s="71"/>
      <c r="AD535" s="71"/>
      <c r="AE535" s="71"/>
      <c r="AG535" s="102"/>
      <c r="AN535" s="71"/>
      <c r="AO535" s="71"/>
      <c r="AP535" s="71"/>
      <c r="AQ535" s="71"/>
      <c r="AR535" s="71"/>
      <c r="AS535" s="71"/>
      <c r="AT535" s="71"/>
      <c r="AU535" s="71"/>
    </row>
    <row r="536" spans="3:64" ht="12.95" customHeight="1">
      <c r="C536" s="12"/>
      <c r="D536" s="12"/>
      <c r="AA536" s="71"/>
      <c r="AB536" s="71"/>
      <c r="AC536" s="71"/>
      <c r="AD536" s="71"/>
      <c r="AE536" s="71"/>
      <c r="AG536" s="102"/>
      <c r="AN536" s="71"/>
      <c r="AO536" s="71"/>
      <c r="AP536" s="71"/>
      <c r="AQ536" s="71"/>
      <c r="AR536" s="71"/>
      <c r="AS536" s="71"/>
      <c r="AT536" s="71"/>
      <c r="AU536" s="71"/>
    </row>
    <row r="537" spans="3:64" ht="12.95" customHeight="1">
      <c r="C537" s="12"/>
      <c r="D537" s="12"/>
      <c r="AA537" s="71"/>
      <c r="AB537" s="71"/>
      <c r="AC537" s="71"/>
      <c r="AD537" s="71"/>
      <c r="AE537" s="71"/>
      <c r="AG537" s="102"/>
      <c r="AN537" s="71"/>
      <c r="AO537" s="71"/>
      <c r="AP537" s="71"/>
      <c r="AQ537" s="71"/>
      <c r="AR537" s="71"/>
      <c r="AS537" s="71"/>
      <c r="AT537" s="71"/>
      <c r="AU537" s="71"/>
    </row>
    <row r="538" spans="3:64" ht="12.95" customHeight="1">
      <c r="C538" s="12"/>
      <c r="D538" s="12"/>
      <c r="AA538" s="71"/>
      <c r="AB538" s="71"/>
      <c r="AC538" s="71"/>
      <c r="AD538" s="71"/>
      <c r="AE538" s="71"/>
      <c r="AG538" s="102"/>
      <c r="AN538" s="71"/>
      <c r="AO538" s="71"/>
      <c r="AP538" s="71"/>
      <c r="AQ538" s="71"/>
      <c r="AR538" s="71"/>
      <c r="AS538" s="71"/>
      <c r="AT538" s="71"/>
      <c r="AU538" s="71"/>
    </row>
    <row r="539" spans="3:64" ht="12.95" customHeight="1">
      <c r="C539" s="12"/>
      <c r="D539" s="12"/>
      <c r="AA539" s="71"/>
      <c r="AB539" s="71"/>
      <c r="AC539" s="71"/>
      <c r="AD539" s="71"/>
      <c r="AE539" s="71"/>
      <c r="AG539" s="102"/>
      <c r="AN539" s="71"/>
      <c r="AO539" s="71"/>
      <c r="AP539" s="71"/>
      <c r="AQ539" s="71"/>
      <c r="AR539" s="71"/>
      <c r="AS539" s="71"/>
      <c r="AT539" s="71"/>
      <c r="AU539" s="71"/>
    </row>
    <row r="540" spans="3:64" ht="12.95" customHeight="1">
      <c r="C540" s="12"/>
      <c r="D540" s="12"/>
      <c r="AA540" s="71"/>
      <c r="AB540" s="71"/>
      <c r="AC540" s="71"/>
      <c r="AD540" s="71"/>
      <c r="AE540" s="71"/>
      <c r="AG540" s="102"/>
      <c r="AN540" s="71"/>
      <c r="AO540" s="71"/>
      <c r="AP540" s="71"/>
      <c r="AQ540" s="71"/>
      <c r="AR540" s="71"/>
      <c r="AS540" s="71"/>
      <c r="AT540" s="71"/>
      <c r="AU540" s="71"/>
    </row>
    <row r="541" spans="3:64" ht="12.95" customHeight="1">
      <c r="C541" s="12"/>
      <c r="D541" s="12"/>
      <c r="AA541" s="71"/>
      <c r="AB541" s="71"/>
      <c r="AC541" s="71"/>
      <c r="AD541" s="71"/>
      <c r="AE541" s="71"/>
      <c r="AG541" s="102"/>
      <c r="AN541" s="71"/>
      <c r="AO541" s="71"/>
      <c r="AP541" s="71"/>
      <c r="AQ541" s="71"/>
      <c r="AR541" s="71"/>
      <c r="AS541" s="71"/>
      <c r="AT541" s="71"/>
      <c r="AU541" s="71"/>
    </row>
    <row r="542" spans="3:64" ht="12.95" customHeight="1">
      <c r="C542" s="12"/>
      <c r="D542" s="12"/>
      <c r="AA542" s="71"/>
      <c r="AB542" s="71"/>
      <c r="AC542" s="71"/>
      <c r="AD542" s="71"/>
      <c r="AE542" s="71"/>
      <c r="AG542" s="102"/>
      <c r="AN542" s="71"/>
      <c r="AO542" s="71"/>
      <c r="AP542" s="71"/>
      <c r="AQ542" s="71"/>
      <c r="AR542" s="71"/>
      <c r="AS542" s="71"/>
      <c r="AT542" s="71"/>
      <c r="AU542" s="71"/>
    </row>
    <row r="543" spans="3:64" ht="12.95" customHeight="1">
      <c r="C543" s="12"/>
      <c r="D543" s="12"/>
      <c r="AA543" s="71"/>
      <c r="AB543" s="71"/>
      <c r="AC543" s="71"/>
      <c r="AD543" s="71"/>
      <c r="AE543" s="71"/>
      <c r="AG543" s="102"/>
      <c r="AN543" s="71"/>
      <c r="AO543" s="71"/>
      <c r="AP543" s="71"/>
      <c r="AQ543" s="71"/>
      <c r="AR543" s="71"/>
      <c r="AS543" s="71"/>
      <c r="AT543" s="71"/>
      <c r="AU543" s="71"/>
    </row>
    <row r="544" spans="3:64" ht="12.95" customHeight="1">
      <c r="C544" s="12"/>
      <c r="D544" s="12"/>
      <c r="AA544" s="71"/>
      <c r="AB544" s="71"/>
      <c r="AC544" s="71"/>
      <c r="AD544" s="71"/>
      <c r="AE544" s="71"/>
      <c r="AG544" s="102"/>
      <c r="AN544" s="71"/>
      <c r="AO544" s="71"/>
      <c r="AP544" s="71"/>
      <c r="AQ544" s="71"/>
      <c r="AR544" s="71"/>
      <c r="AS544" s="71"/>
      <c r="AT544" s="71"/>
      <c r="AU544" s="71"/>
    </row>
    <row r="545" spans="3:48" ht="12.95" customHeight="1">
      <c r="C545" s="12"/>
      <c r="D545" s="12"/>
      <c r="AA545" s="71"/>
      <c r="AB545" s="71"/>
      <c r="AC545" s="71"/>
      <c r="AD545" s="71"/>
      <c r="AE545" s="71"/>
      <c r="AG545" s="102"/>
      <c r="AN545" s="71"/>
      <c r="AO545" s="71"/>
      <c r="AP545" s="71"/>
      <c r="AQ545" s="71"/>
      <c r="AR545" s="71"/>
      <c r="AS545" s="71"/>
      <c r="AT545" s="71"/>
      <c r="AU545" s="71"/>
    </row>
    <row r="546" spans="3:48" ht="12.95" customHeight="1">
      <c r="C546" s="12"/>
      <c r="D546" s="12"/>
      <c r="AA546" s="71"/>
      <c r="AB546" s="71"/>
      <c r="AC546" s="71"/>
      <c r="AD546" s="71"/>
      <c r="AE546" s="71"/>
      <c r="AG546" s="102"/>
      <c r="AN546" s="71"/>
      <c r="AO546" s="71"/>
      <c r="AP546" s="71"/>
      <c r="AQ546" s="71"/>
      <c r="AR546" s="71"/>
      <c r="AS546" s="71"/>
      <c r="AT546" s="71"/>
      <c r="AU546" s="71"/>
    </row>
    <row r="547" spans="3:48" ht="12.95" customHeight="1">
      <c r="C547" s="12"/>
      <c r="D547" s="12"/>
      <c r="AA547" s="71"/>
      <c r="AB547" s="71"/>
      <c r="AC547" s="71"/>
      <c r="AD547" s="71"/>
      <c r="AE547" s="71"/>
      <c r="AG547" s="102"/>
      <c r="AN547" s="71"/>
      <c r="AO547" s="71"/>
      <c r="AP547" s="71"/>
      <c r="AQ547" s="71"/>
      <c r="AR547" s="71"/>
      <c r="AS547" s="71"/>
      <c r="AT547" s="71"/>
      <c r="AU547" s="71"/>
    </row>
    <row r="548" spans="3:48" ht="12.95" customHeight="1">
      <c r="C548" s="12"/>
      <c r="D548" s="12"/>
      <c r="AA548" s="71"/>
      <c r="AB548" s="71"/>
      <c r="AC548" s="71"/>
      <c r="AD548" s="71"/>
      <c r="AE548" s="71"/>
      <c r="AG548" s="102"/>
      <c r="AN548" s="71"/>
      <c r="AO548" s="71"/>
      <c r="AP548" s="71"/>
      <c r="AQ548" s="71"/>
      <c r="AR548" s="71"/>
      <c r="AS548" s="71"/>
      <c r="AT548" s="71"/>
      <c r="AU548" s="71"/>
    </row>
    <row r="549" spans="3:48" ht="12.95" customHeight="1">
      <c r="C549" s="12"/>
      <c r="D549" s="12"/>
      <c r="AA549" s="71"/>
      <c r="AB549" s="71"/>
      <c r="AC549" s="71"/>
      <c r="AD549" s="71"/>
      <c r="AE549" s="71"/>
      <c r="AG549" s="102"/>
      <c r="AN549" s="71"/>
      <c r="AO549" s="71"/>
      <c r="AP549" s="71"/>
      <c r="AQ549" s="71"/>
      <c r="AR549" s="71"/>
      <c r="AS549" s="71"/>
      <c r="AT549" s="71"/>
      <c r="AU549" s="71"/>
    </row>
    <row r="550" spans="3:48" ht="12.95" customHeight="1">
      <c r="C550" s="12"/>
      <c r="D550" s="12"/>
      <c r="AA550" s="71"/>
      <c r="AB550" s="71"/>
      <c r="AC550" s="71"/>
      <c r="AD550" s="71"/>
      <c r="AE550" s="71"/>
      <c r="AG550" s="102"/>
      <c r="AN550" s="71"/>
      <c r="AO550" s="71"/>
      <c r="AP550" s="71"/>
      <c r="AQ550" s="71"/>
      <c r="AR550" s="71"/>
      <c r="AS550" s="71"/>
      <c r="AT550" s="71"/>
      <c r="AU550" s="71"/>
    </row>
    <row r="551" spans="3:48" ht="12.95" customHeight="1">
      <c r="C551" s="12"/>
      <c r="D551" s="12"/>
      <c r="AA551" s="71"/>
      <c r="AB551" s="71"/>
      <c r="AC551" s="71"/>
      <c r="AD551" s="71"/>
      <c r="AE551" s="71"/>
      <c r="AG551" s="102"/>
      <c r="AN551" s="71"/>
      <c r="AO551" s="71"/>
      <c r="AP551" s="71"/>
      <c r="AQ551" s="71"/>
      <c r="AR551" s="71"/>
      <c r="AS551" s="71"/>
      <c r="AT551" s="71"/>
      <c r="AU551" s="71"/>
    </row>
    <row r="552" spans="3:48" ht="12.95" customHeight="1">
      <c r="C552" s="12"/>
      <c r="D552" s="12"/>
      <c r="AA552" s="71"/>
      <c r="AB552" s="71"/>
      <c r="AC552" s="71"/>
      <c r="AD552" s="71"/>
      <c r="AE552" s="71"/>
      <c r="AG552" s="102"/>
      <c r="AN552" s="71"/>
      <c r="AO552" s="71"/>
      <c r="AP552" s="71"/>
      <c r="AQ552" s="71"/>
      <c r="AR552" s="71"/>
      <c r="AS552" s="71"/>
      <c r="AT552" s="71"/>
      <c r="AU552" s="71"/>
    </row>
    <row r="553" spans="3:48" ht="12.95" customHeight="1">
      <c r="C553" s="12"/>
      <c r="D553" s="12"/>
      <c r="AA553" s="71"/>
      <c r="AB553" s="71"/>
      <c r="AC553" s="71"/>
      <c r="AD553" s="71"/>
      <c r="AE553" s="71"/>
      <c r="AG553" s="102"/>
      <c r="AN553" s="71"/>
      <c r="AO553" s="71"/>
      <c r="AP553" s="71"/>
      <c r="AQ553" s="71"/>
      <c r="AR553" s="71"/>
      <c r="AS553" s="71"/>
      <c r="AT553" s="71"/>
      <c r="AU553" s="71"/>
    </row>
    <row r="554" spans="3:48" ht="12.95" customHeight="1">
      <c r="C554" s="12"/>
      <c r="D554" s="12"/>
      <c r="AA554" s="71"/>
      <c r="AB554" s="71"/>
      <c r="AC554" s="71"/>
      <c r="AD554" s="71"/>
      <c r="AE554" s="71"/>
      <c r="AG554" s="102"/>
      <c r="AN554" s="71"/>
      <c r="AO554" s="71"/>
      <c r="AP554" s="71"/>
      <c r="AQ554" s="71"/>
      <c r="AR554" s="71"/>
      <c r="AS554" s="71"/>
      <c r="AT554" s="71"/>
      <c r="AU554" s="71"/>
    </row>
    <row r="555" spans="3:48" ht="12.95" customHeight="1">
      <c r="C555" s="12"/>
      <c r="D555" s="12"/>
      <c r="AA555" s="71"/>
      <c r="AB555" s="71"/>
      <c r="AC555" s="71"/>
      <c r="AD555" s="71"/>
      <c r="AE555" s="71"/>
      <c r="AG555" s="102"/>
      <c r="AN555" s="71"/>
      <c r="AO555" s="71"/>
      <c r="AP555" s="71"/>
      <c r="AQ555" s="71"/>
      <c r="AR555" s="71"/>
      <c r="AS555" s="71"/>
      <c r="AT555" s="71"/>
      <c r="AU555" s="71"/>
    </row>
    <row r="556" spans="3:48" ht="12.95" customHeight="1">
      <c r="C556" s="12"/>
      <c r="D556" s="12"/>
      <c r="AA556" s="71"/>
      <c r="AB556" s="71"/>
      <c r="AC556" s="71"/>
      <c r="AD556" s="71"/>
      <c r="AE556" s="71"/>
      <c r="AG556" s="102"/>
      <c r="AN556" s="71"/>
      <c r="AO556" s="71"/>
      <c r="AP556" s="71"/>
      <c r="AQ556" s="71"/>
      <c r="AR556" s="71"/>
      <c r="AS556" s="71"/>
      <c r="AT556" s="71"/>
      <c r="AU556" s="71"/>
    </row>
    <row r="557" spans="3:48" ht="12.95" customHeight="1">
      <c r="C557" s="12"/>
      <c r="D557" s="12"/>
      <c r="AA557" s="71"/>
      <c r="AB557" s="71"/>
      <c r="AC557" s="71"/>
      <c r="AD557" s="71"/>
      <c r="AE557" s="71"/>
      <c r="AG557" s="102"/>
      <c r="AN557" s="71"/>
      <c r="AO557" s="71"/>
      <c r="AP557" s="71"/>
      <c r="AQ557" s="71"/>
      <c r="AR557" s="71"/>
      <c r="AS557" s="71"/>
      <c r="AT557" s="71"/>
      <c r="AU557" s="71"/>
    </row>
    <row r="558" spans="3:48" ht="12.95" customHeight="1">
      <c r="C558" s="12"/>
      <c r="D558" s="12"/>
      <c r="AA558" s="71"/>
      <c r="AB558" s="71"/>
      <c r="AC558" s="71"/>
      <c r="AD558" s="71"/>
      <c r="AE558" s="71"/>
      <c r="AG558" s="102"/>
      <c r="AN558" s="71"/>
      <c r="AO558" s="71"/>
      <c r="AP558" s="71"/>
      <c r="AQ558" s="71"/>
      <c r="AR558" s="71"/>
      <c r="AS558" s="71"/>
      <c r="AT558" s="71"/>
      <c r="AU558" s="71"/>
    </row>
    <row r="559" spans="3:48" ht="12.95" customHeight="1">
      <c r="C559" s="12"/>
      <c r="D559" s="12"/>
      <c r="AA559" s="71"/>
      <c r="AB559" s="71"/>
      <c r="AC559" s="71"/>
      <c r="AD559" s="71"/>
      <c r="AE559" s="71"/>
      <c r="AG559" s="102"/>
      <c r="AN559" s="71"/>
      <c r="AO559" s="71"/>
      <c r="AP559" s="71"/>
      <c r="AQ559" s="71"/>
      <c r="AR559" s="71"/>
      <c r="AS559" s="71"/>
      <c r="AT559" s="71"/>
      <c r="AU559" s="71"/>
      <c r="AV559" s="71"/>
    </row>
    <row r="560" spans="3:48" ht="12.95" customHeight="1">
      <c r="C560" s="12"/>
      <c r="D560" s="12"/>
      <c r="AA560" s="71"/>
      <c r="AB560" s="71"/>
      <c r="AC560" s="71"/>
      <c r="AD560" s="71"/>
      <c r="AE560" s="71"/>
      <c r="AG560" s="102"/>
      <c r="AN560" s="71"/>
      <c r="AO560" s="71"/>
      <c r="AP560" s="71"/>
      <c r="AQ560" s="71"/>
      <c r="AR560" s="71"/>
      <c r="AS560" s="71"/>
      <c r="AT560" s="71"/>
      <c r="AU560" s="71"/>
    </row>
    <row r="561" spans="3:47" ht="12.95" customHeight="1">
      <c r="C561" s="12"/>
      <c r="D561" s="12"/>
      <c r="AA561" s="71"/>
      <c r="AB561" s="71"/>
      <c r="AC561" s="71"/>
      <c r="AD561" s="71"/>
      <c r="AE561" s="71"/>
      <c r="AG561" s="102"/>
      <c r="AN561" s="71"/>
      <c r="AO561" s="71"/>
      <c r="AP561" s="71"/>
      <c r="AQ561" s="71"/>
      <c r="AR561" s="71"/>
      <c r="AS561" s="71"/>
      <c r="AT561" s="71"/>
      <c r="AU561" s="71"/>
    </row>
    <row r="562" spans="3:47" ht="12.95" customHeight="1">
      <c r="C562" s="12"/>
      <c r="D562" s="12"/>
      <c r="AA562" s="71"/>
      <c r="AB562" s="71"/>
      <c r="AC562" s="71"/>
      <c r="AD562" s="71"/>
      <c r="AE562" s="71"/>
      <c r="AG562" s="102"/>
      <c r="AN562" s="71"/>
      <c r="AO562" s="71"/>
      <c r="AP562" s="71"/>
      <c r="AQ562" s="71"/>
      <c r="AR562" s="71"/>
      <c r="AS562" s="71"/>
      <c r="AT562" s="71"/>
      <c r="AU562" s="71"/>
    </row>
    <row r="563" spans="3:47" ht="12.95" customHeight="1">
      <c r="C563" s="12"/>
      <c r="D563" s="12"/>
      <c r="AA563" s="71"/>
      <c r="AB563" s="71"/>
      <c r="AC563" s="71"/>
      <c r="AD563" s="71"/>
      <c r="AE563" s="71"/>
      <c r="AG563" s="102"/>
      <c r="AN563" s="71"/>
      <c r="AO563" s="71"/>
      <c r="AP563" s="71"/>
      <c r="AQ563" s="71"/>
      <c r="AR563" s="71"/>
      <c r="AS563" s="71"/>
      <c r="AT563" s="71"/>
      <c r="AU563" s="71"/>
    </row>
    <row r="564" spans="3:47" ht="12.95" customHeight="1">
      <c r="C564" s="12"/>
      <c r="D564" s="12"/>
      <c r="AA564" s="71"/>
      <c r="AB564" s="71"/>
      <c r="AC564" s="71"/>
      <c r="AD564" s="71"/>
      <c r="AE564" s="71"/>
      <c r="AG564" s="102"/>
      <c r="AN564" s="71"/>
      <c r="AO564" s="71"/>
      <c r="AP564" s="71"/>
      <c r="AQ564" s="71"/>
      <c r="AR564" s="71"/>
      <c r="AS564" s="71"/>
      <c r="AT564" s="71"/>
      <c r="AU564" s="71"/>
    </row>
    <row r="565" spans="3:47" ht="12.95" customHeight="1">
      <c r="C565" s="12"/>
      <c r="D565" s="12"/>
      <c r="AA565" s="71"/>
      <c r="AB565" s="71"/>
      <c r="AC565" s="71"/>
      <c r="AD565" s="71"/>
      <c r="AE565" s="71"/>
      <c r="AG565" s="102"/>
      <c r="AN565" s="71"/>
      <c r="AO565" s="71"/>
      <c r="AP565" s="71"/>
      <c r="AQ565" s="71"/>
      <c r="AR565" s="71"/>
      <c r="AS565" s="71"/>
      <c r="AT565" s="71"/>
      <c r="AU565" s="71"/>
    </row>
    <row r="566" spans="3:47" ht="12.95" customHeight="1">
      <c r="C566" s="12"/>
      <c r="D566" s="12"/>
      <c r="AA566" s="71"/>
      <c r="AB566" s="71"/>
      <c r="AC566" s="71"/>
      <c r="AD566" s="71"/>
      <c r="AE566" s="71"/>
      <c r="AG566" s="102"/>
      <c r="AN566" s="71"/>
      <c r="AO566" s="71"/>
      <c r="AP566" s="71"/>
      <c r="AQ566" s="71"/>
      <c r="AR566" s="71"/>
      <c r="AS566" s="71"/>
      <c r="AT566" s="71"/>
      <c r="AU566" s="71"/>
    </row>
    <row r="567" spans="3:47" ht="12.95" customHeight="1">
      <c r="C567" s="12"/>
      <c r="D567" s="12"/>
      <c r="AA567" s="71"/>
      <c r="AB567" s="71"/>
      <c r="AC567" s="71"/>
      <c r="AD567" s="71"/>
      <c r="AE567" s="71"/>
      <c r="AG567" s="102"/>
      <c r="AN567" s="71"/>
      <c r="AO567" s="71"/>
      <c r="AP567" s="71"/>
      <c r="AQ567" s="71"/>
      <c r="AR567" s="71"/>
      <c r="AS567" s="71"/>
      <c r="AT567" s="71"/>
      <c r="AU567" s="71"/>
    </row>
    <row r="568" spans="3:47" ht="12.95" customHeight="1">
      <c r="C568" s="12"/>
      <c r="D568" s="12"/>
      <c r="AA568" s="71"/>
      <c r="AB568" s="71"/>
      <c r="AC568" s="71"/>
      <c r="AD568" s="71"/>
      <c r="AE568" s="71"/>
      <c r="AG568" s="102"/>
      <c r="AN568" s="71"/>
      <c r="AO568" s="71"/>
      <c r="AP568" s="71"/>
      <c r="AQ568" s="71"/>
      <c r="AR568" s="71"/>
      <c r="AS568" s="71"/>
      <c r="AT568" s="71"/>
      <c r="AU568" s="71"/>
    </row>
    <row r="569" spans="3:47" ht="12.95" customHeight="1">
      <c r="C569" s="12"/>
      <c r="D569" s="12"/>
      <c r="AA569" s="71"/>
      <c r="AB569" s="71"/>
      <c r="AC569" s="71"/>
      <c r="AD569" s="71"/>
      <c r="AE569" s="71"/>
      <c r="AG569" s="102"/>
      <c r="AN569" s="71"/>
      <c r="AO569" s="71"/>
      <c r="AP569" s="71"/>
      <c r="AQ569" s="71"/>
      <c r="AR569" s="71"/>
      <c r="AS569" s="71"/>
      <c r="AT569" s="71"/>
      <c r="AU569" s="71"/>
    </row>
    <row r="570" spans="3:47" ht="12.95" customHeight="1">
      <c r="C570" s="12"/>
      <c r="D570" s="12"/>
      <c r="AA570" s="71"/>
      <c r="AB570" s="71"/>
      <c r="AC570" s="71"/>
      <c r="AD570" s="71"/>
      <c r="AE570" s="71"/>
      <c r="AG570" s="102"/>
      <c r="AN570" s="71"/>
      <c r="AO570" s="71"/>
      <c r="AP570" s="71"/>
      <c r="AQ570" s="71"/>
      <c r="AR570" s="71"/>
      <c r="AS570" s="71"/>
      <c r="AT570" s="71"/>
      <c r="AU570" s="71"/>
    </row>
    <row r="571" spans="3:47" ht="12.95" customHeight="1">
      <c r="C571" s="12"/>
      <c r="D571" s="12"/>
      <c r="AA571" s="71"/>
      <c r="AB571" s="71"/>
      <c r="AC571" s="71"/>
      <c r="AD571" s="71"/>
      <c r="AE571" s="71"/>
      <c r="AG571" s="102"/>
      <c r="AN571" s="71"/>
      <c r="AO571" s="71"/>
      <c r="AP571" s="71"/>
      <c r="AQ571" s="71"/>
      <c r="AR571" s="71"/>
      <c r="AS571" s="71"/>
      <c r="AT571" s="71"/>
      <c r="AU571" s="71"/>
    </row>
    <row r="572" spans="3:47" ht="12.95" customHeight="1">
      <c r="C572" s="12"/>
      <c r="D572" s="12"/>
      <c r="AA572" s="71"/>
      <c r="AB572" s="71"/>
      <c r="AC572" s="71"/>
      <c r="AD572" s="71"/>
      <c r="AE572" s="71"/>
      <c r="AG572" s="102"/>
      <c r="AN572" s="71"/>
      <c r="AO572" s="71"/>
      <c r="AP572" s="71"/>
      <c r="AQ572" s="71"/>
      <c r="AR572" s="71"/>
      <c r="AS572" s="71"/>
      <c r="AT572" s="71"/>
      <c r="AU572" s="71"/>
    </row>
    <row r="573" spans="3:47" ht="12.95" customHeight="1">
      <c r="C573" s="12"/>
      <c r="D573" s="12"/>
      <c r="AA573" s="71"/>
      <c r="AB573" s="71"/>
      <c r="AC573" s="71"/>
      <c r="AD573" s="71"/>
      <c r="AE573" s="71"/>
      <c r="AG573" s="102"/>
      <c r="AN573" s="71"/>
      <c r="AO573" s="71"/>
      <c r="AP573" s="71"/>
      <c r="AQ573" s="71"/>
      <c r="AR573" s="71"/>
      <c r="AS573" s="71"/>
      <c r="AT573" s="71"/>
      <c r="AU573" s="71"/>
    </row>
    <row r="574" spans="3:47" ht="12.95" customHeight="1">
      <c r="C574" s="12"/>
      <c r="D574" s="12"/>
      <c r="AA574" s="71"/>
      <c r="AB574" s="71"/>
      <c r="AC574" s="71"/>
      <c r="AD574" s="71"/>
      <c r="AE574" s="71"/>
      <c r="AG574" s="102"/>
      <c r="AN574" s="71"/>
      <c r="AO574" s="71"/>
      <c r="AP574" s="71"/>
      <c r="AQ574" s="71"/>
      <c r="AR574" s="71"/>
      <c r="AS574" s="71"/>
      <c r="AT574" s="71"/>
      <c r="AU574" s="71"/>
    </row>
    <row r="575" spans="3:47" ht="12.95" customHeight="1">
      <c r="C575" s="12"/>
      <c r="D575" s="12"/>
      <c r="AA575" s="71"/>
      <c r="AB575" s="71"/>
      <c r="AC575" s="71"/>
      <c r="AD575" s="71"/>
      <c r="AE575" s="71"/>
      <c r="AG575" s="102"/>
      <c r="AN575" s="71"/>
      <c r="AO575" s="71"/>
      <c r="AP575" s="71"/>
      <c r="AQ575" s="71"/>
      <c r="AR575" s="71"/>
      <c r="AS575" s="71"/>
      <c r="AT575" s="71"/>
      <c r="AU575" s="71"/>
    </row>
    <row r="576" spans="3:47" ht="12.95" customHeight="1">
      <c r="C576" s="12"/>
      <c r="D576" s="12"/>
      <c r="AA576" s="71"/>
      <c r="AB576" s="71"/>
      <c r="AC576" s="71"/>
      <c r="AD576" s="71"/>
      <c r="AE576" s="71"/>
      <c r="AG576" s="102"/>
      <c r="AN576" s="71"/>
      <c r="AO576" s="71"/>
      <c r="AP576" s="71"/>
      <c r="AQ576" s="71"/>
      <c r="AR576" s="71"/>
      <c r="AS576" s="71"/>
      <c r="AT576" s="71"/>
      <c r="AU576" s="71"/>
    </row>
    <row r="577" spans="3:48" ht="12.95" customHeight="1">
      <c r="C577" s="12"/>
      <c r="D577" s="12"/>
      <c r="AA577" s="71"/>
      <c r="AB577" s="71"/>
      <c r="AC577" s="71"/>
      <c r="AD577" s="71"/>
      <c r="AE577" s="71"/>
      <c r="AG577" s="102"/>
      <c r="AN577" s="71"/>
      <c r="AO577" s="71"/>
      <c r="AP577" s="71"/>
      <c r="AQ577" s="71"/>
      <c r="AR577" s="71"/>
      <c r="AS577" s="71"/>
      <c r="AT577" s="71"/>
      <c r="AU577" s="71"/>
    </row>
    <row r="578" spans="3:48" ht="12.95" customHeight="1">
      <c r="C578" s="12"/>
      <c r="D578" s="12"/>
      <c r="AA578" s="71"/>
      <c r="AB578" s="71"/>
      <c r="AC578" s="71"/>
      <c r="AD578" s="71"/>
      <c r="AE578" s="71"/>
      <c r="AG578" s="102"/>
      <c r="AN578" s="71"/>
      <c r="AO578" s="71"/>
      <c r="AP578" s="71"/>
      <c r="AQ578" s="71"/>
      <c r="AR578" s="71"/>
      <c r="AS578" s="71"/>
      <c r="AT578" s="71"/>
      <c r="AU578" s="71"/>
    </row>
    <row r="579" spans="3:48" ht="12.95" customHeight="1">
      <c r="C579" s="12"/>
      <c r="D579" s="12"/>
      <c r="AA579" s="71"/>
      <c r="AB579" s="71"/>
      <c r="AC579" s="71"/>
      <c r="AD579" s="71"/>
      <c r="AE579" s="71"/>
      <c r="AG579" s="102"/>
      <c r="AN579" s="71"/>
      <c r="AO579" s="71"/>
      <c r="AP579" s="71"/>
      <c r="AQ579" s="71"/>
      <c r="AR579" s="71"/>
      <c r="AS579" s="71"/>
      <c r="AT579" s="71"/>
      <c r="AU579" s="71"/>
      <c r="AV579" s="71"/>
    </row>
    <row r="580" spans="3:48" ht="12.95" customHeight="1">
      <c r="C580" s="12"/>
      <c r="D580" s="12"/>
      <c r="AA580" s="71"/>
      <c r="AB580" s="71"/>
      <c r="AC580" s="71"/>
      <c r="AD580" s="71"/>
      <c r="AE580" s="71"/>
      <c r="AG580" s="102"/>
      <c r="AN580" s="71"/>
      <c r="AO580" s="71"/>
      <c r="AP580" s="71"/>
      <c r="AQ580" s="71"/>
      <c r="AR580" s="71"/>
      <c r="AS580" s="71"/>
      <c r="AT580" s="71"/>
      <c r="AU580" s="71"/>
    </row>
    <row r="581" spans="3:48" ht="12.95" customHeight="1">
      <c r="C581" s="12"/>
      <c r="D581" s="12"/>
      <c r="AA581" s="71"/>
      <c r="AB581" s="71"/>
      <c r="AC581" s="71"/>
      <c r="AD581" s="71"/>
      <c r="AE581" s="71"/>
      <c r="AG581" s="102"/>
      <c r="AN581" s="71"/>
      <c r="AO581" s="71"/>
      <c r="AP581" s="71"/>
      <c r="AQ581" s="71"/>
      <c r="AR581" s="71"/>
      <c r="AS581" s="71"/>
      <c r="AT581" s="71"/>
      <c r="AU581" s="71"/>
    </row>
    <row r="582" spans="3:48" ht="12.95" customHeight="1">
      <c r="C582" s="12"/>
      <c r="D582" s="12"/>
      <c r="AA582" s="71"/>
      <c r="AB582" s="71"/>
      <c r="AC582" s="71"/>
      <c r="AD582" s="71"/>
      <c r="AE582" s="71"/>
      <c r="AG582" s="102"/>
      <c r="AN582" s="71"/>
      <c r="AO582" s="71"/>
      <c r="AP582" s="71"/>
      <c r="AQ582" s="71"/>
      <c r="AR582" s="71"/>
      <c r="AS582" s="71"/>
      <c r="AT582" s="71"/>
      <c r="AU582" s="71"/>
    </row>
    <row r="583" spans="3:48" ht="12.95" customHeight="1">
      <c r="C583" s="12"/>
      <c r="D583" s="12"/>
      <c r="AA583" s="71"/>
      <c r="AB583" s="71"/>
      <c r="AC583" s="71"/>
      <c r="AD583" s="71"/>
      <c r="AE583" s="71"/>
      <c r="AG583" s="102"/>
      <c r="AN583" s="71"/>
      <c r="AO583" s="71"/>
      <c r="AP583" s="71"/>
      <c r="AQ583" s="71"/>
      <c r="AR583" s="71"/>
      <c r="AS583" s="71"/>
      <c r="AT583" s="71"/>
      <c r="AU583" s="71"/>
    </row>
    <row r="584" spans="3:48" ht="12.95" customHeight="1">
      <c r="C584" s="12"/>
      <c r="D584" s="12"/>
      <c r="AA584" s="71"/>
      <c r="AB584" s="71"/>
      <c r="AC584" s="71"/>
      <c r="AD584" s="71"/>
      <c r="AE584" s="71"/>
      <c r="AG584" s="102"/>
      <c r="AN584" s="71"/>
      <c r="AO584" s="71"/>
      <c r="AP584" s="71"/>
      <c r="AQ584" s="71"/>
      <c r="AR584" s="71"/>
      <c r="AS584" s="71"/>
      <c r="AT584" s="71"/>
      <c r="AU584" s="71"/>
    </row>
    <row r="585" spans="3:48" ht="12.95" customHeight="1">
      <c r="C585" s="12"/>
      <c r="D585" s="12"/>
      <c r="AA585" s="71"/>
      <c r="AB585" s="71"/>
      <c r="AC585" s="71"/>
      <c r="AD585" s="71"/>
      <c r="AE585" s="71"/>
      <c r="AG585" s="102"/>
      <c r="AN585" s="71"/>
      <c r="AO585" s="71"/>
      <c r="AP585" s="71"/>
      <c r="AQ585" s="71"/>
      <c r="AR585" s="71"/>
      <c r="AS585" s="71"/>
      <c r="AT585" s="71"/>
      <c r="AU585" s="71"/>
    </row>
    <row r="586" spans="3:48" ht="12.95" customHeight="1">
      <c r="C586" s="12"/>
      <c r="D586" s="12"/>
      <c r="AA586" s="71"/>
      <c r="AB586" s="71"/>
      <c r="AC586" s="71"/>
      <c r="AD586" s="71"/>
      <c r="AE586" s="71"/>
      <c r="AG586" s="102"/>
      <c r="AN586" s="71"/>
      <c r="AO586" s="71"/>
      <c r="AP586" s="71"/>
      <c r="AQ586" s="71"/>
      <c r="AR586" s="71"/>
      <c r="AS586" s="71"/>
      <c r="AT586" s="71"/>
      <c r="AU586" s="71"/>
    </row>
    <row r="587" spans="3:48" ht="12.95" customHeight="1">
      <c r="C587" s="12"/>
      <c r="D587" s="12"/>
      <c r="AA587" s="71"/>
      <c r="AB587" s="71"/>
      <c r="AC587" s="71"/>
      <c r="AD587" s="71"/>
      <c r="AE587" s="71"/>
      <c r="AG587" s="102"/>
      <c r="AN587" s="71"/>
      <c r="AO587" s="71"/>
      <c r="AP587" s="71"/>
      <c r="AQ587" s="71"/>
      <c r="AR587" s="71"/>
      <c r="AS587" s="71"/>
      <c r="AT587" s="71"/>
      <c r="AU587" s="71"/>
    </row>
    <row r="588" spans="3:48" ht="12.95" customHeight="1">
      <c r="C588" s="12"/>
      <c r="D588" s="12"/>
      <c r="AA588" s="71"/>
      <c r="AB588" s="71"/>
      <c r="AC588" s="71"/>
      <c r="AD588" s="71"/>
      <c r="AE588" s="71"/>
      <c r="AG588" s="102"/>
      <c r="AN588" s="71"/>
      <c r="AO588" s="71"/>
      <c r="AP588" s="71"/>
      <c r="AQ588" s="71"/>
      <c r="AR588" s="71"/>
      <c r="AS588" s="71"/>
      <c r="AT588" s="71"/>
      <c r="AU588" s="71"/>
    </row>
    <row r="589" spans="3:48" ht="12.95" customHeight="1">
      <c r="C589" s="12"/>
      <c r="D589" s="12"/>
      <c r="AA589" s="71"/>
      <c r="AB589" s="71"/>
      <c r="AC589" s="71"/>
      <c r="AD589" s="71"/>
      <c r="AE589" s="71"/>
      <c r="AG589" s="102"/>
      <c r="AN589" s="71"/>
      <c r="AO589" s="71"/>
      <c r="AP589" s="71"/>
      <c r="AQ589" s="71"/>
      <c r="AR589" s="71"/>
      <c r="AS589" s="71"/>
      <c r="AT589" s="71"/>
      <c r="AU589" s="71"/>
    </row>
    <row r="590" spans="3:48" ht="12.95" customHeight="1">
      <c r="C590" s="12"/>
      <c r="D590" s="12"/>
      <c r="AA590" s="71"/>
      <c r="AB590" s="71"/>
      <c r="AC590" s="71"/>
      <c r="AD590" s="71"/>
      <c r="AE590" s="71"/>
      <c r="AG590" s="102"/>
      <c r="AN590" s="71"/>
      <c r="AO590" s="71"/>
      <c r="AP590" s="71"/>
      <c r="AQ590" s="71"/>
      <c r="AR590" s="71"/>
      <c r="AS590" s="71"/>
      <c r="AT590" s="71"/>
      <c r="AU590" s="71"/>
    </row>
    <row r="591" spans="3:48" ht="12.95" customHeight="1">
      <c r="C591" s="12"/>
      <c r="D591" s="12"/>
      <c r="AA591" s="71"/>
      <c r="AB591" s="71"/>
      <c r="AC591" s="71"/>
      <c r="AD591" s="71"/>
      <c r="AE591" s="71"/>
      <c r="AG591" s="102"/>
      <c r="AN591" s="71"/>
      <c r="AO591" s="71"/>
      <c r="AP591" s="71"/>
      <c r="AQ591" s="71"/>
      <c r="AR591" s="71"/>
      <c r="AS591" s="71"/>
      <c r="AT591" s="71"/>
      <c r="AU591" s="71"/>
      <c r="AV591" s="71"/>
    </row>
    <row r="592" spans="3:48" ht="12.95" customHeight="1">
      <c r="C592" s="12"/>
      <c r="D592" s="12"/>
      <c r="AA592" s="71"/>
      <c r="AB592" s="71"/>
      <c r="AC592" s="71"/>
      <c r="AD592" s="71"/>
      <c r="AE592" s="71"/>
      <c r="AG592" s="102"/>
      <c r="AN592" s="71"/>
      <c r="AO592" s="71"/>
      <c r="AP592" s="71"/>
      <c r="AQ592" s="71"/>
      <c r="AR592" s="71"/>
      <c r="AS592" s="71"/>
      <c r="AT592" s="71"/>
      <c r="AU592" s="71"/>
      <c r="AV592" s="71"/>
    </row>
    <row r="593" spans="3:64" ht="12.95" customHeight="1">
      <c r="C593" s="12"/>
      <c r="D593" s="12"/>
      <c r="AA593" s="71"/>
      <c r="AB593" s="71"/>
      <c r="AC593" s="71"/>
      <c r="AD593" s="71"/>
      <c r="AE593" s="71"/>
      <c r="AG593" s="102"/>
      <c r="AN593" s="71"/>
      <c r="AO593" s="71"/>
      <c r="AP593" s="71"/>
      <c r="AQ593" s="71"/>
      <c r="AR593" s="71"/>
      <c r="AS593" s="71"/>
      <c r="AT593" s="71"/>
      <c r="AU593" s="71"/>
      <c r="AV593" s="71"/>
      <c r="AX593" s="71"/>
    </row>
    <row r="594" spans="3:64" ht="12.95" customHeight="1">
      <c r="C594" s="12"/>
      <c r="D594" s="12"/>
      <c r="AA594" s="71"/>
      <c r="AB594" s="71"/>
      <c r="AC594" s="71"/>
      <c r="AD594" s="71"/>
      <c r="AE594" s="71"/>
      <c r="AG594" s="102"/>
      <c r="AN594" s="71"/>
      <c r="AO594" s="71"/>
      <c r="AP594" s="71"/>
      <c r="AQ594" s="71"/>
      <c r="AR594" s="71"/>
      <c r="AS594" s="71"/>
      <c r="AT594" s="71"/>
      <c r="AU594" s="71"/>
      <c r="AV594" s="71"/>
    </row>
    <row r="595" spans="3:64" ht="12.95" customHeight="1">
      <c r="C595" s="12"/>
      <c r="D595" s="12"/>
      <c r="AA595" s="71"/>
      <c r="AB595" s="71"/>
      <c r="AC595" s="71"/>
      <c r="AD595" s="71"/>
      <c r="AE595" s="71"/>
      <c r="AG595" s="102"/>
      <c r="AN595" s="71"/>
      <c r="AO595" s="71"/>
      <c r="AP595" s="71"/>
      <c r="AQ595" s="71"/>
      <c r="AR595" s="71"/>
      <c r="AS595" s="71"/>
      <c r="AT595" s="71"/>
      <c r="AU595" s="71"/>
    </row>
    <row r="596" spans="3:64" ht="12.95" customHeight="1">
      <c r="C596" s="12"/>
      <c r="D596" s="12"/>
      <c r="AA596" s="71"/>
      <c r="AB596" s="71"/>
      <c r="AC596" s="71"/>
      <c r="AD596" s="71"/>
      <c r="AE596" s="71"/>
      <c r="AG596" s="102"/>
      <c r="AN596" s="71"/>
      <c r="AO596" s="71"/>
      <c r="AP596" s="71"/>
      <c r="AQ596" s="71"/>
      <c r="AR596" s="71"/>
      <c r="AS596" s="71"/>
      <c r="AT596" s="71"/>
      <c r="AU596" s="71"/>
    </row>
    <row r="597" spans="3:64" ht="12.95" customHeight="1">
      <c r="C597" s="12"/>
      <c r="D597" s="12"/>
      <c r="AA597" s="71"/>
      <c r="AB597" s="71"/>
      <c r="AC597" s="71"/>
      <c r="AD597" s="71"/>
      <c r="AE597" s="71"/>
      <c r="AG597" s="102"/>
      <c r="AN597" s="71"/>
      <c r="AO597" s="71"/>
      <c r="AP597" s="71"/>
      <c r="AQ597" s="71"/>
      <c r="AR597" s="71"/>
      <c r="AS597" s="71"/>
      <c r="AT597" s="71"/>
      <c r="AU597" s="71"/>
    </row>
    <row r="598" spans="3:64" ht="12.95" customHeight="1">
      <c r="C598" s="12"/>
      <c r="D598" s="12"/>
      <c r="AA598" s="71"/>
      <c r="AB598" s="71"/>
      <c r="AC598" s="71"/>
      <c r="AD598" s="71"/>
      <c r="AE598" s="71"/>
      <c r="AG598" s="102"/>
      <c r="AN598" s="71"/>
      <c r="AO598" s="71"/>
      <c r="AP598" s="71"/>
      <c r="AQ598" s="71"/>
      <c r="AR598" s="71"/>
      <c r="AS598" s="71"/>
      <c r="AT598" s="71"/>
      <c r="AU598" s="71"/>
    </row>
    <row r="599" spans="3:64" ht="12.95" customHeight="1">
      <c r="C599" s="12"/>
      <c r="D599" s="12"/>
      <c r="AA599" s="71"/>
      <c r="AB599" s="71"/>
      <c r="AC599" s="71"/>
      <c r="AD599" s="71"/>
      <c r="AE599" s="71"/>
      <c r="AG599" s="102"/>
      <c r="AN599" s="71"/>
      <c r="AO599" s="71"/>
      <c r="AP599" s="71"/>
      <c r="AQ599" s="71"/>
      <c r="AR599" s="71"/>
      <c r="AS599" s="71"/>
      <c r="AT599" s="71"/>
      <c r="AU599" s="71"/>
    </row>
    <row r="600" spans="3:64" ht="12.95" customHeight="1">
      <c r="C600" s="12"/>
      <c r="D600" s="12"/>
      <c r="AA600" s="71"/>
      <c r="AB600" s="71"/>
      <c r="AC600" s="71"/>
      <c r="AD600" s="71"/>
      <c r="AE600" s="71"/>
      <c r="AG600" s="102"/>
      <c r="AN600" s="71"/>
      <c r="AO600" s="71"/>
      <c r="AP600" s="71"/>
      <c r="AQ600" s="71"/>
      <c r="AR600" s="71"/>
      <c r="AS600" s="71"/>
      <c r="AT600" s="71"/>
      <c r="AU600" s="71"/>
    </row>
    <row r="601" spans="3:64" ht="12.95" customHeight="1">
      <c r="C601" s="12"/>
      <c r="D601" s="12"/>
      <c r="AA601" s="71"/>
      <c r="AB601" s="71"/>
      <c r="AC601" s="71"/>
      <c r="AD601" s="71"/>
      <c r="AE601" s="71"/>
      <c r="AG601" s="102"/>
      <c r="AN601" s="71"/>
      <c r="AO601" s="71"/>
      <c r="AP601" s="71"/>
      <c r="AQ601" s="71"/>
      <c r="AR601" s="71"/>
      <c r="AS601" s="71"/>
      <c r="AT601" s="71"/>
      <c r="AU601" s="71"/>
    </row>
    <row r="602" spans="3:64" ht="12.95" customHeight="1">
      <c r="C602" s="12"/>
      <c r="D602" s="12"/>
      <c r="AA602" s="71"/>
      <c r="AB602" s="71"/>
      <c r="AC602" s="71"/>
      <c r="AD602" s="71"/>
      <c r="AE602" s="71"/>
      <c r="AG602" s="102"/>
      <c r="AN602" s="71"/>
      <c r="AO602" s="71"/>
      <c r="AP602" s="71"/>
      <c r="AQ602" s="71"/>
      <c r="AR602" s="71"/>
      <c r="AS602" s="71"/>
      <c r="AT602" s="71"/>
      <c r="AU602" s="71"/>
    </row>
    <row r="603" spans="3:64" ht="12.95" customHeight="1">
      <c r="C603" s="12"/>
      <c r="D603" s="12"/>
      <c r="AA603" s="71"/>
      <c r="AB603" s="71"/>
      <c r="AC603" s="71"/>
      <c r="AD603" s="71"/>
      <c r="AE603" s="71"/>
      <c r="AG603" s="102"/>
      <c r="AN603" s="71"/>
      <c r="AO603" s="71"/>
      <c r="AP603" s="71"/>
      <c r="AQ603" s="71"/>
      <c r="AR603" s="71"/>
      <c r="AS603" s="71"/>
      <c r="AT603" s="71"/>
      <c r="AU603" s="71"/>
    </row>
    <row r="604" spans="3:64" ht="12.95" customHeight="1">
      <c r="C604" s="12"/>
      <c r="D604" s="12"/>
      <c r="AA604" s="71"/>
      <c r="AB604" s="71"/>
      <c r="AC604" s="71"/>
      <c r="AD604" s="71"/>
      <c r="AE604" s="71"/>
      <c r="AG604" s="102"/>
      <c r="AN604" s="71"/>
      <c r="AO604" s="71"/>
      <c r="AP604" s="71"/>
      <c r="AQ604" s="71"/>
      <c r="AR604" s="71"/>
      <c r="AS604" s="71"/>
      <c r="AT604" s="71"/>
      <c r="AU604" s="71"/>
    </row>
    <row r="605" spans="3:64" ht="12.95" customHeight="1">
      <c r="C605" s="12"/>
      <c r="D605" s="12"/>
      <c r="AA605" s="71"/>
      <c r="AB605" s="71"/>
      <c r="AC605" s="71"/>
      <c r="AD605" s="71"/>
      <c r="AE605" s="71"/>
      <c r="AG605" s="102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</row>
    <row r="606" spans="3:64" ht="12.95" customHeight="1">
      <c r="C606" s="12"/>
      <c r="D606" s="12"/>
      <c r="AA606" s="71"/>
      <c r="AB606" s="71"/>
      <c r="AC606" s="71"/>
      <c r="AD606" s="71"/>
      <c r="AE606" s="71"/>
      <c r="AG606" s="102"/>
      <c r="AN606" s="71"/>
      <c r="AO606" s="71"/>
      <c r="AP606" s="71"/>
      <c r="AQ606" s="71"/>
      <c r="AR606" s="71"/>
      <c r="AS606" s="71"/>
      <c r="AT606" s="71"/>
      <c r="AU606" s="71"/>
    </row>
    <row r="607" spans="3:64" ht="12.95" customHeight="1">
      <c r="C607" s="12"/>
      <c r="D607" s="12"/>
      <c r="AA607" s="71"/>
      <c r="AB607" s="71"/>
      <c r="AC607" s="71"/>
      <c r="AD607" s="71"/>
      <c r="AE607" s="71"/>
      <c r="AG607" s="102"/>
      <c r="AN607" s="71"/>
      <c r="AO607" s="71"/>
      <c r="AP607" s="71"/>
      <c r="AQ607" s="71"/>
      <c r="AR607" s="71"/>
      <c r="AS607" s="71"/>
      <c r="AT607" s="71"/>
      <c r="AU607" s="71"/>
    </row>
    <row r="608" spans="3:64" ht="12.95" customHeight="1">
      <c r="C608" s="12"/>
      <c r="D608" s="12"/>
      <c r="AA608" s="71"/>
      <c r="AB608" s="71"/>
      <c r="AC608" s="71"/>
      <c r="AD608" s="71"/>
      <c r="AE608" s="71"/>
      <c r="AG608" s="102"/>
      <c r="AN608" s="71"/>
      <c r="AO608" s="71"/>
      <c r="AP608" s="71"/>
      <c r="AQ608" s="71"/>
      <c r="AR608" s="71"/>
      <c r="AS608" s="71"/>
      <c r="AT608" s="71"/>
      <c r="AU608" s="71"/>
    </row>
    <row r="609" spans="3:64" ht="12.95" customHeight="1">
      <c r="C609" s="12"/>
      <c r="D609" s="12"/>
      <c r="AA609" s="71"/>
      <c r="AB609" s="71"/>
      <c r="AC609" s="71"/>
      <c r="AD609" s="71"/>
      <c r="AE609" s="71"/>
      <c r="AG609" s="102"/>
      <c r="AN609" s="71"/>
      <c r="AO609" s="71"/>
      <c r="AP609" s="71"/>
      <c r="AQ609" s="71"/>
      <c r="AR609" s="71"/>
      <c r="AS609" s="71"/>
      <c r="AT609" s="71"/>
      <c r="AU609" s="71"/>
    </row>
    <row r="610" spans="3:64" ht="12.95" customHeight="1">
      <c r="C610" s="12"/>
      <c r="D610" s="12"/>
      <c r="AA610" s="71"/>
      <c r="AB610" s="71"/>
      <c r="AC610" s="71"/>
      <c r="AD610" s="71"/>
      <c r="AE610" s="71"/>
      <c r="AG610" s="102"/>
      <c r="AN610" s="71"/>
      <c r="AO610" s="71"/>
      <c r="AP610" s="71"/>
      <c r="AQ610" s="71"/>
      <c r="AR610" s="71"/>
      <c r="AS610" s="71"/>
      <c r="AT610" s="71"/>
      <c r="AU610" s="71"/>
    </row>
    <row r="611" spans="3:64" ht="12.95" customHeight="1">
      <c r="C611" s="12"/>
      <c r="D611" s="12"/>
      <c r="AA611" s="71"/>
      <c r="AB611" s="71"/>
      <c r="AC611" s="71"/>
      <c r="AD611" s="71"/>
      <c r="AE611" s="71"/>
      <c r="AG611" s="102"/>
      <c r="AN611" s="71"/>
      <c r="AO611" s="71"/>
      <c r="AP611" s="71"/>
      <c r="AQ611" s="71"/>
      <c r="AR611" s="71"/>
      <c r="AS611" s="71"/>
      <c r="AT611" s="71"/>
      <c r="AU611" s="71"/>
    </row>
    <row r="612" spans="3:64" ht="12.95" customHeight="1">
      <c r="C612" s="12"/>
      <c r="D612" s="12"/>
      <c r="AA612" s="71"/>
      <c r="AB612" s="71"/>
      <c r="AC612" s="71"/>
      <c r="AD612" s="71"/>
      <c r="AE612" s="71"/>
      <c r="AG612" s="102"/>
      <c r="AN612" s="71"/>
      <c r="AO612" s="71"/>
      <c r="AP612" s="71"/>
      <c r="AQ612" s="71"/>
      <c r="AR612" s="71"/>
      <c r="AS612" s="71"/>
      <c r="AT612" s="71"/>
      <c r="AU612" s="71"/>
    </row>
    <row r="613" spans="3:64" ht="12.95" customHeight="1">
      <c r="C613" s="12"/>
      <c r="D613" s="12"/>
      <c r="AA613" s="71"/>
      <c r="AB613" s="71"/>
      <c r="AC613" s="71"/>
      <c r="AD613" s="71"/>
      <c r="AE613" s="71"/>
      <c r="AG613" s="102"/>
      <c r="AN613" s="71"/>
      <c r="AO613" s="71"/>
      <c r="AP613" s="71"/>
      <c r="AQ613" s="71"/>
      <c r="AR613" s="71"/>
      <c r="AS613" s="71"/>
      <c r="AT613" s="71"/>
      <c r="AU613" s="71"/>
    </row>
    <row r="614" spans="3:64" ht="12.95" customHeight="1">
      <c r="C614" s="12"/>
      <c r="D614" s="12"/>
      <c r="AA614" s="71"/>
      <c r="AB614" s="71"/>
      <c r="AC614" s="71"/>
      <c r="AD614" s="71"/>
      <c r="AE614" s="71"/>
      <c r="AG614" s="102"/>
      <c r="AN614" s="71"/>
      <c r="AO614" s="71"/>
      <c r="AP614" s="71"/>
      <c r="AQ614" s="71"/>
      <c r="AR614" s="71"/>
      <c r="AS614" s="71"/>
      <c r="AT614" s="71"/>
      <c r="AU614" s="71"/>
      <c r="AV614" s="71"/>
    </row>
    <row r="615" spans="3:64" ht="12.95" customHeight="1">
      <c r="C615" s="12"/>
      <c r="D615" s="12"/>
      <c r="AA615" s="71"/>
      <c r="AB615" s="71"/>
      <c r="AC615" s="71"/>
      <c r="AD615" s="71"/>
      <c r="AE615" s="71"/>
      <c r="AG615" s="102"/>
      <c r="AN615" s="71"/>
      <c r="AO615" s="71"/>
      <c r="AP615" s="71"/>
      <c r="AQ615" s="71"/>
      <c r="AR615" s="71"/>
      <c r="AS615" s="71"/>
      <c r="AT615" s="71"/>
      <c r="AU615" s="71"/>
    </row>
    <row r="616" spans="3:64" ht="12.95" customHeight="1">
      <c r="C616" s="12"/>
      <c r="D616" s="12"/>
      <c r="AA616" s="71"/>
      <c r="AB616" s="71"/>
      <c r="AC616" s="71"/>
      <c r="AD616" s="71"/>
      <c r="AE616" s="71"/>
      <c r="AG616" s="102"/>
      <c r="AN616" s="71"/>
      <c r="AO616" s="71"/>
      <c r="AP616" s="71"/>
      <c r="AQ616" s="71"/>
      <c r="AR616" s="71"/>
      <c r="AS616" s="71"/>
      <c r="AT616" s="71"/>
      <c r="AU616" s="71"/>
    </row>
    <row r="617" spans="3:64" ht="12.95" customHeight="1">
      <c r="C617" s="12"/>
      <c r="D617" s="12"/>
      <c r="AA617" s="71"/>
      <c r="AB617" s="71"/>
      <c r="AC617" s="71"/>
      <c r="AD617" s="71"/>
      <c r="AE617" s="71"/>
      <c r="AG617" s="102"/>
      <c r="AN617" s="71"/>
      <c r="AO617" s="71"/>
      <c r="AP617" s="71"/>
      <c r="AQ617" s="71"/>
      <c r="AR617" s="71"/>
      <c r="AS617" s="71"/>
      <c r="AT617" s="71"/>
      <c r="AU617" s="71"/>
    </row>
    <row r="618" spans="3:64" ht="12.95" customHeight="1">
      <c r="C618" s="12"/>
      <c r="D618" s="12"/>
      <c r="AA618" s="71"/>
      <c r="AB618" s="71"/>
      <c r="AC618" s="71"/>
      <c r="AD618" s="71"/>
      <c r="AE618" s="71"/>
      <c r="AG618" s="102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</row>
    <row r="619" spans="3:64" ht="12.95" customHeight="1">
      <c r="C619" s="12"/>
      <c r="D619" s="12"/>
      <c r="AA619" s="71"/>
      <c r="AB619" s="71"/>
      <c r="AC619" s="71"/>
      <c r="AD619" s="71"/>
      <c r="AE619" s="71"/>
      <c r="AG619" s="102"/>
      <c r="AN619" s="71"/>
      <c r="AO619" s="71"/>
      <c r="AP619" s="71"/>
      <c r="AQ619" s="71"/>
      <c r="AR619" s="71"/>
      <c r="AS619" s="71"/>
      <c r="AT619" s="71"/>
      <c r="AU619" s="71"/>
    </row>
    <row r="620" spans="3:64" ht="12.95" customHeight="1">
      <c r="C620" s="12"/>
      <c r="D620" s="12"/>
      <c r="AA620" s="71"/>
      <c r="AB620" s="71"/>
      <c r="AC620" s="71"/>
      <c r="AD620" s="71"/>
      <c r="AE620" s="71"/>
      <c r="AG620" s="102"/>
      <c r="AN620" s="71"/>
      <c r="AO620" s="71"/>
      <c r="AP620" s="71"/>
      <c r="AQ620" s="71"/>
      <c r="AR620" s="71"/>
      <c r="AS620" s="71"/>
      <c r="AT620" s="71"/>
      <c r="AU620" s="71"/>
    </row>
    <row r="621" spans="3:64" ht="12.95" customHeight="1">
      <c r="C621" s="12"/>
      <c r="D621" s="12"/>
      <c r="AA621" s="71"/>
      <c r="AB621" s="71"/>
      <c r="AC621" s="71"/>
      <c r="AD621" s="71"/>
      <c r="AE621" s="71"/>
      <c r="AG621" s="102"/>
      <c r="AN621" s="71"/>
      <c r="AO621" s="71"/>
      <c r="AP621" s="71"/>
      <c r="AQ621" s="71"/>
      <c r="AR621" s="71"/>
      <c r="AS621" s="71"/>
      <c r="AT621" s="71"/>
      <c r="AU621" s="71"/>
    </row>
    <row r="622" spans="3:64" ht="12.95" customHeight="1">
      <c r="C622" s="12"/>
      <c r="D622" s="12"/>
      <c r="AA622" s="71"/>
      <c r="AB622" s="71"/>
      <c r="AC622" s="71"/>
      <c r="AD622" s="71"/>
      <c r="AE622" s="71"/>
      <c r="AG622" s="102"/>
      <c r="AN622" s="71"/>
      <c r="AO622" s="71"/>
      <c r="AP622" s="71"/>
      <c r="AQ622" s="71"/>
      <c r="AR622" s="71"/>
      <c r="AS622" s="71"/>
      <c r="AT622" s="71"/>
      <c r="AU622" s="71"/>
    </row>
    <row r="623" spans="3:64" ht="12.95" customHeight="1">
      <c r="C623" s="12"/>
      <c r="D623" s="12"/>
      <c r="AA623" s="71"/>
      <c r="AB623" s="71"/>
      <c r="AC623" s="71"/>
      <c r="AD623" s="71"/>
      <c r="AE623" s="71"/>
      <c r="AG623" s="102"/>
      <c r="AN623" s="71"/>
      <c r="AO623" s="71"/>
      <c r="AP623" s="71"/>
      <c r="AQ623" s="71"/>
      <c r="AR623" s="71"/>
      <c r="AS623" s="71"/>
      <c r="AT623" s="71"/>
      <c r="AU623" s="71"/>
    </row>
    <row r="624" spans="3:64" ht="12.95" customHeight="1">
      <c r="C624" s="12"/>
      <c r="D624" s="12"/>
      <c r="AA624" s="71"/>
      <c r="AB624" s="71"/>
      <c r="AC624" s="71"/>
      <c r="AD624" s="71"/>
      <c r="AE624" s="71"/>
      <c r="AG624" s="102"/>
      <c r="AN624" s="71"/>
      <c r="AO624" s="71"/>
      <c r="AP624" s="71"/>
      <c r="AQ624" s="71"/>
      <c r="AR624" s="71"/>
      <c r="AS624" s="71"/>
      <c r="AT624" s="71"/>
      <c r="AU624" s="71"/>
    </row>
    <row r="625" spans="3:64" ht="12.95" customHeight="1">
      <c r="C625" s="12"/>
      <c r="D625" s="12"/>
      <c r="AA625" s="71"/>
      <c r="AB625" s="71"/>
      <c r="AC625" s="71"/>
      <c r="AD625" s="71"/>
      <c r="AE625" s="71"/>
      <c r="AG625" s="102"/>
      <c r="AN625" s="71"/>
      <c r="AO625" s="71"/>
      <c r="AP625" s="71"/>
      <c r="AQ625" s="71"/>
      <c r="AR625" s="71"/>
      <c r="AS625" s="71"/>
      <c r="AT625" s="71"/>
      <c r="AU625" s="71"/>
    </row>
    <row r="626" spans="3:64" ht="12.95" customHeight="1">
      <c r="C626" s="12"/>
      <c r="D626" s="12"/>
      <c r="AA626" s="71"/>
      <c r="AB626" s="71"/>
      <c r="AC626" s="71"/>
      <c r="AD626" s="71"/>
      <c r="AE626" s="71"/>
      <c r="AG626" s="102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</row>
    <row r="627" spans="3:64" ht="12.95" customHeight="1">
      <c r="C627" s="12"/>
      <c r="D627" s="12"/>
      <c r="AA627" s="71"/>
      <c r="AB627" s="71"/>
      <c r="AC627" s="71"/>
      <c r="AD627" s="71"/>
      <c r="AE627" s="71"/>
      <c r="AG627" s="102"/>
      <c r="AN627" s="71"/>
      <c r="AO627" s="71"/>
      <c r="AP627" s="71"/>
      <c r="AQ627" s="71"/>
      <c r="AR627" s="71"/>
      <c r="AS627" s="71"/>
      <c r="AT627" s="71"/>
      <c r="AU627" s="71"/>
    </row>
    <row r="628" spans="3:64" ht="12.95" customHeight="1">
      <c r="C628" s="12"/>
      <c r="D628" s="12"/>
      <c r="AA628" s="71"/>
      <c r="AB628" s="71"/>
      <c r="AC628" s="71"/>
      <c r="AD628" s="71"/>
      <c r="AE628" s="71"/>
      <c r="AG628" s="102"/>
      <c r="AN628" s="71"/>
      <c r="AO628" s="71"/>
      <c r="AP628" s="71"/>
      <c r="AQ628" s="71"/>
      <c r="AR628" s="71"/>
      <c r="AS628" s="71"/>
      <c r="AT628" s="71"/>
      <c r="AU628" s="71"/>
    </row>
    <row r="629" spans="3:64" ht="12.95" customHeight="1">
      <c r="C629" s="12"/>
      <c r="D629" s="12"/>
      <c r="AA629" s="71"/>
      <c r="AB629" s="71"/>
      <c r="AC629" s="71"/>
      <c r="AD629" s="71"/>
      <c r="AE629" s="71"/>
      <c r="AG629" s="102"/>
      <c r="AN629" s="71"/>
      <c r="AO629" s="71"/>
      <c r="AP629" s="71"/>
      <c r="AQ629" s="71"/>
      <c r="AR629" s="71"/>
      <c r="AS629" s="71"/>
      <c r="AT629" s="71"/>
      <c r="AU629" s="71"/>
    </row>
    <row r="630" spans="3:64" ht="12.95" customHeight="1">
      <c r="C630" s="12"/>
      <c r="D630" s="12"/>
      <c r="AA630" s="71"/>
      <c r="AB630" s="71"/>
      <c r="AC630" s="71"/>
      <c r="AD630" s="71"/>
      <c r="AE630" s="71"/>
      <c r="AG630" s="102"/>
      <c r="AN630" s="71"/>
      <c r="AO630" s="71"/>
      <c r="AP630" s="71"/>
      <c r="AQ630" s="71"/>
      <c r="AR630" s="71"/>
      <c r="AS630" s="71"/>
      <c r="AT630" s="71"/>
      <c r="AU630" s="71"/>
    </row>
    <row r="631" spans="3:64" ht="12.95" customHeight="1">
      <c r="C631" s="12"/>
      <c r="D631" s="12"/>
      <c r="AA631" s="71"/>
      <c r="AB631" s="71"/>
      <c r="AC631" s="71"/>
      <c r="AD631" s="71"/>
      <c r="AE631" s="71"/>
      <c r="AG631" s="102"/>
      <c r="AN631" s="71"/>
      <c r="AO631" s="71"/>
      <c r="AP631" s="71"/>
      <c r="AQ631" s="71"/>
      <c r="AR631" s="71"/>
      <c r="AS631" s="71"/>
      <c r="AT631" s="71"/>
      <c r="AU631" s="71"/>
    </row>
    <row r="632" spans="3:64" ht="12.95" customHeight="1">
      <c r="C632" s="12"/>
      <c r="D632" s="12"/>
      <c r="AA632" s="71"/>
      <c r="AB632" s="71"/>
      <c r="AC632" s="71"/>
      <c r="AD632" s="71"/>
      <c r="AE632" s="71"/>
      <c r="AG632" s="102"/>
      <c r="AN632" s="71"/>
      <c r="AO632" s="71"/>
      <c r="AP632" s="71"/>
      <c r="AQ632" s="71"/>
      <c r="AR632" s="71"/>
      <c r="AS632" s="71"/>
      <c r="AT632" s="71"/>
      <c r="AU632" s="71"/>
    </row>
    <row r="633" spans="3:64" ht="12.95" customHeight="1">
      <c r="C633" s="12"/>
      <c r="D633" s="12"/>
      <c r="AA633" s="71"/>
      <c r="AB633" s="71"/>
      <c r="AC633" s="71"/>
      <c r="AD633" s="71"/>
      <c r="AE633" s="71"/>
      <c r="AG633" s="102"/>
      <c r="AN633" s="71"/>
      <c r="AO633" s="71"/>
      <c r="AP633" s="71"/>
      <c r="AQ633" s="71"/>
      <c r="AR633" s="71"/>
      <c r="AS633" s="71"/>
      <c r="AT633" s="71"/>
      <c r="AU633" s="71"/>
    </row>
    <row r="634" spans="3:64" ht="12.95" customHeight="1">
      <c r="C634" s="12"/>
      <c r="D634" s="12"/>
      <c r="AA634" s="71"/>
      <c r="AB634" s="71"/>
      <c r="AC634" s="71"/>
      <c r="AD634" s="71"/>
      <c r="AE634" s="71"/>
      <c r="AG634" s="102"/>
      <c r="AN634" s="71"/>
      <c r="AO634" s="71"/>
      <c r="AP634" s="71"/>
      <c r="AQ634" s="71"/>
      <c r="AR634" s="71"/>
      <c r="AS634" s="71"/>
      <c r="AT634" s="71"/>
      <c r="AU634" s="71"/>
    </row>
    <row r="635" spans="3:64" ht="12.95" customHeight="1">
      <c r="C635" s="12"/>
      <c r="D635" s="12"/>
      <c r="AA635" s="71"/>
      <c r="AB635" s="71"/>
      <c r="AC635" s="71"/>
      <c r="AD635" s="71"/>
      <c r="AE635" s="71"/>
      <c r="AG635" s="102"/>
      <c r="AN635" s="71"/>
      <c r="AO635" s="71"/>
      <c r="AP635" s="71"/>
      <c r="AQ635" s="71"/>
      <c r="AR635" s="71"/>
      <c r="AS635" s="71"/>
      <c r="AT635" s="71"/>
      <c r="AU635" s="71"/>
    </row>
    <row r="636" spans="3:64" ht="12.95" customHeight="1">
      <c r="C636" s="12"/>
      <c r="D636" s="12"/>
      <c r="AA636" s="71"/>
      <c r="AB636" s="71"/>
      <c r="AC636" s="71"/>
      <c r="AD636" s="71"/>
      <c r="AE636" s="71"/>
      <c r="AG636" s="102"/>
      <c r="AN636" s="71"/>
      <c r="AO636" s="71"/>
      <c r="AP636" s="71"/>
      <c r="AQ636" s="71"/>
      <c r="AR636" s="71"/>
      <c r="AS636" s="71"/>
      <c r="AT636" s="71"/>
      <c r="AU636" s="71"/>
    </row>
    <row r="637" spans="3:64" ht="12.95" customHeight="1">
      <c r="C637" s="12"/>
      <c r="D637" s="12"/>
      <c r="AA637" s="71"/>
      <c r="AB637" s="71"/>
      <c r="AC637" s="71"/>
      <c r="AD637" s="71"/>
      <c r="AE637" s="71"/>
      <c r="AG637" s="102"/>
      <c r="AN637" s="71"/>
      <c r="AO637" s="71"/>
      <c r="AP637" s="71"/>
      <c r="AQ637" s="71"/>
      <c r="AR637" s="71"/>
      <c r="AS637" s="71"/>
      <c r="AT637" s="71"/>
      <c r="AU637" s="71"/>
    </row>
    <row r="638" spans="3:64" ht="12.95" customHeight="1">
      <c r="C638" s="12"/>
      <c r="D638" s="12"/>
      <c r="AA638" s="71"/>
      <c r="AB638" s="71"/>
      <c r="AC638" s="71"/>
      <c r="AD638" s="71"/>
      <c r="AE638" s="71"/>
      <c r="AG638" s="102"/>
      <c r="AN638" s="71"/>
      <c r="AO638" s="71"/>
      <c r="AP638" s="71"/>
      <c r="AQ638" s="71"/>
      <c r="AR638" s="71"/>
      <c r="AS638" s="71"/>
      <c r="AT638" s="71"/>
      <c r="AU638" s="71"/>
    </row>
    <row r="639" spans="3:64" ht="12.95" customHeight="1">
      <c r="C639" s="12"/>
      <c r="D639" s="12"/>
      <c r="AA639" s="71"/>
      <c r="AB639" s="71"/>
      <c r="AC639" s="71"/>
      <c r="AD639" s="71"/>
      <c r="AE639" s="71"/>
      <c r="AG639" s="102"/>
      <c r="AN639" s="71"/>
      <c r="AO639" s="71"/>
      <c r="AP639" s="71"/>
      <c r="AQ639" s="71"/>
      <c r="AR639" s="71"/>
      <c r="AS639" s="71"/>
      <c r="AT639" s="71"/>
      <c r="AU639" s="71"/>
    </row>
    <row r="640" spans="3:64" ht="12.95" customHeight="1">
      <c r="C640" s="12"/>
      <c r="D640" s="12"/>
      <c r="AA640" s="71"/>
      <c r="AB640" s="71"/>
      <c r="AC640" s="71"/>
      <c r="AD640" s="71"/>
      <c r="AE640" s="71"/>
      <c r="AG640" s="102"/>
      <c r="AN640" s="71"/>
      <c r="AO640" s="71"/>
      <c r="AP640" s="71"/>
      <c r="AQ640" s="71"/>
      <c r="AR640" s="71"/>
      <c r="AS640" s="71"/>
      <c r="AT640" s="71"/>
      <c r="AU640" s="71"/>
      <c r="AV640" s="71"/>
    </row>
    <row r="641" spans="3:47" ht="12.95" customHeight="1">
      <c r="C641" s="12"/>
      <c r="D641" s="12"/>
      <c r="AA641" s="71"/>
      <c r="AB641" s="71"/>
      <c r="AC641" s="71"/>
      <c r="AD641" s="71"/>
      <c r="AE641" s="71"/>
      <c r="AG641" s="102"/>
      <c r="AN641" s="71"/>
      <c r="AO641" s="71"/>
      <c r="AP641" s="71"/>
      <c r="AQ641" s="71"/>
      <c r="AR641" s="71"/>
      <c r="AS641" s="71"/>
      <c r="AT641" s="71"/>
      <c r="AU641" s="71"/>
    </row>
    <row r="642" spans="3:47" ht="12.95" customHeight="1">
      <c r="C642" s="12"/>
      <c r="D642" s="12"/>
      <c r="AA642" s="71"/>
      <c r="AB642" s="71"/>
      <c r="AC642" s="71"/>
      <c r="AD642" s="71"/>
      <c r="AE642" s="71"/>
      <c r="AG642" s="102"/>
      <c r="AN642" s="71"/>
      <c r="AO642" s="71"/>
      <c r="AP642" s="71"/>
      <c r="AQ642" s="71"/>
      <c r="AR642" s="71"/>
      <c r="AS642" s="71"/>
      <c r="AT642" s="71"/>
      <c r="AU642" s="71"/>
    </row>
    <row r="643" spans="3:47" ht="12.95" customHeight="1">
      <c r="C643" s="12"/>
      <c r="D643" s="12"/>
      <c r="AA643" s="71"/>
      <c r="AB643" s="71"/>
      <c r="AC643" s="71"/>
      <c r="AD643" s="71"/>
      <c r="AE643" s="71"/>
      <c r="AG643" s="102"/>
      <c r="AN643" s="71"/>
      <c r="AO643" s="71"/>
      <c r="AP643" s="71"/>
      <c r="AQ643" s="71"/>
      <c r="AR643" s="71"/>
      <c r="AS643" s="71"/>
      <c r="AT643" s="71"/>
      <c r="AU643" s="71"/>
    </row>
    <row r="644" spans="3:47" ht="12.95" customHeight="1">
      <c r="C644" s="12"/>
      <c r="D644" s="12"/>
      <c r="AA644" s="71"/>
      <c r="AB644" s="71"/>
      <c r="AC644" s="71"/>
      <c r="AD644" s="71"/>
      <c r="AE644" s="71"/>
      <c r="AG644" s="102"/>
      <c r="AN644" s="71"/>
      <c r="AO644" s="71"/>
      <c r="AP644" s="71"/>
      <c r="AQ644" s="71"/>
      <c r="AR644" s="71"/>
      <c r="AS644" s="71"/>
      <c r="AT644" s="71"/>
      <c r="AU644" s="71"/>
    </row>
    <row r="645" spans="3:47" ht="12.95" customHeight="1">
      <c r="C645" s="12"/>
      <c r="D645" s="12"/>
      <c r="AA645" s="71"/>
      <c r="AB645" s="71"/>
      <c r="AC645" s="71"/>
      <c r="AD645" s="71"/>
      <c r="AE645" s="71"/>
      <c r="AG645" s="102"/>
      <c r="AN645" s="71"/>
      <c r="AO645" s="71"/>
      <c r="AP645" s="71"/>
      <c r="AQ645" s="71"/>
      <c r="AR645" s="71"/>
      <c r="AS645" s="71"/>
      <c r="AT645" s="71"/>
      <c r="AU645" s="71"/>
    </row>
    <row r="646" spans="3:47" ht="12.95" customHeight="1">
      <c r="C646" s="12"/>
      <c r="D646" s="12"/>
      <c r="AA646" s="71"/>
      <c r="AB646" s="71"/>
      <c r="AC646" s="71"/>
      <c r="AD646" s="71"/>
      <c r="AE646" s="71"/>
      <c r="AG646" s="102"/>
      <c r="AN646" s="71"/>
      <c r="AO646" s="71"/>
      <c r="AP646" s="71"/>
      <c r="AQ646" s="71"/>
      <c r="AR646" s="71"/>
      <c r="AS646" s="71"/>
      <c r="AT646" s="71"/>
      <c r="AU646" s="71"/>
    </row>
    <row r="647" spans="3:47" ht="12.95" customHeight="1">
      <c r="C647" s="12"/>
      <c r="D647" s="12"/>
      <c r="AA647" s="71"/>
      <c r="AB647" s="71"/>
      <c r="AC647" s="71"/>
      <c r="AD647" s="71"/>
      <c r="AE647" s="71"/>
      <c r="AG647" s="102"/>
      <c r="AN647" s="71"/>
      <c r="AO647" s="71"/>
      <c r="AP647" s="71"/>
      <c r="AQ647" s="71"/>
      <c r="AR647" s="71"/>
      <c r="AS647" s="71"/>
      <c r="AT647" s="71"/>
      <c r="AU647" s="71"/>
    </row>
    <row r="648" spans="3:47" ht="12.95" customHeight="1">
      <c r="C648" s="12"/>
      <c r="D648" s="12"/>
      <c r="AA648" s="71"/>
      <c r="AB648" s="71"/>
      <c r="AC648" s="71"/>
      <c r="AD648" s="71"/>
      <c r="AE648" s="71"/>
      <c r="AG648" s="102"/>
      <c r="AN648" s="71"/>
      <c r="AO648" s="71"/>
      <c r="AP648" s="71"/>
      <c r="AQ648" s="71"/>
      <c r="AR648" s="71"/>
      <c r="AS648" s="71"/>
      <c r="AT648" s="71"/>
      <c r="AU648" s="71"/>
    </row>
    <row r="649" spans="3:47" ht="12.95" customHeight="1">
      <c r="C649" s="12"/>
      <c r="D649" s="12"/>
      <c r="AA649" s="71"/>
      <c r="AB649" s="71"/>
      <c r="AC649" s="71"/>
      <c r="AD649" s="71"/>
      <c r="AE649" s="71"/>
      <c r="AG649" s="102"/>
      <c r="AN649" s="71"/>
      <c r="AO649" s="71"/>
      <c r="AP649" s="71"/>
      <c r="AQ649" s="71"/>
      <c r="AR649" s="71"/>
      <c r="AS649" s="71"/>
      <c r="AT649" s="71"/>
      <c r="AU649" s="71"/>
    </row>
    <row r="650" spans="3:47" ht="12.95" customHeight="1">
      <c r="C650" s="12"/>
      <c r="D650" s="12"/>
      <c r="AA650" s="71"/>
      <c r="AB650" s="71"/>
      <c r="AC650" s="71"/>
      <c r="AD650" s="71"/>
      <c r="AE650" s="71"/>
      <c r="AG650" s="102"/>
      <c r="AN650" s="71"/>
      <c r="AO650" s="71"/>
      <c r="AP650" s="71"/>
      <c r="AQ650" s="71"/>
      <c r="AR650" s="71"/>
      <c r="AS650" s="71"/>
      <c r="AT650" s="71"/>
      <c r="AU650" s="71"/>
    </row>
    <row r="651" spans="3:47" ht="12.95" customHeight="1">
      <c r="C651" s="12"/>
      <c r="D651" s="12"/>
      <c r="AA651" s="71"/>
      <c r="AB651" s="71"/>
      <c r="AC651" s="71"/>
      <c r="AD651" s="71"/>
      <c r="AE651" s="71"/>
      <c r="AG651" s="102"/>
      <c r="AN651" s="71"/>
      <c r="AO651" s="71"/>
      <c r="AP651" s="71"/>
      <c r="AQ651" s="71"/>
      <c r="AR651" s="71"/>
      <c r="AS651" s="71"/>
      <c r="AT651" s="71"/>
      <c r="AU651" s="71"/>
    </row>
    <row r="652" spans="3:47" ht="12.95" customHeight="1">
      <c r="C652" s="12"/>
      <c r="D652" s="12"/>
      <c r="AA652" s="71"/>
      <c r="AB652" s="71"/>
      <c r="AC652" s="71"/>
      <c r="AD652" s="71"/>
      <c r="AE652" s="71"/>
      <c r="AG652" s="102"/>
      <c r="AN652" s="71"/>
      <c r="AO652" s="71"/>
      <c r="AP652" s="71"/>
      <c r="AQ652" s="71"/>
      <c r="AR652" s="71"/>
      <c r="AS652" s="71"/>
      <c r="AT652" s="71"/>
      <c r="AU652" s="71"/>
    </row>
    <row r="653" spans="3:47" ht="12.95" customHeight="1">
      <c r="C653" s="12"/>
      <c r="D653" s="12"/>
      <c r="AA653" s="71"/>
      <c r="AB653" s="71"/>
      <c r="AC653" s="71"/>
      <c r="AD653" s="71"/>
      <c r="AE653" s="71"/>
      <c r="AG653" s="102"/>
      <c r="AN653" s="71"/>
      <c r="AO653" s="71"/>
      <c r="AP653" s="71"/>
      <c r="AQ653" s="71"/>
      <c r="AR653" s="71"/>
      <c r="AS653" s="71"/>
      <c r="AT653" s="71"/>
      <c r="AU653" s="71"/>
    </row>
    <row r="654" spans="3:47" ht="12.95" customHeight="1">
      <c r="C654" s="12"/>
      <c r="D654" s="12"/>
      <c r="AA654" s="71"/>
      <c r="AB654" s="71"/>
      <c r="AC654" s="71"/>
      <c r="AD654" s="71"/>
      <c r="AE654" s="71"/>
      <c r="AG654" s="102"/>
      <c r="AN654" s="71"/>
      <c r="AO654" s="71"/>
      <c r="AP654" s="71"/>
      <c r="AQ654" s="71"/>
      <c r="AR654" s="71"/>
      <c r="AS654" s="71"/>
      <c r="AT654" s="71"/>
      <c r="AU654" s="71"/>
    </row>
    <row r="655" spans="3:47" ht="12.95" customHeight="1">
      <c r="C655" s="12"/>
      <c r="D655" s="12"/>
      <c r="AA655" s="71"/>
      <c r="AB655" s="71"/>
      <c r="AC655" s="71"/>
      <c r="AD655" s="71"/>
      <c r="AE655" s="71"/>
      <c r="AG655" s="102"/>
      <c r="AN655" s="71"/>
      <c r="AO655" s="71"/>
      <c r="AP655" s="71"/>
      <c r="AQ655" s="71"/>
      <c r="AR655" s="71"/>
      <c r="AS655" s="71"/>
      <c r="AT655" s="71"/>
      <c r="AU655" s="71"/>
    </row>
    <row r="656" spans="3:47" ht="12.95" customHeight="1">
      <c r="C656" s="12"/>
      <c r="D656" s="12"/>
      <c r="AA656" s="71"/>
      <c r="AB656" s="71"/>
      <c r="AC656" s="71"/>
      <c r="AD656" s="71"/>
      <c r="AE656" s="71"/>
      <c r="AG656" s="102"/>
      <c r="AN656" s="71"/>
      <c r="AO656" s="71"/>
      <c r="AP656" s="71"/>
      <c r="AQ656" s="71"/>
      <c r="AR656" s="71"/>
      <c r="AS656" s="71"/>
      <c r="AT656" s="71"/>
      <c r="AU656" s="71"/>
    </row>
    <row r="657" spans="3:64" ht="12.95" customHeight="1">
      <c r="C657" s="12"/>
      <c r="D657" s="12"/>
      <c r="AA657" s="71"/>
      <c r="AB657" s="71"/>
      <c r="AC657" s="71"/>
      <c r="AD657" s="71"/>
      <c r="AE657" s="71"/>
      <c r="AG657" s="102"/>
      <c r="AN657" s="71"/>
      <c r="AO657" s="71"/>
      <c r="AP657" s="71"/>
      <c r="AQ657" s="71"/>
      <c r="AR657" s="71"/>
      <c r="AS657" s="71"/>
      <c r="AT657" s="71"/>
      <c r="AU657" s="71"/>
    </row>
    <row r="658" spans="3:64" ht="12.95" customHeight="1">
      <c r="C658" s="12"/>
      <c r="D658" s="12"/>
      <c r="AA658" s="71"/>
      <c r="AB658" s="71"/>
      <c r="AC658" s="71"/>
      <c r="AD658" s="71"/>
      <c r="AE658" s="71"/>
      <c r="AG658" s="102"/>
      <c r="AN658" s="71"/>
      <c r="AO658" s="71"/>
      <c r="AP658" s="71"/>
      <c r="AQ658" s="71"/>
      <c r="AR658" s="71"/>
      <c r="AS658" s="71"/>
      <c r="AT658" s="71"/>
      <c r="AU658" s="71"/>
    </row>
    <row r="659" spans="3:64" ht="12.95" customHeight="1">
      <c r="C659" s="12"/>
      <c r="D659" s="12"/>
      <c r="AA659" s="71"/>
      <c r="AB659" s="71"/>
      <c r="AC659" s="71"/>
      <c r="AD659" s="71"/>
      <c r="AE659" s="71"/>
      <c r="AG659" s="102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</row>
    <row r="660" spans="3:64" ht="12.95" customHeight="1">
      <c r="C660" s="12"/>
      <c r="D660" s="12"/>
      <c r="AA660" s="71"/>
      <c r="AB660" s="71"/>
      <c r="AC660" s="71"/>
      <c r="AD660" s="71"/>
      <c r="AE660" s="71"/>
      <c r="AG660" s="102"/>
      <c r="AN660" s="71"/>
      <c r="AO660" s="71"/>
      <c r="AP660" s="71"/>
      <c r="AQ660" s="71"/>
      <c r="AR660" s="71"/>
      <c r="AS660" s="71"/>
      <c r="AT660" s="71"/>
      <c r="AU660" s="71"/>
    </row>
    <row r="661" spans="3:64" ht="12.95" customHeight="1">
      <c r="C661" s="12"/>
      <c r="D661" s="12"/>
      <c r="AA661" s="71"/>
      <c r="AB661" s="71"/>
      <c r="AC661" s="71"/>
      <c r="AD661" s="71"/>
      <c r="AE661" s="71"/>
      <c r="AG661" s="102"/>
      <c r="AN661" s="71"/>
      <c r="AO661" s="71"/>
      <c r="AP661" s="71"/>
      <c r="AQ661" s="71"/>
      <c r="AR661" s="71"/>
      <c r="AS661" s="71"/>
      <c r="AT661" s="71"/>
      <c r="AU661" s="71"/>
    </row>
    <row r="662" spans="3:64" ht="12.95" customHeight="1">
      <c r="C662" s="12"/>
      <c r="D662" s="12"/>
      <c r="AA662" s="71"/>
      <c r="AB662" s="71"/>
      <c r="AC662" s="71"/>
      <c r="AD662" s="71"/>
      <c r="AE662" s="71"/>
      <c r="AG662" s="102"/>
      <c r="AN662" s="71"/>
      <c r="AO662" s="71"/>
      <c r="AP662" s="71"/>
      <c r="AQ662" s="71"/>
      <c r="AR662" s="71"/>
      <c r="AS662" s="71"/>
      <c r="AT662" s="71"/>
      <c r="AU662" s="71"/>
    </row>
    <row r="663" spans="3:64" ht="12.95" customHeight="1">
      <c r="C663" s="12"/>
      <c r="D663" s="12"/>
      <c r="AA663" s="71"/>
      <c r="AB663" s="71"/>
      <c r="AC663" s="71"/>
      <c r="AD663" s="71"/>
      <c r="AE663" s="71"/>
      <c r="AG663" s="102"/>
      <c r="AN663" s="71"/>
      <c r="AO663" s="71"/>
      <c r="AP663" s="71"/>
      <c r="AQ663" s="71"/>
      <c r="AR663" s="71"/>
      <c r="AS663" s="71"/>
      <c r="AT663" s="71"/>
      <c r="AU663" s="71"/>
    </row>
    <row r="664" spans="3:64" ht="12.95" customHeight="1">
      <c r="C664" s="12"/>
      <c r="D664" s="12"/>
      <c r="AA664" s="71"/>
      <c r="AB664" s="71"/>
      <c r="AC664" s="71"/>
      <c r="AD664" s="71"/>
      <c r="AE664" s="71"/>
      <c r="AG664" s="102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</row>
    <row r="665" spans="3:64" ht="12.95" customHeight="1">
      <c r="C665" s="12"/>
      <c r="D665" s="12"/>
      <c r="AA665" s="71"/>
      <c r="AB665" s="71"/>
      <c r="AC665" s="71"/>
      <c r="AD665" s="71"/>
      <c r="AE665" s="71"/>
      <c r="AG665" s="102"/>
      <c r="AN665" s="71"/>
      <c r="AO665" s="71"/>
      <c r="AP665" s="71"/>
      <c r="AQ665" s="71"/>
      <c r="AR665" s="71"/>
      <c r="AS665" s="71"/>
      <c r="AT665" s="71"/>
      <c r="AU665" s="71"/>
    </row>
    <row r="666" spans="3:64" ht="12.95" customHeight="1">
      <c r="C666" s="12"/>
      <c r="D666" s="12"/>
      <c r="AA666" s="71"/>
      <c r="AB666" s="71"/>
      <c r="AC666" s="71"/>
      <c r="AD666" s="71"/>
      <c r="AE666" s="71"/>
      <c r="AG666" s="102"/>
      <c r="AN666" s="71"/>
      <c r="AO666" s="71"/>
      <c r="AP666" s="71"/>
      <c r="AQ666" s="71"/>
      <c r="AR666" s="71"/>
      <c r="AS666" s="71"/>
      <c r="AT666" s="71"/>
      <c r="AU666" s="71"/>
    </row>
    <row r="667" spans="3:64" ht="12.95" customHeight="1">
      <c r="C667" s="12"/>
      <c r="D667" s="12"/>
      <c r="AA667" s="71"/>
      <c r="AB667" s="71"/>
      <c r="AC667" s="71"/>
      <c r="AD667" s="71"/>
      <c r="AE667" s="71"/>
      <c r="AG667" s="102"/>
      <c r="AN667" s="71"/>
      <c r="AO667" s="71"/>
      <c r="AP667" s="71"/>
      <c r="AQ667" s="71"/>
      <c r="AR667" s="71"/>
      <c r="AS667" s="71"/>
      <c r="AT667" s="71"/>
      <c r="AU667" s="71"/>
    </row>
    <row r="668" spans="3:64" ht="12.95" customHeight="1">
      <c r="C668" s="12"/>
      <c r="D668" s="12"/>
      <c r="AA668" s="71"/>
      <c r="AB668" s="71"/>
      <c r="AC668" s="71"/>
      <c r="AD668" s="71"/>
      <c r="AE668" s="71"/>
      <c r="AG668" s="102"/>
      <c r="AN668" s="71"/>
      <c r="AO668" s="71"/>
      <c r="AP668" s="71"/>
      <c r="AQ668" s="71"/>
      <c r="AR668" s="71"/>
      <c r="AS668" s="71"/>
      <c r="AT668" s="71"/>
      <c r="AU668" s="71"/>
    </row>
    <row r="669" spans="3:64" ht="12.95" customHeight="1">
      <c r="C669" s="12"/>
      <c r="D669" s="12"/>
      <c r="AA669" s="71"/>
      <c r="AB669" s="71"/>
      <c r="AC669" s="71"/>
      <c r="AD669" s="71"/>
      <c r="AE669" s="71"/>
      <c r="AG669" s="102"/>
      <c r="AN669" s="71"/>
      <c r="AO669" s="71"/>
      <c r="AP669" s="71"/>
      <c r="AQ669" s="71"/>
      <c r="AR669" s="71"/>
      <c r="AS669" s="71"/>
      <c r="AT669" s="71"/>
      <c r="AU669" s="71"/>
      <c r="AV669" s="71"/>
      <c r="AX669" s="71"/>
    </row>
    <row r="670" spans="3:64" ht="12.95" customHeight="1">
      <c r="C670" s="12"/>
      <c r="D670" s="12"/>
      <c r="AA670" s="71"/>
      <c r="AB670" s="71"/>
      <c r="AC670" s="71"/>
      <c r="AD670" s="71"/>
      <c r="AE670" s="71"/>
      <c r="AG670" s="102"/>
      <c r="AN670" s="71"/>
      <c r="AO670" s="71"/>
      <c r="AP670" s="71"/>
      <c r="AQ670" s="71"/>
      <c r="AR670" s="71"/>
      <c r="AS670" s="71"/>
      <c r="AT670" s="71"/>
      <c r="AU670" s="71"/>
    </row>
    <row r="671" spans="3:64" ht="12.95" customHeight="1">
      <c r="C671" s="12"/>
      <c r="D671" s="12"/>
      <c r="AA671" s="71"/>
      <c r="AB671" s="71"/>
      <c r="AC671" s="71"/>
      <c r="AD671" s="71"/>
      <c r="AE671" s="71"/>
      <c r="AG671" s="102"/>
      <c r="AN671" s="71"/>
      <c r="AO671" s="71"/>
      <c r="AP671" s="71"/>
      <c r="AQ671" s="71"/>
      <c r="AR671" s="71"/>
      <c r="AS671" s="71"/>
      <c r="AT671" s="71"/>
      <c r="AU671" s="71"/>
    </row>
    <row r="672" spans="3:64" ht="12.95" customHeight="1">
      <c r="C672" s="12"/>
      <c r="D672" s="12"/>
      <c r="AA672" s="71"/>
      <c r="AB672" s="71"/>
      <c r="AC672" s="71"/>
      <c r="AD672" s="71"/>
      <c r="AE672" s="71"/>
      <c r="AG672" s="102"/>
      <c r="AN672" s="71"/>
      <c r="AO672" s="71"/>
      <c r="AP672" s="71"/>
      <c r="AQ672" s="71"/>
      <c r="AR672" s="71"/>
      <c r="AS672" s="71"/>
      <c r="AT672" s="71"/>
      <c r="AU672" s="71"/>
    </row>
    <row r="673" spans="3:47" ht="12.95" customHeight="1">
      <c r="C673" s="12"/>
      <c r="D673" s="12"/>
      <c r="AA673" s="71"/>
      <c r="AB673" s="71"/>
      <c r="AC673" s="71"/>
      <c r="AD673" s="71"/>
      <c r="AE673" s="71"/>
      <c r="AG673" s="102"/>
      <c r="AN673" s="71"/>
      <c r="AO673" s="71"/>
      <c r="AP673" s="71"/>
      <c r="AQ673" s="71"/>
      <c r="AR673" s="71"/>
      <c r="AS673" s="71"/>
      <c r="AT673" s="71"/>
      <c r="AU673" s="71"/>
    </row>
    <row r="674" spans="3:47" ht="12.95" customHeight="1">
      <c r="C674" s="12"/>
      <c r="D674" s="12"/>
      <c r="AA674" s="71"/>
      <c r="AB674" s="71"/>
      <c r="AC674" s="71"/>
      <c r="AD674" s="71"/>
      <c r="AE674" s="71"/>
      <c r="AG674" s="102"/>
      <c r="AN674" s="71"/>
      <c r="AO674" s="71"/>
      <c r="AP674" s="71"/>
      <c r="AQ674" s="71"/>
      <c r="AR674" s="71"/>
      <c r="AS674" s="71"/>
      <c r="AT674" s="71"/>
      <c r="AU674" s="71"/>
    </row>
    <row r="675" spans="3:47" ht="12.95" customHeight="1">
      <c r="C675" s="12"/>
      <c r="D675" s="12"/>
      <c r="AA675" s="71"/>
      <c r="AB675" s="71"/>
      <c r="AC675" s="71"/>
      <c r="AD675" s="71"/>
      <c r="AE675" s="71"/>
      <c r="AG675" s="102"/>
      <c r="AN675" s="71"/>
      <c r="AO675" s="71"/>
      <c r="AP675" s="71"/>
      <c r="AQ675" s="71"/>
      <c r="AR675" s="71"/>
      <c r="AS675" s="71"/>
      <c r="AT675" s="71"/>
      <c r="AU675" s="71"/>
    </row>
    <row r="676" spans="3:47" ht="12.95" customHeight="1">
      <c r="C676" s="12"/>
      <c r="D676" s="12"/>
      <c r="AA676" s="71"/>
      <c r="AB676" s="71"/>
      <c r="AC676" s="71"/>
      <c r="AD676" s="71"/>
      <c r="AE676" s="71"/>
      <c r="AG676" s="102"/>
      <c r="AN676" s="71"/>
      <c r="AO676" s="71"/>
      <c r="AP676" s="71"/>
      <c r="AQ676" s="71"/>
      <c r="AR676" s="71"/>
      <c r="AS676" s="71"/>
      <c r="AT676" s="71"/>
      <c r="AU676" s="71"/>
    </row>
    <row r="677" spans="3:47" ht="12.95" customHeight="1">
      <c r="C677" s="12"/>
      <c r="D677" s="12"/>
      <c r="AA677" s="71"/>
      <c r="AB677" s="71"/>
      <c r="AC677" s="71"/>
      <c r="AD677" s="71"/>
      <c r="AE677" s="71"/>
      <c r="AG677" s="102"/>
      <c r="AN677" s="71"/>
      <c r="AO677" s="71"/>
      <c r="AP677" s="71"/>
      <c r="AQ677" s="71"/>
      <c r="AR677" s="71"/>
      <c r="AS677" s="71"/>
      <c r="AT677" s="71"/>
      <c r="AU677" s="71"/>
    </row>
    <row r="678" spans="3:47" ht="12.95" customHeight="1">
      <c r="C678" s="12"/>
      <c r="D678" s="12"/>
      <c r="AA678" s="71"/>
      <c r="AB678" s="71"/>
      <c r="AC678" s="71"/>
      <c r="AD678" s="71"/>
      <c r="AE678" s="71"/>
      <c r="AG678" s="102"/>
      <c r="AN678" s="71"/>
      <c r="AO678" s="71"/>
      <c r="AP678" s="71"/>
      <c r="AQ678" s="71"/>
      <c r="AR678" s="71"/>
      <c r="AS678" s="71"/>
      <c r="AT678" s="71"/>
      <c r="AU678" s="71"/>
    </row>
    <row r="679" spans="3:47" ht="12.95" customHeight="1">
      <c r="C679" s="12"/>
      <c r="D679" s="12"/>
      <c r="AA679" s="71"/>
      <c r="AB679" s="71"/>
      <c r="AC679" s="71"/>
      <c r="AD679" s="71"/>
      <c r="AE679" s="71"/>
      <c r="AG679" s="102"/>
      <c r="AN679" s="71"/>
      <c r="AO679" s="71"/>
      <c r="AP679" s="71"/>
      <c r="AQ679" s="71"/>
      <c r="AR679" s="71"/>
      <c r="AS679" s="71"/>
      <c r="AT679" s="71"/>
      <c r="AU679" s="71"/>
    </row>
    <row r="680" spans="3:47" ht="12.95" customHeight="1">
      <c r="C680" s="12"/>
      <c r="D680" s="12"/>
      <c r="AA680" s="71"/>
      <c r="AB680" s="71"/>
      <c r="AC680" s="71"/>
      <c r="AD680" s="71"/>
      <c r="AE680" s="71"/>
      <c r="AG680" s="102"/>
      <c r="AN680" s="71"/>
      <c r="AO680" s="71"/>
      <c r="AP680" s="71"/>
      <c r="AQ680" s="71"/>
      <c r="AR680" s="71"/>
      <c r="AS680" s="71"/>
      <c r="AT680" s="71"/>
      <c r="AU680" s="71"/>
    </row>
    <row r="681" spans="3:47" ht="12.95" customHeight="1">
      <c r="C681" s="12"/>
      <c r="D681" s="12"/>
      <c r="AA681" s="71"/>
      <c r="AB681" s="71"/>
      <c r="AC681" s="71"/>
      <c r="AD681" s="71"/>
      <c r="AE681" s="71"/>
      <c r="AG681" s="102"/>
      <c r="AN681" s="71"/>
      <c r="AO681" s="71"/>
      <c r="AP681" s="71"/>
      <c r="AQ681" s="71"/>
      <c r="AR681" s="71"/>
      <c r="AS681" s="71"/>
      <c r="AT681" s="71"/>
      <c r="AU681" s="71"/>
    </row>
    <row r="682" spans="3:47" ht="12.95" customHeight="1">
      <c r="C682" s="12"/>
      <c r="D682" s="12"/>
      <c r="AA682" s="71"/>
      <c r="AB682" s="71"/>
      <c r="AC682" s="71"/>
      <c r="AD682" s="71"/>
      <c r="AE682" s="71"/>
      <c r="AG682" s="102"/>
      <c r="AN682" s="71"/>
      <c r="AO682" s="71"/>
      <c r="AP682" s="71"/>
      <c r="AQ682" s="71"/>
      <c r="AR682" s="71"/>
      <c r="AS682" s="71"/>
      <c r="AT682" s="71"/>
      <c r="AU682" s="71"/>
    </row>
    <row r="683" spans="3:47" ht="12.95" customHeight="1">
      <c r="C683" s="12"/>
      <c r="D683" s="12"/>
      <c r="AA683" s="71"/>
      <c r="AB683" s="71"/>
      <c r="AC683" s="71"/>
      <c r="AD683" s="71"/>
      <c r="AE683" s="71"/>
      <c r="AG683" s="102"/>
      <c r="AN683" s="71"/>
      <c r="AO683" s="71"/>
      <c r="AP683" s="71"/>
      <c r="AQ683" s="71"/>
      <c r="AR683" s="71"/>
      <c r="AS683" s="71"/>
      <c r="AT683" s="71"/>
      <c r="AU683" s="71"/>
    </row>
    <row r="684" spans="3:47" ht="12.95" customHeight="1">
      <c r="C684" s="12"/>
      <c r="D684" s="12"/>
      <c r="AA684" s="71"/>
      <c r="AB684" s="71"/>
      <c r="AC684" s="71"/>
      <c r="AD684" s="71"/>
      <c r="AE684" s="71"/>
      <c r="AG684" s="102"/>
      <c r="AN684" s="71"/>
      <c r="AO684" s="71"/>
      <c r="AP684" s="71"/>
      <c r="AQ684" s="71"/>
      <c r="AR684" s="71"/>
      <c r="AS684" s="71"/>
      <c r="AT684" s="71"/>
      <c r="AU684" s="71"/>
    </row>
    <row r="685" spans="3:47" ht="12.95" customHeight="1">
      <c r="C685" s="12"/>
      <c r="D685" s="12"/>
      <c r="AA685" s="71"/>
      <c r="AB685" s="71"/>
      <c r="AC685" s="71"/>
      <c r="AD685" s="71"/>
      <c r="AE685" s="71"/>
      <c r="AG685" s="102"/>
      <c r="AN685" s="71"/>
      <c r="AO685" s="71"/>
      <c r="AP685" s="71"/>
      <c r="AQ685" s="71"/>
      <c r="AR685" s="71"/>
      <c r="AS685" s="71"/>
      <c r="AT685" s="71"/>
      <c r="AU685" s="71"/>
    </row>
    <row r="686" spans="3:47" ht="12.95" customHeight="1">
      <c r="C686" s="12"/>
      <c r="D686" s="12"/>
      <c r="AA686" s="71"/>
      <c r="AB686" s="71"/>
      <c r="AC686" s="71"/>
      <c r="AD686" s="71"/>
      <c r="AE686" s="71"/>
      <c r="AG686" s="102"/>
      <c r="AN686" s="71"/>
      <c r="AO686" s="71"/>
      <c r="AP686" s="71"/>
      <c r="AQ686" s="71"/>
      <c r="AR686" s="71"/>
      <c r="AS686" s="71"/>
      <c r="AT686" s="71"/>
      <c r="AU686" s="71"/>
    </row>
    <row r="687" spans="3:47" ht="12.95" customHeight="1">
      <c r="C687" s="12"/>
      <c r="D687" s="12"/>
      <c r="AA687" s="71"/>
      <c r="AB687" s="71"/>
      <c r="AC687" s="71"/>
      <c r="AD687" s="71"/>
      <c r="AE687" s="71"/>
      <c r="AG687" s="102"/>
      <c r="AN687" s="71"/>
      <c r="AO687" s="71"/>
      <c r="AP687" s="71"/>
      <c r="AQ687" s="71"/>
      <c r="AR687" s="71"/>
      <c r="AS687" s="71"/>
      <c r="AT687" s="71"/>
      <c r="AU687" s="71"/>
    </row>
    <row r="688" spans="3:47" ht="12.95" customHeight="1">
      <c r="C688" s="12"/>
      <c r="D688" s="12"/>
      <c r="AA688" s="71"/>
      <c r="AB688" s="71"/>
      <c r="AC688" s="71"/>
      <c r="AD688" s="71"/>
      <c r="AE688" s="71"/>
      <c r="AG688" s="102"/>
      <c r="AN688" s="71"/>
      <c r="AO688" s="71"/>
      <c r="AP688" s="71"/>
      <c r="AQ688" s="71"/>
      <c r="AR688" s="71"/>
      <c r="AS688" s="71"/>
      <c r="AT688" s="71"/>
      <c r="AU688" s="71"/>
    </row>
    <row r="689" spans="3:64" ht="12.95" customHeight="1">
      <c r="C689" s="12"/>
      <c r="D689" s="12"/>
      <c r="AA689" s="71"/>
      <c r="AB689" s="71"/>
      <c r="AC689" s="71"/>
      <c r="AD689" s="71"/>
      <c r="AE689" s="71"/>
      <c r="AG689" s="102"/>
      <c r="AN689" s="71"/>
      <c r="AO689" s="71"/>
      <c r="AP689" s="71"/>
      <c r="AQ689" s="71"/>
      <c r="AR689" s="71"/>
      <c r="AS689" s="71"/>
      <c r="AT689" s="71"/>
      <c r="AU689" s="71"/>
    </row>
    <row r="690" spans="3:64" ht="12.95" customHeight="1">
      <c r="C690" s="12"/>
      <c r="D690" s="12"/>
      <c r="AA690" s="71"/>
      <c r="AB690" s="71"/>
      <c r="AC690" s="71"/>
      <c r="AD690" s="71"/>
      <c r="AE690" s="71"/>
      <c r="AG690" s="102"/>
      <c r="AN690" s="71"/>
      <c r="AO690" s="71"/>
      <c r="AP690" s="71"/>
      <c r="AQ690" s="71"/>
      <c r="AR690" s="71"/>
      <c r="AS690" s="71"/>
      <c r="AT690" s="71"/>
      <c r="AU690" s="71"/>
    </row>
    <row r="691" spans="3:64" ht="12.95" customHeight="1">
      <c r="C691" s="12"/>
      <c r="D691" s="12"/>
      <c r="AA691" s="71"/>
      <c r="AB691" s="71"/>
      <c r="AC691" s="71"/>
      <c r="AD691" s="71"/>
      <c r="AE691" s="71"/>
      <c r="AG691" s="102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</row>
    <row r="692" spans="3:64" ht="12.95" customHeight="1">
      <c r="C692" s="12"/>
      <c r="D692" s="12"/>
      <c r="AA692" s="71"/>
      <c r="AB692" s="71"/>
      <c r="AC692" s="71"/>
      <c r="AD692" s="71"/>
      <c r="AE692" s="71"/>
      <c r="AG692" s="102"/>
      <c r="AN692" s="71"/>
      <c r="AO692" s="71"/>
      <c r="AP692" s="71"/>
      <c r="AQ692" s="71"/>
      <c r="AR692" s="71"/>
      <c r="AS692" s="71"/>
      <c r="AT692" s="71"/>
      <c r="AU692" s="71"/>
    </row>
    <row r="693" spans="3:64" ht="12.95" customHeight="1">
      <c r="C693" s="12"/>
      <c r="D693" s="12"/>
      <c r="AA693" s="71"/>
      <c r="AB693" s="71"/>
      <c r="AC693" s="71"/>
      <c r="AD693" s="71"/>
      <c r="AE693" s="71"/>
      <c r="AG693" s="102"/>
      <c r="AN693" s="71"/>
      <c r="AO693" s="71"/>
      <c r="AP693" s="71"/>
      <c r="AQ693" s="71"/>
      <c r="AR693" s="71"/>
      <c r="AS693" s="71"/>
      <c r="AT693" s="71"/>
      <c r="AU693" s="71"/>
    </row>
    <row r="694" spans="3:64" ht="12.95" customHeight="1">
      <c r="C694" s="12"/>
      <c r="D694" s="12"/>
      <c r="AA694" s="71"/>
      <c r="AB694" s="71"/>
      <c r="AC694" s="71"/>
      <c r="AD694" s="71"/>
      <c r="AE694" s="71"/>
      <c r="AG694" s="102"/>
      <c r="AN694" s="71"/>
      <c r="AO694" s="71"/>
      <c r="AP694" s="71"/>
      <c r="AQ694" s="71"/>
      <c r="AR694" s="71"/>
      <c r="AS694" s="71"/>
      <c r="AT694" s="71"/>
      <c r="AU694" s="71"/>
    </row>
    <row r="695" spans="3:64" ht="12.95" customHeight="1">
      <c r="C695" s="12"/>
      <c r="D695" s="12"/>
      <c r="AA695" s="71"/>
      <c r="AB695" s="71"/>
      <c r="AC695" s="71"/>
      <c r="AD695" s="71"/>
      <c r="AE695" s="71"/>
      <c r="AG695" s="102"/>
      <c r="AN695" s="71"/>
      <c r="AO695" s="71"/>
      <c r="AP695" s="71"/>
      <c r="AQ695" s="71"/>
      <c r="AR695" s="71"/>
      <c r="AS695" s="71"/>
      <c r="AT695" s="71"/>
      <c r="AU695" s="71"/>
    </row>
    <row r="696" spans="3:64" ht="12.95" customHeight="1">
      <c r="C696" s="12"/>
      <c r="D696" s="12"/>
      <c r="AA696" s="71"/>
      <c r="AB696" s="71"/>
      <c r="AC696" s="71"/>
      <c r="AD696" s="71"/>
      <c r="AE696" s="71"/>
      <c r="AG696" s="102"/>
      <c r="AN696" s="71"/>
      <c r="AO696" s="71"/>
      <c r="AP696" s="71"/>
      <c r="AQ696" s="71"/>
      <c r="AR696" s="71"/>
      <c r="AS696" s="71"/>
      <c r="AT696" s="71"/>
      <c r="AU696" s="71"/>
    </row>
    <row r="697" spans="3:64" ht="12.95" customHeight="1">
      <c r="C697" s="12"/>
      <c r="D697" s="12"/>
      <c r="AA697" s="71"/>
      <c r="AB697" s="71"/>
      <c r="AC697" s="71"/>
      <c r="AD697" s="71"/>
      <c r="AE697" s="71"/>
      <c r="AG697" s="102"/>
      <c r="AN697" s="71"/>
      <c r="AO697" s="71"/>
      <c r="AP697" s="71"/>
      <c r="AQ697" s="71"/>
      <c r="AR697" s="71"/>
      <c r="AS697" s="71"/>
      <c r="AT697" s="71"/>
      <c r="AU697" s="71"/>
    </row>
    <row r="698" spans="3:64" ht="12.95" customHeight="1">
      <c r="C698" s="12"/>
      <c r="D698" s="12"/>
      <c r="AA698" s="71"/>
      <c r="AB698" s="71"/>
      <c r="AC698" s="71"/>
      <c r="AD698" s="71"/>
      <c r="AE698" s="71"/>
      <c r="AG698" s="102"/>
      <c r="AN698" s="71"/>
      <c r="AO698" s="71"/>
      <c r="AP698" s="71"/>
      <c r="AQ698" s="71"/>
      <c r="AR698" s="71"/>
      <c r="AS698" s="71"/>
      <c r="AT698" s="71"/>
      <c r="AU698" s="71"/>
    </row>
    <row r="699" spans="3:64" ht="12.95" customHeight="1">
      <c r="C699" s="12"/>
      <c r="D699" s="12"/>
      <c r="AA699" s="71"/>
      <c r="AB699" s="71"/>
      <c r="AC699" s="71"/>
      <c r="AD699" s="71"/>
      <c r="AE699" s="71"/>
      <c r="AG699" s="102"/>
      <c r="AN699" s="71"/>
      <c r="AO699" s="71"/>
      <c r="AP699" s="71"/>
      <c r="AQ699" s="71"/>
      <c r="AR699" s="71"/>
      <c r="AS699" s="71"/>
      <c r="AT699" s="71"/>
      <c r="AU699" s="71"/>
    </row>
    <row r="700" spans="3:64" ht="12.95" customHeight="1">
      <c r="C700" s="12"/>
      <c r="D700" s="12"/>
      <c r="AA700" s="71"/>
      <c r="AB700" s="71"/>
      <c r="AC700" s="71"/>
      <c r="AD700" s="71"/>
      <c r="AE700" s="71"/>
      <c r="AG700" s="102"/>
      <c r="AN700" s="71"/>
      <c r="AO700" s="71"/>
      <c r="AP700" s="71"/>
      <c r="AQ700" s="71"/>
      <c r="AR700" s="71"/>
      <c r="AS700" s="71"/>
      <c r="AT700" s="71"/>
      <c r="AU700" s="71"/>
    </row>
    <row r="701" spans="3:64" ht="12.95" customHeight="1">
      <c r="C701" s="12"/>
      <c r="D701" s="12"/>
      <c r="AA701" s="71"/>
      <c r="AB701" s="71"/>
      <c r="AC701" s="71"/>
      <c r="AD701" s="71"/>
      <c r="AE701" s="71"/>
      <c r="AG701" s="102"/>
      <c r="AN701" s="71"/>
      <c r="AO701" s="71"/>
      <c r="AP701" s="71"/>
      <c r="AQ701" s="71"/>
      <c r="AR701" s="71"/>
      <c r="AS701" s="71"/>
      <c r="AT701" s="71"/>
      <c r="AU701" s="71"/>
    </row>
    <row r="702" spans="3:64" ht="12.95" customHeight="1">
      <c r="C702" s="12"/>
      <c r="D702" s="12"/>
      <c r="AA702" s="71"/>
      <c r="AB702" s="71"/>
      <c r="AC702" s="71"/>
      <c r="AD702" s="71"/>
      <c r="AE702" s="71"/>
      <c r="AG702" s="102"/>
      <c r="AN702" s="71"/>
      <c r="AO702" s="71"/>
      <c r="AP702" s="71"/>
      <c r="AQ702" s="71"/>
      <c r="AR702" s="71"/>
      <c r="AS702" s="71"/>
      <c r="AT702" s="71"/>
      <c r="AU702" s="71"/>
    </row>
    <row r="703" spans="3:64" ht="12.95" customHeight="1">
      <c r="C703" s="12"/>
      <c r="D703" s="12"/>
      <c r="AA703" s="71"/>
      <c r="AB703" s="71"/>
      <c r="AC703" s="71"/>
      <c r="AD703" s="71"/>
      <c r="AE703" s="71"/>
      <c r="AG703" s="102"/>
      <c r="AN703" s="71"/>
      <c r="AO703" s="71"/>
      <c r="AP703" s="71"/>
      <c r="AQ703" s="71"/>
      <c r="AR703" s="71"/>
      <c r="AS703" s="71"/>
      <c r="AT703" s="71"/>
      <c r="AU703" s="71"/>
    </row>
    <row r="704" spans="3:64" ht="12.95" customHeight="1">
      <c r="C704" s="12"/>
      <c r="D704" s="12"/>
      <c r="AA704" s="71"/>
      <c r="AB704" s="71"/>
      <c r="AC704" s="71"/>
      <c r="AD704" s="71"/>
      <c r="AE704" s="71"/>
      <c r="AG704" s="102"/>
      <c r="AN704" s="71"/>
      <c r="AO704" s="71"/>
      <c r="AP704" s="71"/>
      <c r="AQ704" s="71"/>
      <c r="AR704" s="71"/>
      <c r="AS704" s="71"/>
      <c r="AT704" s="71"/>
      <c r="AU704" s="71"/>
    </row>
    <row r="705" spans="3:47" ht="12.95" customHeight="1">
      <c r="C705" s="12"/>
      <c r="D705" s="12"/>
      <c r="AA705" s="71"/>
      <c r="AB705" s="71"/>
      <c r="AC705" s="71"/>
      <c r="AD705" s="71"/>
      <c r="AE705" s="71"/>
      <c r="AG705" s="102"/>
      <c r="AN705" s="71"/>
      <c r="AO705" s="71"/>
      <c r="AP705" s="71"/>
      <c r="AQ705" s="71"/>
      <c r="AR705" s="71"/>
      <c r="AS705" s="71"/>
      <c r="AT705" s="71"/>
      <c r="AU705" s="71"/>
    </row>
    <row r="706" spans="3:47" ht="12.95" customHeight="1">
      <c r="C706" s="12"/>
      <c r="D706" s="12"/>
      <c r="AA706" s="71"/>
      <c r="AB706" s="71"/>
      <c r="AC706" s="71"/>
      <c r="AD706" s="71"/>
      <c r="AE706" s="71"/>
      <c r="AG706" s="102"/>
      <c r="AN706" s="71"/>
      <c r="AO706" s="71"/>
      <c r="AP706" s="71"/>
      <c r="AQ706" s="71"/>
      <c r="AR706" s="71"/>
      <c r="AS706" s="71"/>
      <c r="AT706" s="71"/>
      <c r="AU706" s="71"/>
    </row>
    <row r="707" spans="3:47" ht="12.95" customHeight="1">
      <c r="C707" s="12"/>
      <c r="D707" s="12"/>
      <c r="AA707" s="71"/>
      <c r="AB707" s="71"/>
      <c r="AC707" s="71"/>
      <c r="AD707" s="71"/>
      <c r="AE707" s="71"/>
      <c r="AG707" s="102"/>
      <c r="AN707" s="71"/>
      <c r="AO707" s="71"/>
      <c r="AP707" s="71"/>
      <c r="AQ707" s="71"/>
      <c r="AR707" s="71"/>
      <c r="AS707" s="71"/>
      <c r="AT707" s="71"/>
      <c r="AU707" s="71"/>
    </row>
    <row r="708" spans="3:47" ht="12.95" customHeight="1">
      <c r="C708" s="12"/>
      <c r="D708" s="12"/>
      <c r="AA708" s="71"/>
      <c r="AB708" s="71"/>
      <c r="AC708" s="71"/>
      <c r="AD708" s="71"/>
      <c r="AE708" s="71"/>
      <c r="AG708" s="102"/>
      <c r="AN708" s="71"/>
      <c r="AO708" s="71"/>
      <c r="AP708" s="71"/>
      <c r="AQ708" s="71"/>
      <c r="AR708" s="71"/>
      <c r="AS708" s="71"/>
      <c r="AT708" s="71"/>
      <c r="AU708" s="71"/>
    </row>
    <row r="709" spans="3:47" ht="12.95" customHeight="1">
      <c r="C709" s="12"/>
      <c r="D709" s="12"/>
      <c r="AA709" s="71"/>
      <c r="AB709" s="71"/>
      <c r="AC709" s="71"/>
      <c r="AD709" s="71"/>
      <c r="AE709" s="71"/>
      <c r="AG709" s="102"/>
      <c r="AN709" s="71"/>
      <c r="AO709" s="71"/>
      <c r="AP709" s="71"/>
      <c r="AQ709" s="71"/>
      <c r="AR709" s="71"/>
      <c r="AS709" s="71"/>
      <c r="AT709" s="71"/>
      <c r="AU709" s="71"/>
    </row>
    <row r="710" spans="3:47" ht="12.95" customHeight="1">
      <c r="C710" s="12"/>
      <c r="D710" s="12"/>
      <c r="AA710" s="71"/>
      <c r="AB710" s="71"/>
      <c r="AC710" s="71"/>
      <c r="AD710" s="71"/>
      <c r="AE710" s="71"/>
      <c r="AG710" s="102"/>
      <c r="AN710" s="71"/>
      <c r="AO710" s="71"/>
      <c r="AP710" s="71"/>
      <c r="AQ710" s="71"/>
      <c r="AR710" s="71"/>
      <c r="AS710" s="71"/>
      <c r="AT710" s="71"/>
      <c r="AU710" s="71"/>
    </row>
    <row r="711" spans="3:47" ht="12.95" customHeight="1">
      <c r="C711" s="12"/>
      <c r="D711" s="12"/>
      <c r="AA711" s="71"/>
      <c r="AB711" s="71"/>
      <c r="AC711" s="71"/>
      <c r="AD711" s="71"/>
      <c r="AE711" s="71"/>
      <c r="AG711" s="102"/>
      <c r="AN711" s="71"/>
      <c r="AO711" s="71"/>
      <c r="AP711" s="71"/>
      <c r="AQ711" s="71"/>
      <c r="AR711" s="71"/>
      <c r="AS711" s="71"/>
      <c r="AT711" s="71"/>
      <c r="AU711" s="71"/>
    </row>
    <row r="712" spans="3:47" ht="12.95" customHeight="1">
      <c r="C712" s="12"/>
      <c r="D712" s="12"/>
      <c r="AA712" s="71"/>
      <c r="AB712" s="71"/>
      <c r="AC712" s="71"/>
      <c r="AD712" s="71"/>
      <c r="AE712" s="71"/>
      <c r="AG712" s="102"/>
      <c r="AN712" s="71"/>
      <c r="AO712" s="71"/>
      <c r="AP712" s="71"/>
      <c r="AQ712" s="71"/>
      <c r="AR712" s="71"/>
      <c r="AS712" s="71"/>
      <c r="AT712" s="71"/>
      <c r="AU712" s="71"/>
    </row>
    <row r="713" spans="3:47" ht="12.95" customHeight="1">
      <c r="C713" s="12"/>
      <c r="D713" s="12"/>
      <c r="AA713" s="71"/>
      <c r="AB713" s="71"/>
      <c r="AC713" s="71"/>
      <c r="AD713" s="71"/>
      <c r="AE713" s="71"/>
      <c r="AG713" s="102"/>
      <c r="AN713" s="71"/>
      <c r="AO713" s="71"/>
      <c r="AP713" s="71"/>
      <c r="AQ713" s="71"/>
      <c r="AR713" s="71"/>
      <c r="AS713" s="71"/>
      <c r="AT713" s="71"/>
      <c r="AU713" s="71"/>
    </row>
    <row r="714" spans="3:47" ht="12.95" customHeight="1">
      <c r="C714" s="12"/>
      <c r="D714" s="12"/>
      <c r="AA714" s="71"/>
      <c r="AB714" s="71"/>
      <c r="AC714" s="71"/>
      <c r="AD714" s="71"/>
      <c r="AE714" s="71"/>
      <c r="AG714" s="102"/>
      <c r="AN714" s="71"/>
      <c r="AO714" s="71"/>
      <c r="AP714" s="71"/>
      <c r="AQ714" s="71"/>
      <c r="AR714" s="71"/>
      <c r="AS714" s="71"/>
      <c r="AT714" s="71"/>
      <c r="AU714" s="71"/>
    </row>
    <row r="715" spans="3:47" ht="12.95" customHeight="1">
      <c r="C715" s="12"/>
      <c r="D715" s="12"/>
      <c r="AA715" s="71"/>
      <c r="AB715" s="71"/>
      <c r="AC715" s="71"/>
      <c r="AD715" s="71"/>
      <c r="AE715" s="71"/>
      <c r="AG715" s="102"/>
      <c r="AN715" s="71"/>
      <c r="AO715" s="71"/>
      <c r="AP715" s="71"/>
      <c r="AQ715" s="71"/>
      <c r="AR715" s="71"/>
      <c r="AS715" s="71"/>
      <c r="AT715" s="71"/>
      <c r="AU715" s="71"/>
    </row>
    <row r="716" spans="3:47" ht="12.95" customHeight="1">
      <c r="C716" s="12"/>
      <c r="D716" s="12"/>
      <c r="AA716" s="71"/>
      <c r="AB716" s="71"/>
      <c r="AC716" s="71"/>
      <c r="AD716" s="71"/>
      <c r="AE716" s="71"/>
      <c r="AG716" s="102"/>
      <c r="AN716" s="71"/>
      <c r="AO716" s="71"/>
      <c r="AP716" s="71"/>
      <c r="AQ716" s="71"/>
      <c r="AR716" s="71"/>
      <c r="AS716" s="71"/>
      <c r="AT716" s="71"/>
      <c r="AU716" s="71"/>
    </row>
    <row r="717" spans="3:47" ht="12.95" customHeight="1">
      <c r="C717" s="12"/>
      <c r="D717" s="12"/>
      <c r="AA717" s="71"/>
      <c r="AB717" s="71"/>
      <c r="AC717" s="71"/>
      <c r="AD717" s="71"/>
      <c r="AE717" s="71"/>
      <c r="AG717" s="102"/>
      <c r="AN717" s="71"/>
      <c r="AO717" s="71"/>
      <c r="AP717" s="71"/>
      <c r="AQ717" s="71"/>
      <c r="AR717" s="71"/>
      <c r="AS717" s="71"/>
      <c r="AT717" s="71"/>
      <c r="AU717" s="71"/>
    </row>
    <row r="718" spans="3:47" ht="12.95" customHeight="1">
      <c r="C718" s="12"/>
      <c r="D718" s="12"/>
      <c r="AA718" s="71"/>
      <c r="AB718" s="71"/>
      <c r="AC718" s="71"/>
      <c r="AD718" s="71"/>
      <c r="AE718" s="71"/>
      <c r="AG718" s="102"/>
      <c r="AN718" s="71"/>
      <c r="AO718" s="71"/>
      <c r="AP718" s="71"/>
      <c r="AQ718" s="71"/>
      <c r="AR718" s="71"/>
      <c r="AS718" s="71"/>
      <c r="AT718" s="71"/>
      <c r="AU718" s="71"/>
    </row>
    <row r="719" spans="3:47" ht="12.95" customHeight="1">
      <c r="C719" s="12"/>
      <c r="D719" s="12"/>
      <c r="AA719" s="71"/>
      <c r="AB719" s="71"/>
      <c r="AC719" s="71"/>
      <c r="AD719" s="71"/>
      <c r="AE719" s="71"/>
      <c r="AG719" s="102"/>
      <c r="AN719" s="71"/>
      <c r="AO719" s="71"/>
      <c r="AP719" s="71"/>
      <c r="AQ719" s="71"/>
      <c r="AR719" s="71"/>
      <c r="AS719" s="71"/>
      <c r="AT719" s="71"/>
      <c r="AU719" s="71"/>
    </row>
    <row r="720" spans="3:47" ht="12.95" customHeight="1">
      <c r="C720" s="12"/>
      <c r="D720" s="12"/>
      <c r="AA720" s="71"/>
      <c r="AB720" s="71"/>
      <c r="AC720" s="71"/>
      <c r="AD720" s="71"/>
      <c r="AE720" s="71"/>
      <c r="AG720" s="102"/>
      <c r="AN720" s="71"/>
      <c r="AO720" s="71"/>
      <c r="AP720" s="71"/>
      <c r="AQ720" s="71"/>
      <c r="AR720" s="71"/>
      <c r="AS720" s="71"/>
      <c r="AT720" s="71"/>
      <c r="AU720" s="71"/>
    </row>
    <row r="721" spans="3:64" ht="12.95" customHeight="1">
      <c r="C721" s="12"/>
      <c r="D721" s="12"/>
      <c r="AA721" s="71"/>
      <c r="AB721" s="71"/>
      <c r="AC721" s="71"/>
      <c r="AD721" s="71"/>
      <c r="AE721" s="71"/>
      <c r="AG721" s="102"/>
      <c r="AN721" s="71"/>
      <c r="AO721" s="71"/>
      <c r="AP721" s="71"/>
      <c r="AQ721" s="71"/>
      <c r="AR721" s="71"/>
      <c r="AS721" s="71"/>
      <c r="AT721" s="71"/>
      <c r="AU721" s="71"/>
    </row>
    <row r="722" spans="3:64" ht="12.95" customHeight="1">
      <c r="C722" s="12"/>
      <c r="D722" s="12"/>
      <c r="AA722" s="71"/>
      <c r="AB722" s="71"/>
      <c r="AC722" s="71"/>
      <c r="AD722" s="71"/>
      <c r="AE722" s="71"/>
      <c r="AG722" s="102"/>
      <c r="AN722" s="71"/>
      <c r="AO722" s="71"/>
      <c r="AP722" s="71"/>
      <c r="AQ722" s="71"/>
      <c r="AR722" s="71"/>
      <c r="AS722" s="71"/>
      <c r="AT722" s="71"/>
      <c r="AU722" s="71"/>
    </row>
    <row r="723" spans="3:64" ht="12.95" customHeight="1">
      <c r="C723" s="12"/>
      <c r="D723" s="12"/>
      <c r="AA723" s="71"/>
      <c r="AB723" s="71"/>
      <c r="AC723" s="71"/>
      <c r="AD723" s="71"/>
      <c r="AE723" s="71"/>
      <c r="AG723" s="102"/>
      <c r="AN723" s="71"/>
      <c r="AO723" s="71"/>
      <c r="AP723" s="71"/>
      <c r="AQ723" s="71"/>
      <c r="AR723" s="71"/>
      <c r="AS723" s="71"/>
      <c r="AT723" s="71"/>
      <c r="AU723" s="71"/>
    </row>
    <row r="724" spans="3:64" ht="12.95" customHeight="1">
      <c r="C724" s="12"/>
      <c r="D724" s="12"/>
      <c r="AA724" s="71"/>
      <c r="AB724" s="71"/>
      <c r="AC724" s="71"/>
      <c r="AD724" s="71"/>
      <c r="AE724" s="71"/>
      <c r="AG724" s="102"/>
      <c r="AN724" s="71"/>
      <c r="AO724" s="71"/>
      <c r="AP724" s="71"/>
      <c r="AQ724" s="71"/>
      <c r="AR724" s="71"/>
      <c r="AS724" s="71"/>
      <c r="AT724" s="71"/>
      <c r="AU724" s="71"/>
    </row>
    <row r="725" spans="3:64" ht="12.95" customHeight="1">
      <c r="C725" s="12"/>
      <c r="D725" s="12"/>
      <c r="AA725" s="71"/>
      <c r="AB725" s="71"/>
      <c r="AC725" s="71"/>
      <c r="AD725" s="71"/>
      <c r="AE725" s="71"/>
      <c r="AG725" s="102"/>
      <c r="AN725" s="71"/>
      <c r="AO725" s="71"/>
      <c r="AP725" s="71"/>
      <c r="AQ725" s="71"/>
      <c r="AR725" s="71"/>
      <c r="AS725" s="71"/>
      <c r="AT725" s="71"/>
      <c r="AU725" s="71"/>
    </row>
    <row r="726" spans="3:64" ht="12.95" customHeight="1">
      <c r="C726" s="12"/>
      <c r="D726" s="12"/>
      <c r="AA726" s="71"/>
      <c r="AB726" s="71"/>
      <c r="AC726" s="71"/>
      <c r="AD726" s="71"/>
      <c r="AE726" s="71"/>
      <c r="AG726" s="102"/>
      <c r="AN726" s="71"/>
      <c r="AO726" s="71"/>
      <c r="AP726" s="71"/>
      <c r="AQ726" s="71"/>
      <c r="AR726" s="71"/>
      <c r="AS726" s="71"/>
      <c r="AT726" s="71"/>
      <c r="AU726" s="71"/>
    </row>
    <row r="727" spans="3:64" ht="12.95" customHeight="1">
      <c r="C727" s="12"/>
      <c r="D727" s="12"/>
      <c r="AA727" s="71"/>
      <c r="AB727" s="71"/>
      <c r="AC727" s="71"/>
      <c r="AD727" s="71"/>
      <c r="AE727" s="71"/>
      <c r="AG727" s="102"/>
      <c r="AN727" s="71"/>
      <c r="AO727" s="71"/>
      <c r="AP727" s="71"/>
      <c r="AQ727" s="71"/>
      <c r="AR727" s="71"/>
      <c r="AS727" s="71"/>
      <c r="AT727" s="71"/>
      <c r="AU727" s="71"/>
      <c r="AV727" s="71"/>
    </row>
    <row r="728" spans="3:64" ht="12.95" customHeight="1">
      <c r="C728" s="12"/>
      <c r="D728" s="12"/>
      <c r="AA728" s="71"/>
      <c r="AB728" s="71"/>
      <c r="AC728" s="71"/>
      <c r="AD728" s="71"/>
      <c r="AE728" s="71"/>
      <c r="AG728" s="102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</row>
    <row r="729" spans="3:64" ht="12.95" customHeight="1">
      <c r="C729" s="12"/>
      <c r="D729" s="12"/>
      <c r="AA729" s="71"/>
      <c r="AB729" s="71"/>
      <c r="AC729" s="71"/>
      <c r="AD729" s="71"/>
      <c r="AE729" s="71"/>
      <c r="AG729" s="102"/>
      <c r="AN729" s="71"/>
      <c r="AO729" s="71"/>
      <c r="AP729" s="71"/>
      <c r="AQ729" s="71"/>
      <c r="AR729" s="71"/>
      <c r="AS729" s="71"/>
      <c r="AT729" s="71"/>
      <c r="AU729" s="71"/>
    </row>
    <row r="730" spans="3:64" ht="12.95" customHeight="1">
      <c r="C730" s="12"/>
      <c r="D730" s="12"/>
      <c r="AA730" s="71"/>
      <c r="AB730" s="71"/>
      <c r="AC730" s="71"/>
      <c r="AD730" s="71"/>
      <c r="AE730" s="71"/>
      <c r="AG730" s="102"/>
      <c r="AN730" s="71"/>
      <c r="AO730" s="71"/>
      <c r="AP730" s="71"/>
      <c r="AQ730" s="71"/>
      <c r="AR730" s="71"/>
      <c r="AS730" s="71"/>
      <c r="AT730" s="71"/>
      <c r="AU730" s="71"/>
    </row>
    <row r="731" spans="3:64" ht="12.95" customHeight="1">
      <c r="C731" s="12"/>
      <c r="D731" s="12"/>
      <c r="AA731" s="71"/>
      <c r="AB731" s="71"/>
      <c r="AC731" s="71"/>
      <c r="AD731" s="71"/>
      <c r="AE731" s="71"/>
      <c r="AG731" s="102"/>
      <c r="AN731" s="71"/>
      <c r="AO731" s="71"/>
      <c r="AP731" s="71"/>
      <c r="AQ731" s="71"/>
      <c r="AR731" s="71"/>
      <c r="AS731" s="71"/>
      <c r="AT731" s="71"/>
      <c r="AU731" s="71"/>
    </row>
    <row r="732" spans="3:64" ht="12.95" customHeight="1">
      <c r="C732" s="12"/>
      <c r="D732" s="12"/>
      <c r="AA732" s="71"/>
      <c r="AB732" s="71"/>
      <c r="AC732" s="71"/>
      <c r="AD732" s="71"/>
      <c r="AE732" s="71"/>
      <c r="AG732" s="102"/>
      <c r="AN732" s="71"/>
      <c r="AO732" s="71"/>
      <c r="AP732" s="71"/>
      <c r="AQ732" s="71"/>
      <c r="AR732" s="71"/>
      <c r="AS732" s="71"/>
      <c r="AT732" s="71"/>
      <c r="AU732" s="71"/>
    </row>
    <row r="733" spans="3:64" ht="12.95" customHeight="1">
      <c r="C733" s="12"/>
      <c r="D733" s="12"/>
      <c r="AA733" s="71"/>
      <c r="AB733" s="71"/>
      <c r="AC733" s="71"/>
      <c r="AD733" s="71"/>
      <c r="AE733" s="71"/>
      <c r="AG733" s="102"/>
      <c r="AN733" s="71"/>
      <c r="AO733" s="71"/>
      <c r="AP733" s="71"/>
      <c r="AQ733" s="71"/>
      <c r="AR733" s="71"/>
      <c r="AS733" s="71"/>
      <c r="AT733" s="71"/>
      <c r="AU733" s="71"/>
    </row>
    <row r="734" spans="3:64" ht="12.95" customHeight="1">
      <c r="C734" s="12"/>
      <c r="D734" s="12"/>
      <c r="AA734" s="71"/>
      <c r="AB734" s="71"/>
      <c r="AC734" s="71"/>
      <c r="AD734" s="71"/>
      <c r="AE734" s="71"/>
      <c r="AG734" s="102"/>
      <c r="AN734" s="71"/>
      <c r="AO734" s="71"/>
      <c r="AP734" s="71"/>
      <c r="AQ734" s="71"/>
      <c r="AR734" s="71"/>
      <c r="AS734" s="71"/>
      <c r="AT734" s="71"/>
      <c r="AU734" s="71"/>
    </row>
    <row r="735" spans="3:64" ht="12.95" customHeight="1">
      <c r="C735" s="12"/>
      <c r="D735" s="12"/>
      <c r="AA735" s="71"/>
      <c r="AB735" s="71"/>
      <c r="AC735" s="71"/>
      <c r="AD735" s="71"/>
      <c r="AE735" s="71"/>
      <c r="AG735" s="102"/>
      <c r="AN735" s="71"/>
      <c r="AO735" s="71"/>
      <c r="AP735" s="71"/>
      <c r="AQ735" s="71"/>
      <c r="AR735" s="71"/>
      <c r="AS735" s="71"/>
      <c r="AT735" s="71"/>
      <c r="AU735" s="71"/>
    </row>
    <row r="736" spans="3:64" ht="12.95" customHeight="1">
      <c r="C736" s="12"/>
      <c r="D736" s="12"/>
      <c r="AA736" s="71"/>
      <c r="AB736" s="71"/>
      <c r="AC736" s="71"/>
      <c r="AD736" s="71"/>
      <c r="AE736" s="71"/>
      <c r="AG736" s="102"/>
      <c r="AN736" s="71"/>
      <c r="AO736" s="71"/>
      <c r="AP736" s="71"/>
      <c r="AQ736" s="71"/>
      <c r="AR736" s="71"/>
      <c r="AS736" s="71"/>
      <c r="AT736" s="71"/>
      <c r="AU736" s="71"/>
    </row>
    <row r="737" spans="3:64" ht="12.95" customHeight="1">
      <c r="C737" s="12"/>
      <c r="D737" s="12"/>
      <c r="AA737" s="71"/>
      <c r="AB737" s="71"/>
      <c r="AC737" s="71"/>
      <c r="AD737" s="71"/>
      <c r="AE737" s="71"/>
      <c r="AG737" s="102"/>
      <c r="AN737" s="71"/>
      <c r="AO737" s="71"/>
      <c r="AP737" s="71"/>
      <c r="AQ737" s="71"/>
      <c r="AR737" s="71"/>
      <c r="AS737" s="71"/>
      <c r="AT737" s="71"/>
      <c r="AU737" s="71"/>
    </row>
    <row r="738" spans="3:64" ht="12.95" customHeight="1">
      <c r="C738" s="12"/>
      <c r="D738" s="12"/>
      <c r="AA738" s="71"/>
      <c r="AB738" s="71"/>
      <c r="AC738" s="71"/>
      <c r="AD738" s="71"/>
      <c r="AE738" s="71"/>
      <c r="AG738" s="102"/>
      <c r="AN738" s="71"/>
      <c r="AO738" s="71"/>
      <c r="AP738" s="71"/>
      <c r="AQ738" s="71"/>
      <c r="AR738" s="71"/>
      <c r="AS738" s="71"/>
      <c r="AT738" s="71"/>
      <c r="AU738" s="71"/>
    </row>
    <row r="739" spans="3:64" ht="12.95" customHeight="1">
      <c r="C739" s="12"/>
      <c r="D739" s="12"/>
      <c r="AA739" s="71"/>
      <c r="AB739" s="71"/>
      <c r="AC739" s="71"/>
      <c r="AD739" s="71"/>
      <c r="AE739" s="71"/>
      <c r="AG739" s="102"/>
      <c r="AN739" s="71"/>
      <c r="AO739" s="71"/>
      <c r="AP739" s="71"/>
      <c r="AQ739" s="71"/>
      <c r="AR739" s="71"/>
      <c r="AS739" s="71"/>
      <c r="AT739" s="71"/>
      <c r="AU739" s="71"/>
    </row>
    <row r="740" spans="3:64" ht="12.95" customHeight="1">
      <c r="C740" s="12"/>
      <c r="D740" s="12"/>
      <c r="AA740" s="71"/>
      <c r="AB740" s="71"/>
      <c r="AC740" s="71"/>
      <c r="AD740" s="71"/>
      <c r="AE740" s="71"/>
      <c r="AG740" s="102"/>
      <c r="AN740" s="71"/>
      <c r="AO740" s="71"/>
      <c r="AP740" s="71"/>
      <c r="AQ740" s="71"/>
      <c r="AR740" s="71"/>
      <c r="AS740" s="71"/>
      <c r="AT740" s="71"/>
      <c r="AU740" s="71"/>
    </row>
    <row r="741" spans="3:64" ht="12.95" customHeight="1">
      <c r="C741" s="12"/>
      <c r="D741" s="12"/>
      <c r="AA741" s="71"/>
      <c r="AB741" s="71"/>
      <c r="AC741" s="71"/>
      <c r="AD741" s="71"/>
      <c r="AE741" s="71"/>
      <c r="AG741" s="102"/>
      <c r="AN741" s="71"/>
      <c r="AO741" s="71"/>
      <c r="AP741" s="71"/>
      <c r="AQ741" s="71"/>
      <c r="AR741" s="71"/>
      <c r="AS741" s="71"/>
      <c r="AT741" s="71"/>
      <c r="AU741" s="71"/>
    </row>
    <row r="742" spans="3:64" ht="12.95" customHeight="1">
      <c r="C742" s="12"/>
      <c r="D742" s="12"/>
      <c r="AA742" s="71"/>
      <c r="AB742" s="71"/>
      <c r="AC742" s="71"/>
      <c r="AD742" s="71"/>
      <c r="AE742" s="71"/>
      <c r="AG742" s="102"/>
      <c r="AN742" s="71"/>
      <c r="AO742" s="71"/>
      <c r="AP742" s="71"/>
      <c r="AQ742" s="71"/>
      <c r="AR742" s="71"/>
      <c r="AS742" s="71"/>
      <c r="AT742" s="71"/>
      <c r="AU742" s="71"/>
    </row>
    <row r="743" spans="3:64" ht="12.95" customHeight="1">
      <c r="C743" s="12"/>
      <c r="D743" s="12"/>
      <c r="AA743" s="71"/>
      <c r="AB743" s="71"/>
      <c r="AC743" s="71"/>
      <c r="AD743" s="71"/>
      <c r="AE743" s="71"/>
      <c r="AG743" s="102"/>
      <c r="AN743" s="71"/>
      <c r="AO743" s="71"/>
      <c r="AP743" s="71"/>
      <c r="AQ743" s="71"/>
      <c r="AR743" s="71"/>
      <c r="AS743" s="71"/>
      <c r="AT743" s="71"/>
      <c r="AU743" s="71"/>
    </row>
    <row r="744" spans="3:64" ht="12.95" customHeight="1">
      <c r="C744" s="12"/>
      <c r="D744" s="12"/>
      <c r="AA744" s="71"/>
      <c r="AB744" s="71"/>
      <c r="AC744" s="71"/>
      <c r="AD744" s="71"/>
      <c r="AE744" s="71"/>
      <c r="AG744" s="102"/>
      <c r="AN744" s="71"/>
      <c r="AO744" s="71"/>
      <c r="AP744" s="71"/>
      <c r="AQ744" s="71"/>
      <c r="AR744" s="71"/>
      <c r="AS744" s="71"/>
      <c r="AT744" s="71"/>
      <c r="AU744" s="71"/>
    </row>
    <row r="745" spans="3:64" ht="12.95" customHeight="1">
      <c r="C745" s="12"/>
      <c r="D745" s="12"/>
      <c r="AA745" s="71"/>
      <c r="AB745" s="71"/>
      <c r="AC745" s="71"/>
      <c r="AD745" s="71"/>
      <c r="AE745" s="71"/>
      <c r="AG745" s="102"/>
      <c r="AN745" s="71"/>
      <c r="AO745" s="71"/>
      <c r="AP745" s="71"/>
      <c r="AQ745" s="71"/>
      <c r="AR745" s="71"/>
      <c r="AS745" s="71"/>
      <c r="AT745" s="71"/>
      <c r="AU745" s="71"/>
    </row>
    <row r="746" spans="3:64" ht="12.95" customHeight="1">
      <c r="C746" s="12"/>
      <c r="D746" s="12"/>
      <c r="AA746" s="71"/>
      <c r="AB746" s="71"/>
      <c r="AC746" s="71"/>
      <c r="AD746" s="71"/>
      <c r="AE746" s="71"/>
      <c r="AG746" s="102"/>
      <c r="AN746" s="71"/>
      <c r="AO746" s="71"/>
      <c r="AP746" s="71"/>
      <c r="AQ746" s="71"/>
      <c r="AR746" s="71"/>
      <c r="AS746" s="71"/>
      <c r="AT746" s="71"/>
      <c r="AU746" s="71"/>
    </row>
    <row r="747" spans="3:64" ht="12.95" customHeight="1">
      <c r="C747" s="12"/>
      <c r="D747" s="12"/>
      <c r="AA747" s="71"/>
      <c r="AB747" s="71"/>
      <c r="AC747" s="71"/>
      <c r="AD747" s="71"/>
      <c r="AE747" s="71"/>
      <c r="AG747" s="102"/>
      <c r="AN747" s="71"/>
      <c r="AO747" s="71"/>
      <c r="AP747" s="71"/>
      <c r="AQ747" s="71"/>
      <c r="AR747" s="71"/>
      <c r="AS747" s="71"/>
      <c r="AT747" s="71"/>
      <c r="AU747" s="71"/>
    </row>
    <row r="748" spans="3:64" ht="12.95" customHeight="1">
      <c r="C748" s="12"/>
      <c r="D748" s="12"/>
      <c r="AA748" s="71"/>
      <c r="AB748" s="71"/>
      <c r="AC748" s="71"/>
      <c r="AD748" s="71"/>
      <c r="AE748" s="71"/>
      <c r="AG748" s="102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</row>
    <row r="749" spans="3:64" ht="12.95" customHeight="1">
      <c r="C749" s="12"/>
      <c r="D749" s="12"/>
      <c r="AA749" s="71"/>
      <c r="AB749" s="71"/>
      <c r="AC749" s="71"/>
      <c r="AD749" s="71"/>
      <c r="AE749" s="71"/>
      <c r="AG749" s="102"/>
      <c r="AN749" s="71"/>
      <c r="AO749" s="71"/>
      <c r="AP749" s="71"/>
      <c r="AQ749" s="71"/>
      <c r="AR749" s="71"/>
      <c r="AS749" s="71"/>
      <c r="AT749" s="71"/>
      <c r="AU749" s="71"/>
    </row>
    <row r="750" spans="3:64" ht="12.95" customHeight="1">
      <c r="C750" s="12"/>
      <c r="D750" s="12"/>
      <c r="AA750" s="71"/>
      <c r="AB750" s="71"/>
      <c r="AC750" s="71"/>
      <c r="AD750" s="71"/>
      <c r="AE750" s="71"/>
      <c r="AG750" s="102"/>
      <c r="AN750" s="71"/>
      <c r="AO750" s="71"/>
      <c r="AP750" s="71"/>
      <c r="AQ750" s="71"/>
      <c r="AR750" s="71"/>
      <c r="AS750" s="71"/>
      <c r="AT750" s="71"/>
      <c r="AU750" s="71"/>
    </row>
    <row r="751" spans="3:64" ht="12.95" customHeight="1">
      <c r="C751" s="12"/>
      <c r="D751" s="12"/>
      <c r="AA751" s="71"/>
      <c r="AB751" s="71"/>
      <c r="AC751" s="71"/>
      <c r="AD751" s="71"/>
      <c r="AE751" s="71"/>
      <c r="AG751" s="102"/>
      <c r="AN751" s="71"/>
      <c r="AO751" s="71"/>
      <c r="AP751" s="71"/>
      <c r="AQ751" s="71"/>
      <c r="AR751" s="71"/>
      <c r="AS751" s="71"/>
      <c r="AT751" s="71"/>
      <c r="AU751" s="71"/>
    </row>
    <row r="752" spans="3:64" ht="12.95" customHeight="1">
      <c r="C752" s="12"/>
      <c r="D752" s="12"/>
      <c r="AA752" s="71"/>
      <c r="AB752" s="71"/>
      <c r="AC752" s="71"/>
      <c r="AD752" s="71"/>
      <c r="AE752" s="71"/>
      <c r="AG752" s="102"/>
      <c r="AN752" s="71"/>
      <c r="AO752" s="71"/>
      <c r="AP752" s="71"/>
      <c r="AQ752" s="71"/>
      <c r="AR752" s="71"/>
      <c r="AS752" s="71"/>
      <c r="AT752" s="71"/>
      <c r="AU752" s="71"/>
    </row>
    <row r="753" spans="3:48" ht="12.95" customHeight="1">
      <c r="C753" s="12"/>
      <c r="D753" s="12"/>
      <c r="AA753" s="71"/>
      <c r="AB753" s="71"/>
      <c r="AC753" s="71"/>
      <c r="AD753" s="71"/>
      <c r="AE753" s="71"/>
      <c r="AG753" s="102"/>
      <c r="AN753" s="71"/>
      <c r="AO753" s="71"/>
      <c r="AP753" s="71"/>
      <c r="AQ753" s="71"/>
      <c r="AR753" s="71"/>
      <c r="AS753" s="71"/>
      <c r="AT753" s="71"/>
      <c r="AU753" s="71"/>
    </row>
    <row r="754" spans="3:48" ht="12.95" customHeight="1">
      <c r="C754" s="12"/>
      <c r="D754" s="12"/>
      <c r="AA754" s="71"/>
      <c r="AB754" s="71"/>
      <c r="AC754" s="71"/>
      <c r="AD754" s="71"/>
      <c r="AE754" s="71"/>
      <c r="AG754" s="102"/>
      <c r="AN754" s="71"/>
      <c r="AO754" s="71"/>
      <c r="AP754" s="71"/>
      <c r="AQ754" s="71"/>
      <c r="AR754" s="71"/>
      <c r="AS754" s="71"/>
      <c r="AT754" s="71"/>
      <c r="AU754" s="71"/>
    </row>
    <row r="755" spans="3:48" ht="12.95" customHeight="1">
      <c r="C755" s="12"/>
      <c r="D755" s="12"/>
      <c r="AA755" s="71"/>
      <c r="AB755" s="71"/>
      <c r="AC755" s="71"/>
      <c r="AD755" s="71"/>
      <c r="AE755" s="71"/>
      <c r="AG755" s="102"/>
      <c r="AN755" s="71"/>
      <c r="AO755" s="71"/>
      <c r="AP755" s="71"/>
      <c r="AQ755" s="71"/>
      <c r="AR755" s="71"/>
      <c r="AS755" s="71"/>
      <c r="AT755" s="71"/>
      <c r="AU755" s="71"/>
    </row>
    <row r="756" spans="3:48" ht="12.95" customHeight="1">
      <c r="C756" s="12"/>
      <c r="D756" s="12"/>
      <c r="AA756" s="71"/>
      <c r="AB756" s="71"/>
      <c r="AC756" s="71"/>
      <c r="AD756" s="71"/>
      <c r="AE756" s="71"/>
      <c r="AG756" s="102"/>
      <c r="AN756" s="71"/>
      <c r="AO756" s="71"/>
      <c r="AP756" s="71"/>
      <c r="AQ756" s="71"/>
      <c r="AR756" s="71"/>
      <c r="AS756" s="71"/>
      <c r="AT756" s="71"/>
      <c r="AU756" s="71"/>
    </row>
    <row r="757" spans="3:48" ht="12.95" customHeight="1">
      <c r="C757" s="12"/>
      <c r="D757" s="12"/>
      <c r="AA757" s="71"/>
      <c r="AB757" s="71"/>
      <c r="AC757" s="71"/>
      <c r="AD757" s="71"/>
      <c r="AE757" s="71"/>
      <c r="AG757" s="102"/>
      <c r="AN757" s="71"/>
      <c r="AO757" s="71"/>
      <c r="AP757" s="71"/>
      <c r="AQ757" s="71"/>
      <c r="AR757" s="71"/>
      <c r="AS757" s="71"/>
      <c r="AT757" s="71"/>
      <c r="AU757" s="71"/>
    </row>
    <row r="758" spans="3:48" ht="12.95" customHeight="1">
      <c r="C758" s="12"/>
      <c r="D758" s="12"/>
      <c r="AA758" s="71"/>
      <c r="AB758" s="71"/>
      <c r="AC758" s="71"/>
      <c r="AD758" s="71"/>
      <c r="AE758" s="71"/>
      <c r="AG758" s="102"/>
      <c r="AN758" s="71"/>
      <c r="AO758" s="71"/>
      <c r="AP758" s="71"/>
      <c r="AQ758" s="71"/>
      <c r="AR758" s="71"/>
      <c r="AS758" s="71"/>
      <c r="AT758" s="71"/>
      <c r="AU758" s="71"/>
    </row>
    <row r="759" spans="3:48" ht="12.95" customHeight="1">
      <c r="C759" s="12"/>
      <c r="D759" s="12"/>
      <c r="AA759" s="71"/>
      <c r="AB759" s="71"/>
      <c r="AC759" s="71"/>
      <c r="AD759" s="71"/>
      <c r="AE759" s="71"/>
      <c r="AG759" s="102"/>
      <c r="AN759" s="71"/>
      <c r="AO759" s="71"/>
      <c r="AP759" s="71"/>
      <c r="AQ759" s="71"/>
      <c r="AR759" s="71"/>
      <c r="AS759" s="71"/>
      <c r="AT759" s="71"/>
      <c r="AU759" s="71"/>
      <c r="AV759" s="71"/>
    </row>
    <row r="760" spans="3:48" ht="12.95" customHeight="1">
      <c r="C760" s="12"/>
      <c r="D760" s="12"/>
      <c r="AA760" s="71"/>
      <c r="AB760" s="71"/>
      <c r="AC760" s="71"/>
      <c r="AD760" s="71"/>
      <c r="AE760" s="71"/>
      <c r="AG760" s="102"/>
      <c r="AN760" s="71"/>
      <c r="AO760" s="71"/>
      <c r="AP760" s="71"/>
      <c r="AQ760" s="71"/>
      <c r="AR760" s="71"/>
      <c r="AS760" s="71"/>
      <c r="AT760" s="71"/>
      <c r="AU760" s="71"/>
    </row>
    <row r="761" spans="3:48" ht="12.95" customHeight="1">
      <c r="C761" s="12"/>
      <c r="D761" s="12"/>
      <c r="AA761" s="71"/>
      <c r="AB761" s="71"/>
      <c r="AC761" s="71"/>
      <c r="AD761" s="71"/>
      <c r="AE761" s="71"/>
      <c r="AG761" s="102"/>
      <c r="AN761" s="71"/>
      <c r="AO761" s="71"/>
      <c r="AP761" s="71"/>
      <c r="AQ761" s="71"/>
      <c r="AR761" s="71"/>
      <c r="AS761" s="71"/>
      <c r="AT761" s="71"/>
      <c r="AU761" s="71"/>
    </row>
    <row r="762" spans="3:48" ht="12.95" customHeight="1">
      <c r="C762" s="12"/>
      <c r="D762" s="12"/>
      <c r="AA762" s="71"/>
      <c r="AB762" s="71"/>
      <c r="AC762" s="71"/>
      <c r="AD762" s="71"/>
      <c r="AE762" s="71"/>
      <c r="AG762" s="102"/>
      <c r="AN762" s="71"/>
      <c r="AO762" s="71"/>
      <c r="AP762" s="71"/>
      <c r="AQ762" s="71"/>
      <c r="AR762" s="71"/>
      <c r="AS762" s="71"/>
      <c r="AT762" s="71"/>
      <c r="AU762" s="71"/>
    </row>
    <row r="763" spans="3:48" ht="12.95" customHeight="1">
      <c r="C763" s="12"/>
      <c r="D763" s="12"/>
      <c r="AA763" s="71"/>
      <c r="AB763" s="71"/>
      <c r="AC763" s="71"/>
      <c r="AD763" s="71"/>
      <c r="AE763" s="71"/>
      <c r="AG763" s="102"/>
      <c r="AN763" s="71"/>
      <c r="AO763" s="71"/>
      <c r="AP763" s="71"/>
      <c r="AQ763" s="71"/>
      <c r="AR763" s="71"/>
      <c r="AS763" s="71"/>
      <c r="AT763" s="71"/>
      <c r="AU763" s="71"/>
    </row>
    <row r="764" spans="3:48" ht="12.95" customHeight="1">
      <c r="C764" s="12"/>
      <c r="D764" s="12"/>
      <c r="AA764" s="71"/>
      <c r="AB764" s="71"/>
      <c r="AC764" s="71"/>
      <c r="AD764" s="71"/>
      <c r="AE764" s="71"/>
      <c r="AG764" s="102"/>
      <c r="AN764" s="71"/>
      <c r="AO764" s="71"/>
      <c r="AP764" s="71"/>
      <c r="AQ764" s="71"/>
      <c r="AR764" s="71"/>
      <c r="AS764" s="71"/>
      <c r="AT764" s="71"/>
      <c r="AU764" s="71"/>
    </row>
    <row r="765" spans="3:48" ht="12.95" customHeight="1">
      <c r="C765" s="12"/>
      <c r="D765" s="12"/>
      <c r="AA765" s="71"/>
      <c r="AB765" s="71"/>
      <c r="AC765" s="71"/>
      <c r="AD765" s="71"/>
      <c r="AE765" s="71"/>
      <c r="AG765" s="102"/>
      <c r="AN765" s="71"/>
      <c r="AO765" s="71"/>
      <c r="AP765" s="71"/>
      <c r="AQ765" s="71"/>
      <c r="AR765" s="71"/>
      <c r="AS765" s="71"/>
      <c r="AT765" s="71"/>
      <c r="AU765" s="71"/>
    </row>
    <row r="766" spans="3:48" ht="12.95" customHeight="1">
      <c r="C766" s="12"/>
      <c r="D766" s="12"/>
      <c r="AA766" s="71"/>
      <c r="AB766" s="71"/>
      <c r="AC766" s="71"/>
      <c r="AD766" s="71"/>
      <c r="AE766" s="71"/>
      <c r="AG766" s="102"/>
      <c r="AN766" s="71"/>
      <c r="AO766" s="71"/>
      <c r="AP766" s="71"/>
      <c r="AQ766" s="71"/>
      <c r="AR766" s="71"/>
      <c r="AS766" s="71"/>
      <c r="AT766" s="71"/>
      <c r="AU766" s="71"/>
    </row>
    <row r="767" spans="3:48" ht="12.95" customHeight="1">
      <c r="C767" s="12"/>
      <c r="D767" s="12"/>
      <c r="AA767" s="71"/>
      <c r="AB767" s="71"/>
      <c r="AC767" s="71"/>
      <c r="AD767" s="71"/>
      <c r="AE767" s="71"/>
      <c r="AG767" s="102"/>
      <c r="AN767" s="71"/>
      <c r="AO767" s="71"/>
      <c r="AP767" s="71"/>
      <c r="AQ767" s="71"/>
      <c r="AR767" s="71"/>
      <c r="AS767" s="71"/>
      <c r="AT767" s="71"/>
      <c r="AU767" s="71"/>
    </row>
    <row r="768" spans="3:48" ht="12.95" customHeight="1">
      <c r="C768" s="12"/>
      <c r="D768" s="12"/>
      <c r="AA768" s="71"/>
      <c r="AB768" s="71"/>
      <c r="AC768" s="71"/>
      <c r="AD768" s="71"/>
      <c r="AE768" s="71"/>
      <c r="AG768" s="102"/>
      <c r="AN768" s="71"/>
      <c r="AO768" s="71"/>
      <c r="AP768" s="71"/>
      <c r="AQ768" s="71"/>
      <c r="AR768" s="71"/>
      <c r="AS768" s="71"/>
      <c r="AT768" s="71"/>
      <c r="AU768" s="71"/>
    </row>
    <row r="769" spans="3:64" ht="12.95" customHeight="1">
      <c r="C769" s="12"/>
      <c r="D769" s="12"/>
      <c r="AA769" s="71"/>
      <c r="AB769" s="71"/>
      <c r="AC769" s="71"/>
      <c r="AD769" s="71"/>
      <c r="AE769" s="71"/>
      <c r="AG769" s="102"/>
      <c r="AN769" s="71"/>
      <c r="AO769" s="71"/>
      <c r="AP769" s="71"/>
      <c r="AQ769" s="71"/>
      <c r="AR769" s="71"/>
      <c r="AS769" s="71"/>
      <c r="AT769" s="71"/>
      <c r="AU769" s="71"/>
      <c r="AV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</row>
    <row r="770" spans="3:64" ht="12.95" customHeight="1">
      <c r="C770" s="12"/>
      <c r="D770" s="12"/>
      <c r="AA770" s="71"/>
      <c r="AB770" s="71"/>
      <c r="AC770" s="71"/>
      <c r="AD770" s="71"/>
      <c r="AE770" s="71"/>
      <c r="AG770" s="102"/>
      <c r="AN770" s="71"/>
      <c r="AO770" s="71"/>
      <c r="AP770" s="71"/>
      <c r="AQ770" s="71"/>
      <c r="AR770" s="71"/>
      <c r="AS770" s="71"/>
      <c r="AT770" s="71"/>
      <c r="AU770" s="71"/>
    </row>
    <row r="771" spans="3:64" ht="12.95" customHeight="1">
      <c r="C771" s="12"/>
      <c r="D771" s="12"/>
      <c r="AA771" s="71"/>
      <c r="AB771" s="71"/>
      <c r="AC771" s="71"/>
      <c r="AD771" s="71"/>
      <c r="AE771" s="71"/>
      <c r="AG771" s="102"/>
      <c r="AN771" s="71"/>
      <c r="AO771" s="71"/>
      <c r="AP771" s="71"/>
      <c r="AQ771" s="71"/>
      <c r="AR771" s="71"/>
      <c r="AS771" s="71"/>
      <c r="AT771" s="71"/>
      <c r="AU771" s="71"/>
    </row>
    <row r="772" spans="3:64" ht="12.95" customHeight="1">
      <c r="C772" s="12"/>
      <c r="D772" s="12"/>
      <c r="AA772" s="71"/>
      <c r="AB772" s="71"/>
      <c r="AC772" s="71"/>
      <c r="AD772" s="71"/>
      <c r="AE772" s="71"/>
      <c r="AG772" s="102"/>
      <c r="AN772" s="71"/>
      <c r="AO772" s="71"/>
      <c r="AP772" s="71"/>
      <c r="AQ772" s="71"/>
      <c r="AR772" s="71"/>
      <c r="AS772" s="71"/>
      <c r="AT772" s="71"/>
      <c r="AU772" s="71"/>
    </row>
    <row r="773" spans="3:64" ht="12.95" customHeight="1">
      <c r="C773" s="12"/>
      <c r="D773" s="12"/>
      <c r="AA773" s="71"/>
      <c r="AB773" s="71"/>
      <c r="AC773" s="71"/>
      <c r="AD773" s="71"/>
      <c r="AE773" s="71"/>
      <c r="AG773" s="102"/>
      <c r="AN773" s="71"/>
      <c r="AO773" s="71"/>
      <c r="AP773" s="71"/>
      <c r="AQ773" s="71"/>
      <c r="AR773" s="71"/>
      <c r="AS773" s="71"/>
      <c r="AT773" s="71"/>
      <c r="AU773" s="71"/>
    </row>
    <row r="774" spans="3:64" ht="12.95" customHeight="1">
      <c r="C774" s="12"/>
      <c r="D774" s="12"/>
      <c r="AA774" s="71"/>
      <c r="AB774" s="71"/>
      <c r="AC774" s="71"/>
      <c r="AD774" s="71"/>
      <c r="AE774" s="71"/>
      <c r="AG774" s="102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</row>
    <row r="775" spans="3:64" ht="12.95" customHeight="1">
      <c r="C775" s="12"/>
      <c r="D775" s="12"/>
      <c r="AA775" s="71"/>
      <c r="AB775" s="71"/>
      <c r="AC775" s="71"/>
      <c r="AD775" s="71"/>
      <c r="AE775" s="71"/>
      <c r="AG775" s="102"/>
      <c r="AN775" s="71"/>
      <c r="AO775" s="71"/>
      <c r="AP775" s="71"/>
      <c r="AQ775" s="71"/>
      <c r="AR775" s="71"/>
      <c r="AS775" s="71"/>
      <c r="AT775" s="71"/>
      <c r="AU775" s="71"/>
    </row>
    <row r="776" spans="3:64" ht="12.95" customHeight="1">
      <c r="C776" s="12"/>
      <c r="D776" s="12"/>
      <c r="AA776" s="71"/>
      <c r="AB776" s="71"/>
      <c r="AC776" s="71"/>
      <c r="AD776" s="71"/>
      <c r="AE776" s="71"/>
      <c r="AG776" s="102"/>
      <c r="AN776" s="71"/>
      <c r="AO776" s="71"/>
      <c r="AP776" s="71"/>
      <c r="AQ776" s="71"/>
      <c r="AR776" s="71"/>
      <c r="AS776" s="71"/>
      <c r="AT776" s="71"/>
      <c r="AU776" s="71"/>
    </row>
    <row r="777" spans="3:64" ht="12.95" customHeight="1">
      <c r="C777" s="12"/>
      <c r="D777" s="12"/>
      <c r="AA777" s="71"/>
      <c r="AB777" s="71"/>
      <c r="AC777" s="71"/>
      <c r="AD777" s="71"/>
      <c r="AE777" s="71"/>
      <c r="AG777" s="102"/>
      <c r="AN777" s="71"/>
      <c r="AO777" s="71"/>
      <c r="AP777" s="71"/>
      <c r="AQ777" s="71"/>
      <c r="AR777" s="71"/>
      <c r="AS777" s="71"/>
      <c r="AT777" s="71"/>
      <c r="AU777" s="71"/>
    </row>
    <row r="778" spans="3:64" ht="12.95" customHeight="1">
      <c r="C778" s="12"/>
      <c r="D778" s="12"/>
      <c r="AA778" s="71"/>
      <c r="AB778" s="71"/>
      <c r="AC778" s="71"/>
      <c r="AD778" s="71"/>
      <c r="AE778" s="71"/>
      <c r="AG778" s="102"/>
      <c r="AN778" s="71"/>
      <c r="AO778" s="71"/>
      <c r="AP778" s="71"/>
      <c r="AQ778" s="71"/>
      <c r="AR778" s="71"/>
      <c r="AS778" s="71"/>
      <c r="AT778" s="71"/>
      <c r="AU778" s="71"/>
    </row>
    <row r="779" spans="3:64" ht="12.95" customHeight="1">
      <c r="C779" s="12"/>
      <c r="D779" s="12"/>
      <c r="AA779" s="71"/>
      <c r="AB779" s="71"/>
      <c r="AC779" s="71"/>
      <c r="AD779" s="71"/>
      <c r="AE779" s="71"/>
      <c r="AG779" s="102"/>
      <c r="AN779" s="71"/>
      <c r="AO779" s="71"/>
      <c r="AP779" s="71"/>
      <c r="AQ779" s="71"/>
      <c r="AR779" s="71"/>
      <c r="AS779" s="71"/>
      <c r="AT779" s="71"/>
      <c r="AU779" s="71"/>
    </row>
    <row r="780" spans="3:64" ht="12.95" customHeight="1">
      <c r="C780" s="12"/>
      <c r="D780" s="12"/>
      <c r="AA780" s="71"/>
      <c r="AB780" s="71"/>
      <c r="AC780" s="71"/>
      <c r="AD780" s="71"/>
      <c r="AE780" s="71"/>
      <c r="AG780" s="102"/>
      <c r="AN780" s="71"/>
      <c r="AO780" s="71"/>
      <c r="AP780" s="71"/>
      <c r="AQ780" s="71"/>
      <c r="AR780" s="71"/>
      <c r="AS780" s="71"/>
      <c r="AT780" s="71"/>
      <c r="AU780" s="71"/>
    </row>
    <row r="781" spans="3:64" ht="12.95" customHeight="1">
      <c r="C781" s="12"/>
      <c r="D781" s="12"/>
      <c r="AA781" s="71"/>
      <c r="AB781" s="71"/>
      <c r="AC781" s="71"/>
      <c r="AD781" s="71"/>
      <c r="AE781" s="71"/>
      <c r="AG781" s="102"/>
      <c r="AN781" s="71"/>
      <c r="AO781" s="71"/>
      <c r="AP781" s="71"/>
      <c r="AQ781" s="71"/>
      <c r="AR781" s="71"/>
      <c r="AS781" s="71"/>
      <c r="AT781" s="71"/>
      <c r="AU781" s="71"/>
    </row>
    <row r="782" spans="3:64" ht="12.95" customHeight="1">
      <c r="C782" s="12"/>
      <c r="D782" s="12"/>
      <c r="AA782" s="71"/>
      <c r="AB782" s="71"/>
      <c r="AC782" s="71"/>
      <c r="AD782" s="71"/>
      <c r="AE782" s="71"/>
      <c r="AG782" s="102"/>
      <c r="AN782" s="71"/>
      <c r="AO782" s="71"/>
      <c r="AP782" s="71"/>
      <c r="AQ782" s="71"/>
      <c r="AR782" s="71"/>
      <c r="AS782" s="71"/>
      <c r="AT782" s="71"/>
      <c r="AU782" s="71"/>
    </row>
    <row r="783" spans="3:64" ht="12.95" customHeight="1">
      <c r="C783" s="12"/>
      <c r="D783" s="12"/>
      <c r="AA783" s="71"/>
      <c r="AB783" s="71"/>
      <c r="AC783" s="71"/>
      <c r="AD783" s="71"/>
      <c r="AE783" s="71"/>
      <c r="AG783" s="102"/>
      <c r="AN783" s="71"/>
      <c r="AO783" s="71"/>
      <c r="AP783" s="71"/>
      <c r="AQ783" s="71"/>
      <c r="AR783" s="71"/>
      <c r="AS783" s="71"/>
      <c r="AT783" s="71"/>
      <c r="AU783" s="71"/>
      <c r="AV783" s="71"/>
    </row>
    <row r="784" spans="3:64" ht="12.95" customHeight="1">
      <c r="C784" s="12"/>
      <c r="D784" s="12"/>
      <c r="AA784" s="71"/>
      <c r="AB784" s="71"/>
      <c r="AC784" s="71"/>
      <c r="AD784" s="71"/>
      <c r="AE784" s="71"/>
      <c r="AG784" s="102"/>
      <c r="AN784" s="71"/>
      <c r="AO784" s="71"/>
      <c r="AP784" s="71"/>
      <c r="AQ784" s="71"/>
      <c r="AR784" s="71"/>
      <c r="AS784" s="71"/>
      <c r="AT784" s="71"/>
      <c r="AU784" s="71"/>
    </row>
    <row r="785" spans="3:47" ht="12.95" customHeight="1">
      <c r="C785" s="12"/>
      <c r="D785" s="12"/>
      <c r="AA785" s="71"/>
      <c r="AB785" s="71"/>
      <c r="AC785" s="71"/>
      <c r="AD785" s="71"/>
      <c r="AE785" s="71"/>
      <c r="AG785" s="102"/>
      <c r="AN785" s="71"/>
      <c r="AO785" s="71"/>
      <c r="AP785" s="71"/>
      <c r="AQ785" s="71"/>
      <c r="AR785" s="71"/>
      <c r="AS785" s="71"/>
      <c r="AT785" s="71"/>
      <c r="AU785" s="71"/>
    </row>
    <row r="786" spans="3:47" ht="12.95" customHeight="1">
      <c r="C786" s="12"/>
      <c r="D786" s="12"/>
      <c r="AA786" s="71"/>
      <c r="AB786" s="71"/>
      <c r="AC786" s="71"/>
      <c r="AD786" s="71"/>
      <c r="AE786" s="71"/>
      <c r="AG786" s="102"/>
      <c r="AN786" s="71"/>
      <c r="AO786" s="71"/>
      <c r="AP786" s="71"/>
      <c r="AQ786" s="71"/>
      <c r="AR786" s="71"/>
      <c r="AS786" s="71"/>
      <c r="AT786" s="71"/>
      <c r="AU786" s="71"/>
    </row>
    <row r="787" spans="3:47" ht="12.95" customHeight="1">
      <c r="C787" s="12"/>
      <c r="D787" s="12"/>
      <c r="AA787" s="71"/>
      <c r="AB787" s="71"/>
      <c r="AC787" s="71"/>
      <c r="AD787" s="71"/>
      <c r="AE787" s="71"/>
      <c r="AG787" s="102"/>
      <c r="AN787" s="71"/>
      <c r="AO787" s="71"/>
      <c r="AP787" s="71"/>
      <c r="AQ787" s="71"/>
      <c r="AR787" s="71"/>
      <c r="AS787" s="71"/>
      <c r="AT787" s="71"/>
      <c r="AU787" s="71"/>
    </row>
    <row r="788" spans="3:47" ht="12.95" customHeight="1">
      <c r="C788" s="12"/>
      <c r="D788" s="12"/>
      <c r="AA788" s="71"/>
      <c r="AB788" s="71"/>
      <c r="AC788" s="71"/>
      <c r="AD788" s="71"/>
      <c r="AE788" s="71"/>
      <c r="AG788" s="102"/>
      <c r="AN788" s="71"/>
      <c r="AO788" s="71"/>
      <c r="AP788" s="71"/>
      <c r="AQ788" s="71"/>
      <c r="AR788" s="71"/>
      <c r="AS788" s="71"/>
      <c r="AT788" s="71"/>
      <c r="AU788" s="71"/>
    </row>
    <row r="789" spans="3:47" ht="12.95" customHeight="1">
      <c r="C789" s="12"/>
      <c r="D789" s="12"/>
      <c r="AA789" s="71"/>
      <c r="AB789" s="71"/>
      <c r="AC789" s="71"/>
      <c r="AD789" s="71"/>
      <c r="AE789" s="71"/>
      <c r="AG789" s="102"/>
      <c r="AN789" s="71"/>
      <c r="AO789" s="71"/>
      <c r="AP789" s="71"/>
      <c r="AQ789" s="71"/>
      <c r="AR789" s="71"/>
      <c r="AS789" s="71"/>
      <c r="AT789" s="71"/>
      <c r="AU789" s="71"/>
    </row>
    <row r="790" spans="3:47" ht="12.95" customHeight="1">
      <c r="C790" s="12"/>
      <c r="D790" s="12"/>
      <c r="AA790" s="71"/>
      <c r="AB790" s="71"/>
      <c r="AC790" s="71"/>
      <c r="AD790" s="71"/>
      <c r="AE790" s="71"/>
      <c r="AG790" s="102"/>
      <c r="AN790" s="71"/>
      <c r="AO790" s="71"/>
      <c r="AP790" s="71"/>
      <c r="AQ790" s="71"/>
      <c r="AR790" s="71"/>
      <c r="AS790" s="71"/>
      <c r="AT790" s="71"/>
      <c r="AU790" s="71"/>
    </row>
    <row r="791" spans="3:47" ht="12.95" customHeight="1">
      <c r="C791" s="12"/>
      <c r="D791" s="12"/>
      <c r="AA791" s="71"/>
      <c r="AB791" s="71"/>
      <c r="AC791" s="71"/>
      <c r="AD791" s="71"/>
      <c r="AE791" s="71"/>
      <c r="AG791" s="102"/>
      <c r="AN791" s="71"/>
      <c r="AO791" s="71"/>
      <c r="AP791" s="71"/>
      <c r="AQ791" s="71"/>
      <c r="AR791" s="71"/>
      <c r="AS791" s="71"/>
      <c r="AT791" s="71"/>
      <c r="AU791" s="71"/>
    </row>
    <row r="792" spans="3:47" ht="12.95" customHeight="1">
      <c r="C792" s="12"/>
      <c r="D792" s="12"/>
      <c r="AA792" s="71"/>
      <c r="AB792" s="71"/>
      <c r="AC792" s="71"/>
      <c r="AD792" s="71"/>
      <c r="AE792" s="71"/>
      <c r="AG792" s="102"/>
      <c r="AN792" s="71"/>
      <c r="AO792" s="71"/>
      <c r="AP792" s="71"/>
      <c r="AQ792" s="71"/>
      <c r="AR792" s="71"/>
      <c r="AS792" s="71"/>
      <c r="AT792" s="71"/>
      <c r="AU792" s="71"/>
    </row>
    <row r="793" spans="3:47" ht="12.95" customHeight="1">
      <c r="C793" s="12"/>
      <c r="D793" s="12"/>
      <c r="AA793" s="71"/>
      <c r="AB793" s="71"/>
      <c r="AC793" s="71"/>
      <c r="AD793" s="71"/>
      <c r="AE793" s="71"/>
      <c r="AG793" s="102"/>
      <c r="AN793" s="71"/>
      <c r="AO793" s="71"/>
      <c r="AP793" s="71"/>
      <c r="AQ793" s="71"/>
      <c r="AR793" s="71"/>
      <c r="AS793" s="71"/>
      <c r="AT793" s="71"/>
      <c r="AU793" s="71"/>
    </row>
    <row r="794" spans="3:47" ht="12.95" customHeight="1">
      <c r="C794" s="12"/>
      <c r="D794" s="12"/>
      <c r="AA794" s="71"/>
      <c r="AB794" s="71"/>
      <c r="AC794" s="71"/>
      <c r="AD794" s="71"/>
      <c r="AE794" s="71"/>
      <c r="AG794" s="102"/>
      <c r="AN794" s="71"/>
      <c r="AO794" s="71"/>
      <c r="AP794" s="71"/>
      <c r="AQ794" s="71"/>
      <c r="AR794" s="71"/>
      <c r="AS794" s="71"/>
      <c r="AT794" s="71"/>
      <c r="AU794" s="71"/>
    </row>
    <row r="795" spans="3:47" ht="12.95" customHeight="1">
      <c r="C795" s="12"/>
      <c r="D795" s="12"/>
      <c r="AA795" s="71"/>
      <c r="AB795" s="71"/>
      <c r="AC795" s="71"/>
      <c r="AD795" s="71"/>
      <c r="AE795" s="71"/>
      <c r="AG795" s="102"/>
      <c r="AN795" s="71"/>
      <c r="AO795" s="71"/>
      <c r="AP795" s="71"/>
      <c r="AQ795" s="71"/>
      <c r="AR795" s="71"/>
      <c r="AS795" s="71"/>
      <c r="AT795" s="71"/>
      <c r="AU795" s="71"/>
    </row>
    <row r="796" spans="3:47" ht="12.95" customHeight="1">
      <c r="C796" s="12"/>
      <c r="D796" s="12"/>
      <c r="AA796" s="71"/>
      <c r="AB796" s="71"/>
      <c r="AC796" s="71"/>
      <c r="AD796" s="71"/>
      <c r="AE796" s="71"/>
      <c r="AG796" s="102"/>
      <c r="AN796" s="71"/>
      <c r="AO796" s="71"/>
      <c r="AP796" s="71"/>
      <c r="AQ796" s="71"/>
      <c r="AR796" s="71"/>
      <c r="AS796" s="71"/>
      <c r="AT796" s="71"/>
      <c r="AU796" s="71"/>
    </row>
    <row r="797" spans="3:47" ht="12.95" customHeight="1">
      <c r="C797" s="12"/>
      <c r="D797" s="12"/>
      <c r="AA797" s="71"/>
      <c r="AB797" s="71"/>
      <c r="AC797" s="71"/>
      <c r="AD797" s="71"/>
      <c r="AE797" s="71"/>
      <c r="AG797" s="102"/>
      <c r="AN797" s="71"/>
      <c r="AO797" s="71"/>
      <c r="AP797" s="71"/>
      <c r="AQ797" s="71"/>
      <c r="AR797" s="71"/>
      <c r="AS797" s="71"/>
      <c r="AT797" s="71"/>
      <c r="AU797" s="71"/>
    </row>
    <row r="798" spans="3:47" ht="12.95" customHeight="1">
      <c r="C798" s="12"/>
      <c r="D798" s="12"/>
      <c r="AA798" s="71"/>
      <c r="AB798" s="71"/>
      <c r="AC798" s="71"/>
      <c r="AD798" s="71"/>
      <c r="AE798" s="71"/>
      <c r="AG798" s="102"/>
      <c r="AN798" s="71"/>
      <c r="AO798" s="71"/>
      <c r="AP798" s="71"/>
      <c r="AQ798" s="71"/>
      <c r="AR798" s="71"/>
      <c r="AS798" s="71"/>
      <c r="AT798" s="71"/>
      <c r="AU798" s="71"/>
    </row>
    <row r="799" spans="3:47" ht="12.95" customHeight="1">
      <c r="C799" s="12"/>
      <c r="D799" s="12"/>
      <c r="AA799" s="71"/>
      <c r="AB799" s="71"/>
      <c r="AC799" s="71"/>
      <c r="AD799" s="71"/>
      <c r="AE799" s="71"/>
      <c r="AG799" s="102"/>
      <c r="AN799" s="71"/>
      <c r="AO799" s="71"/>
      <c r="AP799" s="71"/>
      <c r="AQ799" s="71"/>
      <c r="AR799" s="71"/>
      <c r="AS799" s="71"/>
      <c r="AT799" s="71"/>
      <c r="AU799" s="71"/>
    </row>
    <row r="800" spans="3:47" ht="12.95" customHeight="1">
      <c r="C800" s="12"/>
      <c r="D800" s="12"/>
      <c r="AA800" s="71"/>
      <c r="AB800" s="71"/>
      <c r="AC800" s="71"/>
      <c r="AD800" s="71"/>
      <c r="AE800" s="71"/>
      <c r="AG800" s="102"/>
      <c r="AN800" s="71"/>
      <c r="AO800" s="71"/>
      <c r="AP800" s="71"/>
      <c r="AQ800" s="71"/>
      <c r="AR800" s="71"/>
      <c r="AS800" s="71"/>
      <c r="AT800" s="71"/>
      <c r="AU800" s="71"/>
    </row>
    <row r="801" spans="3:47" ht="12.95" customHeight="1">
      <c r="C801" s="12"/>
      <c r="D801" s="12"/>
      <c r="AA801" s="71"/>
      <c r="AB801" s="71"/>
      <c r="AC801" s="71"/>
      <c r="AD801" s="71"/>
      <c r="AE801" s="71"/>
      <c r="AG801" s="102"/>
      <c r="AN801" s="71"/>
      <c r="AO801" s="71"/>
      <c r="AP801" s="71"/>
      <c r="AQ801" s="71"/>
      <c r="AR801" s="71"/>
      <c r="AS801" s="71"/>
      <c r="AT801" s="71"/>
      <c r="AU801" s="71"/>
    </row>
    <row r="802" spans="3:47" ht="12.95" customHeight="1">
      <c r="C802" s="12"/>
      <c r="D802" s="12"/>
      <c r="AA802" s="71"/>
      <c r="AB802" s="71"/>
      <c r="AC802" s="71"/>
      <c r="AD802" s="71"/>
      <c r="AE802" s="71"/>
      <c r="AG802" s="102"/>
      <c r="AN802" s="71"/>
      <c r="AO802" s="71"/>
      <c r="AP802" s="71"/>
      <c r="AQ802" s="71"/>
      <c r="AR802" s="71"/>
      <c r="AS802" s="71"/>
      <c r="AT802" s="71"/>
      <c r="AU802" s="71"/>
    </row>
    <row r="803" spans="3:47" ht="12.95" customHeight="1">
      <c r="C803" s="12"/>
      <c r="D803" s="12"/>
      <c r="AA803" s="71"/>
      <c r="AB803" s="71"/>
      <c r="AC803" s="71"/>
      <c r="AD803" s="71"/>
      <c r="AE803" s="71"/>
      <c r="AG803" s="102"/>
      <c r="AN803" s="71"/>
      <c r="AO803" s="71"/>
      <c r="AP803" s="71"/>
      <c r="AQ803" s="71"/>
      <c r="AR803" s="71"/>
      <c r="AS803" s="71"/>
      <c r="AT803" s="71"/>
      <c r="AU803" s="71"/>
    </row>
    <row r="804" spans="3:47" ht="12.95" customHeight="1">
      <c r="C804" s="12"/>
      <c r="D804" s="12"/>
      <c r="AA804" s="71"/>
      <c r="AB804" s="71"/>
      <c r="AC804" s="71"/>
      <c r="AD804" s="71"/>
      <c r="AE804" s="71"/>
      <c r="AG804" s="102"/>
      <c r="AN804" s="71"/>
      <c r="AO804" s="71"/>
      <c r="AP804" s="71"/>
      <c r="AQ804" s="71"/>
      <c r="AR804" s="71"/>
      <c r="AS804" s="71"/>
      <c r="AT804" s="71"/>
      <c r="AU804" s="71"/>
    </row>
    <row r="805" spans="3:47" ht="12.95" customHeight="1">
      <c r="C805" s="12"/>
      <c r="D805" s="12"/>
      <c r="AA805" s="71"/>
      <c r="AB805" s="71"/>
      <c r="AC805" s="71"/>
      <c r="AD805" s="71"/>
      <c r="AE805" s="71"/>
      <c r="AG805" s="102"/>
      <c r="AN805" s="71"/>
      <c r="AO805" s="71"/>
      <c r="AP805" s="71"/>
      <c r="AQ805" s="71"/>
      <c r="AR805" s="71"/>
      <c r="AS805" s="71"/>
      <c r="AT805" s="71"/>
      <c r="AU805" s="71"/>
    </row>
    <row r="806" spans="3:47" ht="12.95" customHeight="1">
      <c r="C806" s="12"/>
      <c r="D806" s="12"/>
      <c r="AA806" s="71"/>
      <c r="AB806" s="71"/>
      <c r="AC806" s="71"/>
      <c r="AD806" s="71"/>
      <c r="AE806" s="71"/>
      <c r="AG806" s="102"/>
      <c r="AN806" s="71"/>
      <c r="AO806" s="71"/>
      <c r="AP806" s="71"/>
      <c r="AQ806" s="71"/>
      <c r="AR806" s="71"/>
      <c r="AS806" s="71"/>
      <c r="AT806" s="71"/>
      <c r="AU806" s="71"/>
    </row>
    <row r="807" spans="3:47" ht="12.95" customHeight="1">
      <c r="C807" s="12"/>
      <c r="D807" s="12"/>
      <c r="AA807" s="71"/>
      <c r="AB807" s="71"/>
      <c r="AC807" s="71"/>
      <c r="AD807" s="71"/>
      <c r="AE807" s="71"/>
      <c r="AG807" s="102"/>
      <c r="AN807" s="71"/>
      <c r="AO807" s="71"/>
      <c r="AP807" s="71"/>
      <c r="AQ807" s="71"/>
      <c r="AR807" s="71"/>
      <c r="AS807" s="71"/>
      <c r="AT807" s="71"/>
      <c r="AU807" s="71"/>
    </row>
    <row r="808" spans="3:47" ht="12.95" customHeight="1">
      <c r="C808" s="12"/>
      <c r="D808" s="12"/>
      <c r="AA808" s="71"/>
      <c r="AB808" s="71"/>
      <c r="AC808" s="71"/>
      <c r="AD808" s="71"/>
      <c r="AE808" s="71"/>
      <c r="AG808" s="102"/>
      <c r="AN808" s="71"/>
      <c r="AO808" s="71"/>
      <c r="AP808" s="71"/>
      <c r="AQ808" s="71"/>
      <c r="AR808" s="71"/>
      <c r="AS808" s="71"/>
      <c r="AT808" s="71"/>
      <c r="AU808" s="71"/>
    </row>
    <row r="809" spans="3:47" ht="12.95" customHeight="1">
      <c r="C809" s="12"/>
      <c r="D809" s="12"/>
      <c r="AA809" s="71"/>
      <c r="AB809" s="71"/>
      <c r="AC809" s="71"/>
      <c r="AD809" s="71"/>
      <c r="AE809" s="71"/>
      <c r="AG809" s="102"/>
      <c r="AN809" s="71"/>
      <c r="AO809" s="71"/>
      <c r="AP809" s="71"/>
      <c r="AQ809" s="71"/>
      <c r="AR809" s="71"/>
      <c r="AS809" s="71"/>
      <c r="AT809" s="71"/>
      <c r="AU809" s="71"/>
    </row>
    <row r="810" spans="3:47" ht="12.95" customHeight="1">
      <c r="C810" s="12"/>
      <c r="D810" s="12"/>
      <c r="AA810" s="71"/>
      <c r="AB810" s="71"/>
      <c r="AC810" s="71"/>
      <c r="AD810" s="71"/>
      <c r="AE810" s="71"/>
      <c r="AG810" s="102"/>
      <c r="AN810" s="71"/>
      <c r="AO810" s="71"/>
      <c r="AP810" s="71"/>
      <c r="AQ810" s="71"/>
      <c r="AR810" s="71"/>
      <c r="AS810" s="71"/>
      <c r="AT810" s="71"/>
      <c r="AU810" s="71"/>
    </row>
    <row r="811" spans="3:47" ht="12.95" customHeight="1">
      <c r="C811" s="12"/>
      <c r="D811" s="12"/>
      <c r="AA811" s="71"/>
      <c r="AB811" s="71"/>
      <c r="AC811" s="71"/>
      <c r="AD811" s="71"/>
      <c r="AE811" s="71"/>
      <c r="AG811" s="102"/>
      <c r="AN811" s="71"/>
      <c r="AO811" s="71"/>
      <c r="AP811" s="71"/>
      <c r="AQ811" s="71"/>
      <c r="AR811" s="71"/>
      <c r="AS811" s="71"/>
      <c r="AT811" s="71"/>
      <c r="AU811" s="71"/>
    </row>
    <row r="812" spans="3:47" ht="12.95" customHeight="1">
      <c r="C812" s="12"/>
      <c r="D812" s="12"/>
      <c r="AA812" s="71"/>
      <c r="AB812" s="71"/>
      <c r="AC812" s="71"/>
      <c r="AD812" s="71"/>
      <c r="AE812" s="71"/>
      <c r="AG812" s="102"/>
      <c r="AN812" s="71"/>
      <c r="AO812" s="71"/>
      <c r="AP812" s="71"/>
      <c r="AQ812" s="71"/>
      <c r="AR812" s="71"/>
      <c r="AS812" s="71"/>
      <c r="AT812" s="71"/>
      <c r="AU812" s="71"/>
    </row>
    <row r="813" spans="3:47" ht="12.95" customHeight="1">
      <c r="C813" s="12"/>
      <c r="D813" s="12"/>
      <c r="AA813" s="71"/>
      <c r="AB813" s="71"/>
      <c r="AC813" s="71"/>
      <c r="AD813" s="71"/>
      <c r="AE813" s="71"/>
      <c r="AG813" s="102"/>
      <c r="AN813" s="71"/>
      <c r="AO813" s="71"/>
      <c r="AP813" s="71"/>
      <c r="AQ813" s="71"/>
      <c r="AR813" s="71"/>
      <c r="AS813" s="71"/>
      <c r="AT813" s="71"/>
      <c r="AU813" s="71"/>
    </row>
    <row r="814" spans="3:47" ht="12.95" customHeight="1">
      <c r="C814" s="12"/>
      <c r="D814" s="12"/>
      <c r="AA814" s="71"/>
      <c r="AB814" s="71"/>
      <c r="AC814" s="71"/>
      <c r="AD814" s="71"/>
      <c r="AE814" s="71"/>
      <c r="AG814" s="102"/>
      <c r="AN814" s="71"/>
      <c r="AO814" s="71"/>
      <c r="AP814" s="71"/>
      <c r="AQ814" s="71"/>
      <c r="AR814" s="71"/>
      <c r="AS814" s="71"/>
      <c r="AT814" s="71"/>
      <c r="AU814" s="71"/>
    </row>
    <row r="815" spans="3:47" ht="12.95" customHeight="1">
      <c r="C815" s="12"/>
      <c r="D815" s="12"/>
      <c r="AA815" s="71"/>
      <c r="AB815" s="71"/>
      <c r="AC815" s="71"/>
      <c r="AD815" s="71"/>
      <c r="AE815" s="71"/>
      <c r="AG815" s="102"/>
      <c r="AN815" s="71"/>
      <c r="AO815" s="71"/>
      <c r="AP815" s="71"/>
      <c r="AQ815" s="71"/>
      <c r="AR815" s="71"/>
      <c r="AS815" s="71"/>
      <c r="AT815" s="71"/>
      <c r="AU815" s="71"/>
    </row>
    <row r="816" spans="3:47" ht="12.95" customHeight="1">
      <c r="C816" s="12"/>
      <c r="D816" s="12"/>
      <c r="AA816" s="71"/>
      <c r="AB816" s="71"/>
      <c r="AC816" s="71"/>
      <c r="AD816" s="71"/>
      <c r="AE816" s="71"/>
      <c r="AG816" s="102"/>
      <c r="AN816" s="71"/>
      <c r="AO816" s="71"/>
      <c r="AP816" s="71"/>
      <c r="AQ816" s="71"/>
      <c r="AR816" s="71"/>
      <c r="AS816" s="71"/>
      <c r="AT816" s="71"/>
      <c r="AU816" s="71"/>
    </row>
    <row r="817" spans="3:64" ht="12.95" customHeight="1">
      <c r="C817" s="12"/>
      <c r="D817" s="12"/>
      <c r="AA817" s="71"/>
      <c r="AB817" s="71"/>
      <c r="AC817" s="71"/>
      <c r="AD817" s="71"/>
      <c r="AE817" s="71"/>
      <c r="AG817" s="102"/>
      <c r="AN817" s="71"/>
      <c r="AO817" s="71"/>
      <c r="AP817" s="71"/>
      <c r="AQ817" s="71"/>
      <c r="AR817" s="71"/>
      <c r="AS817" s="71"/>
      <c r="AT817" s="71"/>
      <c r="AU817" s="71"/>
    </row>
    <row r="818" spans="3:64" ht="12.95" customHeight="1">
      <c r="C818" s="12"/>
      <c r="D818" s="12"/>
      <c r="AA818" s="71"/>
      <c r="AB818" s="71"/>
      <c r="AC818" s="71"/>
      <c r="AD818" s="71"/>
      <c r="AE818" s="71"/>
      <c r="AG818" s="102"/>
      <c r="AN818" s="71"/>
      <c r="AO818" s="71"/>
      <c r="AP818" s="71"/>
      <c r="AQ818" s="71"/>
      <c r="AR818" s="71"/>
      <c r="AS818" s="71"/>
      <c r="AT818" s="71"/>
      <c r="AU818" s="71"/>
    </row>
    <row r="819" spans="3:64" ht="12.95" customHeight="1">
      <c r="C819" s="12"/>
      <c r="D819" s="12"/>
      <c r="AA819" s="71"/>
      <c r="AB819" s="71"/>
      <c r="AC819" s="71"/>
      <c r="AD819" s="71"/>
      <c r="AE819" s="71"/>
      <c r="AG819" s="102"/>
      <c r="AN819" s="71"/>
      <c r="AO819" s="71"/>
      <c r="AP819" s="71"/>
      <c r="AQ819" s="71"/>
      <c r="AR819" s="71"/>
      <c r="AS819" s="71"/>
      <c r="AT819" s="71"/>
      <c r="AU819" s="71"/>
    </row>
    <row r="820" spans="3:64" ht="12.95" customHeight="1">
      <c r="C820" s="12"/>
      <c r="D820" s="12"/>
      <c r="AA820" s="71"/>
      <c r="AB820" s="71"/>
      <c r="AC820" s="71"/>
      <c r="AD820" s="71"/>
      <c r="AE820" s="71"/>
      <c r="AG820" s="102"/>
      <c r="AN820" s="71"/>
      <c r="AO820" s="71"/>
      <c r="AP820" s="71"/>
      <c r="AQ820" s="71"/>
      <c r="AR820" s="71"/>
      <c r="AS820" s="71"/>
      <c r="AT820" s="71"/>
      <c r="AU820" s="71"/>
    </row>
    <row r="821" spans="3:64" ht="12.95" customHeight="1">
      <c r="C821" s="12"/>
      <c r="D821" s="12"/>
      <c r="AA821" s="71"/>
      <c r="AB821" s="71"/>
      <c r="AC821" s="71"/>
      <c r="AD821" s="71"/>
      <c r="AE821" s="71"/>
      <c r="AG821" s="102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</row>
    <row r="822" spans="3:64" ht="12.95" customHeight="1">
      <c r="C822" s="12"/>
      <c r="D822" s="12"/>
      <c r="AA822" s="71"/>
      <c r="AB822" s="71"/>
      <c r="AC822" s="71"/>
      <c r="AD822" s="71"/>
      <c r="AE822" s="71"/>
      <c r="AG822" s="102"/>
      <c r="AN822" s="71"/>
      <c r="AO822" s="71"/>
      <c r="AP822" s="71"/>
      <c r="AQ822" s="71"/>
      <c r="AR822" s="71"/>
      <c r="AS822" s="71"/>
      <c r="AT822" s="71"/>
      <c r="AU822" s="71"/>
      <c r="AV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</row>
    <row r="823" spans="3:64" ht="12.95" customHeight="1">
      <c r="C823" s="12"/>
      <c r="D823" s="12"/>
      <c r="AA823" s="71"/>
      <c r="AB823" s="71"/>
      <c r="AC823" s="71"/>
      <c r="AD823" s="71"/>
      <c r="AE823" s="71"/>
      <c r="AG823" s="102"/>
      <c r="AN823" s="71"/>
      <c r="AO823" s="71"/>
      <c r="AP823" s="71"/>
      <c r="AQ823" s="71"/>
      <c r="AR823" s="71"/>
      <c r="AS823" s="71"/>
      <c r="AT823" s="71"/>
      <c r="AU823" s="71"/>
    </row>
    <row r="824" spans="3:64" ht="12.95" customHeight="1">
      <c r="C824" s="12"/>
      <c r="D824" s="12"/>
      <c r="AA824" s="71"/>
      <c r="AB824" s="71"/>
      <c r="AC824" s="71"/>
      <c r="AD824" s="71"/>
      <c r="AE824" s="71"/>
      <c r="AG824" s="102"/>
      <c r="AN824" s="71"/>
      <c r="AO824" s="71"/>
      <c r="AP824" s="71"/>
      <c r="AQ824" s="71"/>
      <c r="AR824" s="71"/>
      <c r="AS824" s="71"/>
      <c r="AT824" s="71"/>
      <c r="AU824" s="71"/>
    </row>
    <row r="825" spans="3:64" ht="12.95" customHeight="1">
      <c r="C825" s="12"/>
      <c r="D825" s="12"/>
      <c r="AA825" s="71"/>
      <c r="AB825" s="71"/>
      <c r="AC825" s="71"/>
      <c r="AD825" s="71"/>
      <c r="AE825" s="71"/>
      <c r="AG825" s="102"/>
      <c r="AN825" s="71"/>
      <c r="AO825" s="71"/>
      <c r="AP825" s="71"/>
      <c r="AQ825" s="71"/>
      <c r="AR825" s="71"/>
      <c r="AS825" s="71"/>
      <c r="AT825" s="71"/>
      <c r="AU825" s="71"/>
    </row>
    <row r="826" spans="3:64" ht="12.95" customHeight="1">
      <c r="C826" s="12"/>
      <c r="D826" s="12"/>
      <c r="AA826" s="71"/>
      <c r="AB826" s="71"/>
      <c r="AC826" s="71"/>
      <c r="AD826" s="71"/>
      <c r="AE826" s="71"/>
      <c r="AG826" s="102"/>
      <c r="AN826" s="71"/>
      <c r="AO826" s="71"/>
      <c r="AP826" s="71"/>
      <c r="AQ826" s="71"/>
      <c r="AR826" s="71"/>
      <c r="AS826" s="71"/>
      <c r="AT826" s="71"/>
      <c r="AU826" s="71"/>
    </row>
    <row r="827" spans="3:64" ht="12.95" customHeight="1">
      <c r="C827" s="12"/>
      <c r="D827" s="12"/>
      <c r="AA827" s="71"/>
      <c r="AB827" s="71"/>
      <c r="AC827" s="71"/>
      <c r="AD827" s="71"/>
      <c r="AE827" s="71"/>
      <c r="AG827" s="102"/>
      <c r="AN827" s="71"/>
      <c r="AO827" s="71"/>
      <c r="AP827" s="71"/>
      <c r="AQ827" s="71"/>
      <c r="AR827" s="71"/>
      <c r="AS827" s="71"/>
      <c r="AT827" s="71"/>
      <c r="AU827" s="71"/>
    </row>
    <row r="828" spans="3:64" ht="12.95" customHeight="1">
      <c r="C828" s="12"/>
      <c r="D828" s="12"/>
      <c r="AA828" s="71"/>
      <c r="AB828" s="71"/>
      <c r="AC828" s="71"/>
      <c r="AD828" s="71"/>
      <c r="AE828" s="71"/>
      <c r="AG828" s="102"/>
      <c r="AN828" s="71"/>
      <c r="AO828" s="71"/>
      <c r="AP828" s="71"/>
      <c r="AQ828" s="71"/>
      <c r="AR828" s="71"/>
      <c r="AS828" s="71"/>
      <c r="AT828" s="71"/>
      <c r="AU828" s="71"/>
    </row>
    <row r="829" spans="3:64" ht="12.95" customHeight="1">
      <c r="C829" s="12"/>
      <c r="D829" s="12"/>
      <c r="AA829" s="71"/>
      <c r="AB829" s="71"/>
      <c r="AC829" s="71"/>
      <c r="AD829" s="71"/>
      <c r="AE829" s="71"/>
      <c r="AG829" s="102"/>
      <c r="AN829" s="71"/>
      <c r="AO829" s="71"/>
      <c r="AP829" s="71"/>
      <c r="AQ829" s="71"/>
      <c r="AR829" s="71"/>
      <c r="AS829" s="71"/>
      <c r="AT829" s="71"/>
      <c r="AU829" s="71"/>
    </row>
    <row r="830" spans="3:64" ht="12.95" customHeight="1">
      <c r="C830" s="12"/>
      <c r="D830" s="12"/>
      <c r="AA830" s="71"/>
      <c r="AB830" s="71"/>
      <c r="AC830" s="71"/>
      <c r="AD830" s="71"/>
      <c r="AE830" s="71"/>
      <c r="AG830" s="102"/>
      <c r="AN830" s="71"/>
      <c r="AO830" s="71"/>
      <c r="AP830" s="71"/>
      <c r="AQ830" s="71"/>
      <c r="AR830" s="71"/>
      <c r="AS830" s="71"/>
      <c r="AT830" s="71"/>
      <c r="AU830" s="71"/>
    </row>
    <row r="831" spans="3:64" ht="12.95" customHeight="1">
      <c r="C831" s="12"/>
      <c r="D831" s="12"/>
      <c r="AA831" s="71"/>
      <c r="AB831" s="71"/>
      <c r="AC831" s="71"/>
      <c r="AD831" s="71"/>
      <c r="AE831" s="71"/>
      <c r="AG831" s="102"/>
      <c r="AN831" s="71"/>
      <c r="AO831" s="71"/>
      <c r="AP831" s="71"/>
      <c r="AQ831" s="71"/>
      <c r="AR831" s="71"/>
      <c r="AS831" s="71"/>
      <c r="AT831" s="71"/>
      <c r="AU831" s="71"/>
    </row>
    <row r="832" spans="3:64" ht="12.95" customHeight="1">
      <c r="C832" s="12"/>
      <c r="D832" s="12"/>
      <c r="AA832" s="71"/>
      <c r="AB832" s="71"/>
      <c r="AC832" s="71"/>
      <c r="AD832" s="71"/>
      <c r="AE832" s="71"/>
      <c r="AG832" s="102"/>
      <c r="AN832" s="71"/>
      <c r="AO832" s="71"/>
      <c r="AP832" s="71"/>
      <c r="AQ832" s="71"/>
      <c r="AR832" s="71"/>
      <c r="AS832" s="71"/>
      <c r="AT832" s="71"/>
      <c r="AU832" s="71"/>
    </row>
    <row r="833" spans="3:50" ht="12.95" customHeight="1">
      <c r="C833" s="12"/>
      <c r="D833" s="12"/>
      <c r="AA833" s="71"/>
      <c r="AB833" s="71"/>
      <c r="AC833" s="71"/>
      <c r="AD833" s="71"/>
      <c r="AE833" s="71"/>
      <c r="AG833" s="102"/>
      <c r="AN833" s="71"/>
      <c r="AO833" s="71"/>
      <c r="AP833" s="71"/>
      <c r="AQ833" s="71"/>
      <c r="AR833" s="71"/>
      <c r="AS833" s="71"/>
      <c r="AT833" s="71"/>
      <c r="AU833" s="71"/>
      <c r="AV833" s="71"/>
      <c r="AX833" s="71"/>
    </row>
    <row r="834" spans="3:50" ht="12.95" customHeight="1">
      <c r="C834" s="12"/>
      <c r="D834" s="12"/>
      <c r="AA834" s="71"/>
      <c r="AB834" s="71"/>
      <c r="AC834" s="71"/>
      <c r="AD834" s="71"/>
      <c r="AE834" s="71"/>
      <c r="AG834" s="102"/>
      <c r="AN834" s="71"/>
      <c r="AO834" s="71"/>
      <c r="AP834" s="71"/>
      <c r="AQ834" s="71"/>
      <c r="AR834" s="71"/>
      <c r="AS834" s="71"/>
      <c r="AT834" s="71"/>
      <c r="AU834" s="71"/>
    </row>
    <row r="835" spans="3:50" ht="12.95" customHeight="1">
      <c r="C835" s="12"/>
      <c r="D835" s="12"/>
      <c r="AA835" s="71"/>
      <c r="AB835" s="71"/>
      <c r="AC835" s="71"/>
      <c r="AD835" s="71"/>
      <c r="AE835" s="71"/>
      <c r="AG835" s="102"/>
      <c r="AN835" s="71"/>
      <c r="AO835" s="71"/>
      <c r="AP835" s="71"/>
      <c r="AQ835" s="71"/>
      <c r="AR835" s="71"/>
      <c r="AS835" s="71"/>
      <c r="AT835" s="71"/>
      <c r="AU835" s="71"/>
    </row>
    <row r="836" spans="3:50" ht="12.95" customHeight="1">
      <c r="C836" s="12"/>
      <c r="D836" s="12"/>
      <c r="AA836" s="71"/>
      <c r="AB836" s="71"/>
      <c r="AC836" s="71"/>
      <c r="AD836" s="71"/>
      <c r="AE836" s="71"/>
      <c r="AG836" s="102"/>
      <c r="AN836" s="71"/>
      <c r="AO836" s="71"/>
      <c r="AP836" s="71"/>
      <c r="AQ836" s="71"/>
      <c r="AR836" s="71"/>
      <c r="AS836" s="71"/>
      <c r="AT836" s="71"/>
      <c r="AU836" s="71"/>
    </row>
    <row r="837" spans="3:50" ht="12.95" customHeight="1">
      <c r="C837" s="12"/>
      <c r="D837" s="12"/>
      <c r="AA837" s="71"/>
      <c r="AB837" s="71"/>
      <c r="AC837" s="71"/>
      <c r="AD837" s="71"/>
      <c r="AE837" s="71"/>
      <c r="AG837" s="102"/>
      <c r="AN837" s="71"/>
      <c r="AO837" s="71"/>
      <c r="AP837" s="71"/>
      <c r="AQ837" s="71"/>
      <c r="AR837" s="71"/>
      <c r="AS837" s="71"/>
      <c r="AT837" s="71"/>
      <c r="AU837" s="71"/>
    </row>
    <row r="838" spans="3:50" ht="12.95" customHeight="1">
      <c r="C838" s="12"/>
      <c r="D838" s="12"/>
      <c r="AA838" s="71"/>
      <c r="AB838" s="71"/>
      <c r="AC838" s="71"/>
      <c r="AD838" s="71"/>
      <c r="AE838" s="71"/>
      <c r="AG838" s="102"/>
      <c r="AN838" s="71"/>
      <c r="AO838" s="71"/>
      <c r="AP838" s="71"/>
      <c r="AQ838" s="71"/>
      <c r="AR838" s="71"/>
      <c r="AS838" s="71"/>
      <c r="AT838" s="71"/>
      <c r="AU838" s="71"/>
    </row>
    <row r="839" spans="3:50" ht="12.95" customHeight="1">
      <c r="C839" s="12"/>
      <c r="D839" s="12"/>
      <c r="AA839" s="71"/>
      <c r="AB839" s="71"/>
      <c r="AC839" s="71"/>
      <c r="AD839" s="71"/>
      <c r="AE839" s="71"/>
      <c r="AG839" s="102"/>
      <c r="AN839" s="71"/>
      <c r="AO839" s="71"/>
      <c r="AP839" s="71"/>
      <c r="AQ839" s="71"/>
      <c r="AR839" s="71"/>
      <c r="AS839" s="71"/>
      <c r="AT839" s="71"/>
      <c r="AU839" s="71"/>
    </row>
    <row r="840" spans="3:50" ht="12.95" customHeight="1">
      <c r="C840" s="12"/>
      <c r="D840" s="12"/>
      <c r="AA840" s="71"/>
      <c r="AB840" s="71"/>
      <c r="AC840" s="71"/>
      <c r="AD840" s="71"/>
      <c r="AE840" s="71"/>
      <c r="AG840" s="102"/>
      <c r="AN840" s="71"/>
      <c r="AO840" s="71"/>
      <c r="AP840" s="71"/>
      <c r="AQ840" s="71"/>
      <c r="AR840" s="71"/>
      <c r="AS840" s="71"/>
      <c r="AT840" s="71"/>
      <c r="AU840" s="71"/>
    </row>
    <row r="841" spans="3:50" ht="12.95" customHeight="1">
      <c r="C841" s="12"/>
      <c r="D841" s="12"/>
      <c r="AA841" s="71"/>
      <c r="AB841" s="71"/>
      <c r="AC841" s="71"/>
      <c r="AD841" s="71"/>
      <c r="AE841" s="71"/>
      <c r="AG841" s="102"/>
      <c r="AN841" s="71"/>
      <c r="AO841" s="71"/>
      <c r="AP841" s="71"/>
      <c r="AQ841" s="71"/>
      <c r="AR841" s="71"/>
      <c r="AS841" s="71"/>
      <c r="AT841" s="71"/>
      <c r="AU841" s="71"/>
    </row>
    <row r="842" spans="3:50" ht="12.95" customHeight="1">
      <c r="C842" s="12"/>
      <c r="D842" s="12"/>
      <c r="AA842" s="71"/>
      <c r="AB842" s="71"/>
      <c r="AC842" s="71"/>
      <c r="AD842" s="71"/>
      <c r="AE842" s="71"/>
      <c r="AG842" s="102"/>
      <c r="AN842" s="71"/>
      <c r="AO842" s="71"/>
      <c r="AP842" s="71"/>
      <c r="AQ842" s="71"/>
      <c r="AR842" s="71"/>
      <c r="AS842" s="71"/>
      <c r="AT842" s="71"/>
      <c r="AU842" s="71"/>
    </row>
    <row r="843" spans="3:50" ht="12.95" customHeight="1">
      <c r="C843" s="12"/>
      <c r="D843" s="12"/>
      <c r="AA843" s="71"/>
      <c r="AB843" s="71"/>
      <c r="AC843" s="71"/>
      <c r="AD843" s="71"/>
      <c r="AE843" s="71"/>
      <c r="AG843" s="102"/>
      <c r="AN843" s="71"/>
      <c r="AO843" s="71"/>
      <c r="AP843" s="71"/>
      <c r="AQ843" s="71"/>
      <c r="AR843" s="71"/>
      <c r="AS843" s="71"/>
      <c r="AT843" s="71"/>
      <c r="AU843" s="71"/>
    </row>
    <row r="844" spans="3:50" ht="12.95" customHeight="1">
      <c r="C844" s="12"/>
      <c r="D844" s="12"/>
      <c r="AA844" s="71"/>
      <c r="AB844" s="71"/>
      <c r="AC844" s="71"/>
      <c r="AD844" s="71"/>
      <c r="AE844" s="71"/>
      <c r="AG844" s="102"/>
      <c r="AN844" s="71"/>
      <c r="AO844" s="71"/>
      <c r="AP844" s="71"/>
      <c r="AQ844" s="71"/>
      <c r="AR844" s="71"/>
      <c r="AS844" s="71"/>
      <c r="AT844" s="71"/>
      <c r="AU844" s="71"/>
    </row>
    <row r="845" spans="3:50" ht="12.95" customHeight="1">
      <c r="C845" s="12"/>
      <c r="D845" s="12"/>
      <c r="AA845" s="71"/>
      <c r="AB845" s="71"/>
      <c r="AC845" s="71"/>
      <c r="AD845" s="71"/>
      <c r="AE845" s="71"/>
      <c r="AG845" s="102"/>
      <c r="AN845" s="71"/>
      <c r="AO845" s="71"/>
      <c r="AP845" s="71"/>
      <c r="AQ845" s="71"/>
      <c r="AR845" s="71"/>
      <c r="AS845" s="71"/>
      <c r="AT845" s="71"/>
      <c r="AU845" s="71"/>
    </row>
    <row r="846" spans="3:50" ht="12.95" customHeight="1">
      <c r="C846" s="12"/>
      <c r="D846" s="12"/>
      <c r="AA846" s="71"/>
      <c r="AB846" s="71"/>
      <c r="AC846" s="71"/>
      <c r="AD846" s="71"/>
      <c r="AE846" s="71"/>
      <c r="AG846" s="102"/>
      <c r="AN846" s="71"/>
      <c r="AO846" s="71"/>
      <c r="AP846" s="71"/>
      <c r="AQ846" s="71"/>
      <c r="AR846" s="71"/>
      <c r="AS846" s="71"/>
      <c r="AT846" s="71"/>
      <c r="AU846" s="71"/>
    </row>
    <row r="847" spans="3:50" ht="12.95" customHeight="1">
      <c r="C847" s="12"/>
      <c r="D847" s="12"/>
      <c r="AA847" s="71"/>
      <c r="AB847" s="71"/>
      <c r="AC847" s="71"/>
      <c r="AD847" s="71"/>
      <c r="AE847" s="71"/>
      <c r="AG847" s="102"/>
      <c r="AN847" s="71"/>
      <c r="AO847" s="71"/>
      <c r="AP847" s="71"/>
      <c r="AQ847" s="71"/>
      <c r="AR847" s="71"/>
      <c r="AS847" s="71"/>
      <c r="AT847" s="71"/>
      <c r="AU847" s="71"/>
    </row>
    <row r="848" spans="3:50" ht="12.95" customHeight="1">
      <c r="C848" s="12"/>
      <c r="D848" s="12"/>
      <c r="AA848" s="71"/>
      <c r="AB848" s="71"/>
      <c r="AC848" s="71"/>
      <c r="AD848" s="71"/>
      <c r="AE848" s="71"/>
      <c r="AG848" s="102"/>
      <c r="AN848" s="71"/>
      <c r="AO848" s="71"/>
      <c r="AP848" s="71"/>
      <c r="AQ848" s="71"/>
      <c r="AR848" s="71"/>
      <c r="AS848" s="71"/>
      <c r="AT848" s="71"/>
      <c r="AU848" s="71"/>
    </row>
    <row r="849" spans="3:47" ht="12.95" customHeight="1">
      <c r="C849" s="12"/>
      <c r="D849" s="12"/>
      <c r="AA849" s="71"/>
      <c r="AB849" s="71"/>
      <c r="AC849" s="71"/>
      <c r="AD849" s="71"/>
      <c r="AE849" s="71"/>
      <c r="AG849" s="102"/>
      <c r="AN849" s="71"/>
      <c r="AO849" s="71"/>
      <c r="AP849" s="71"/>
      <c r="AQ849" s="71"/>
      <c r="AR849" s="71"/>
      <c r="AS849" s="71"/>
      <c r="AT849" s="71"/>
      <c r="AU849" s="71"/>
    </row>
    <row r="850" spans="3:47" ht="12.95" customHeight="1">
      <c r="C850" s="12"/>
      <c r="D850" s="12"/>
      <c r="AA850" s="71"/>
      <c r="AB850" s="71"/>
      <c r="AC850" s="71"/>
      <c r="AD850" s="71"/>
      <c r="AE850" s="71"/>
      <c r="AG850" s="102"/>
      <c r="AN850" s="71"/>
      <c r="AO850" s="71"/>
      <c r="AP850" s="71"/>
      <c r="AQ850" s="71"/>
      <c r="AR850" s="71"/>
      <c r="AS850" s="71"/>
      <c r="AT850" s="71"/>
      <c r="AU850" s="71"/>
    </row>
    <row r="851" spans="3:47" ht="12.95" customHeight="1">
      <c r="C851" s="12"/>
      <c r="D851" s="12"/>
      <c r="AA851" s="71"/>
      <c r="AB851" s="71"/>
      <c r="AC851" s="71"/>
      <c r="AD851" s="71"/>
      <c r="AE851" s="71"/>
      <c r="AG851" s="102"/>
      <c r="AN851" s="71"/>
      <c r="AO851" s="71"/>
      <c r="AP851" s="71"/>
      <c r="AQ851" s="71"/>
      <c r="AR851" s="71"/>
      <c r="AS851" s="71"/>
      <c r="AT851" s="71"/>
      <c r="AU851" s="71"/>
    </row>
    <row r="852" spans="3:47" ht="12.95" customHeight="1">
      <c r="C852" s="12"/>
      <c r="D852" s="12"/>
      <c r="AA852" s="71"/>
      <c r="AB852" s="71"/>
      <c r="AC852" s="71"/>
      <c r="AD852" s="71"/>
      <c r="AE852" s="71"/>
      <c r="AG852" s="102"/>
      <c r="AN852" s="71"/>
      <c r="AO852" s="71"/>
      <c r="AP852" s="71"/>
      <c r="AQ852" s="71"/>
      <c r="AR852" s="71"/>
      <c r="AS852" s="71"/>
      <c r="AT852" s="71"/>
      <c r="AU852" s="71"/>
    </row>
    <row r="853" spans="3:47" ht="12.95" customHeight="1">
      <c r="C853" s="12"/>
      <c r="D853" s="12"/>
      <c r="AA853" s="71"/>
      <c r="AB853" s="71"/>
      <c r="AC853" s="71"/>
      <c r="AD853" s="71"/>
      <c r="AE853" s="71"/>
      <c r="AG853" s="102"/>
      <c r="AN853" s="71"/>
      <c r="AO853" s="71"/>
      <c r="AP853" s="71"/>
      <c r="AQ853" s="71"/>
      <c r="AR853" s="71"/>
      <c r="AS853" s="71"/>
      <c r="AT853" s="71"/>
      <c r="AU853" s="71"/>
    </row>
    <row r="854" spans="3:47" ht="12.95" customHeight="1">
      <c r="C854" s="12"/>
      <c r="D854" s="12"/>
      <c r="AA854" s="71"/>
      <c r="AB854" s="71"/>
      <c r="AC854" s="71"/>
      <c r="AD854" s="71"/>
      <c r="AE854" s="71"/>
      <c r="AG854" s="102"/>
      <c r="AN854" s="71"/>
      <c r="AO854" s="71"/>
      <c r="AP854" s="71"/>
      <c r="AQ854" s="71"/>
      <c r="AR854" s="71"/>
      <c r="AS854" s="71"/>
      <c r="AT854" s="71"/>
      <c r="AU854" s="71"/>
    </row>
    <row r="855" spans="3:47" ht="12.95" customHeight="1">
      <c r="C855" s="12"/>
      <c r="D855" s="12"/>
      <c r="AA855" s="71"/>
      <c r="AB855" s="71"/>
      <c r="AC855" s="71"/>
      <c r="AD855" s="71"/>
      <c r="AE855" s="71"/>
      <c r="AG855" s="102"/>
      <c r="AN855" s="71"/>
      <c r="AO855" s="71"/>
      <c r="AP855" s="71"/>
      <c r="AQ855" s="71"/>
      <c r="AR855" s="71"/>
      <c r="AS855" s="71"/>
      <c r="AT855" s="71"/>
      <c r="AU855" s="71"/>
    </row>
    <row r="856" spans="3:47" ht="12.95" customHeight="1">
      <c r="C856" s="12"/>
      <c r="D856" s="12"/>
      <c r="AA856" s="71"/>
      <c r="AB856" s="71"/>
      <c r="AC856" s="71"/>
      <c r="AD856" s="71"/>
      <c r="AE856" s="71"/>
      <c r="AG856" s="102"/>
      <c r="AN856" s="71"/>
      <c r="AO856" s="71"/>
      <c r="AP856" s="71"/>
      <c r="AQ856" s="71"/>
      <c r="AR856" s="71"/>
      <c r="AS856" s="71"/>
      <c r="AT856" s="71"/>
      <c r="AU856" s="71"/>
    </row>
    <row r="857" spans="3:47" ht="12.95" customHeight="1">
      <c r="C857" s="12"/>
      <c r="D857" s="12"/>
      <c r="AA857" s="71"/>
      <c r="AB857" s="71"/>
      <c r="AC857" s="71"/>
      <c r="AD857" s="71"/>
      <c r="AE857" s="71"/>
      <c r="AG857" s="102"/>
      <c r="AN857" s="71"/>
      <c r="AO857" s="71"/>
      <c r="AP857" s="71"/>
      <c r="AQ857" s="71"/>
      <c r="AR857" s="71"/>
      <c r="AS857" s="71"/>
      <c r="AT857" s="71"/>
      <c r="AU857" s="71"/>
    </row>
    <row r="858" spans="3:47" ht="12.95" customHeight="1">
      <c r="C858" s="12"/>
      <c r="D858" s="12"/>
      <c r="AA858" s="71"/>
      <c r="AB858" s="71"/>
      <c r="AC858" s="71"/>
      <c r="AD858" s="71"/>
      <c r="AE858" s="71"/>
      <c r="AG858" s="102"/>
      <c r="AN858" s="71"/>
      <c r="AO858" s="71"/>
      <c r="AP858" s="71"/>
      <c r="AQ858" s="71"/>
      <c r="AR858" s="71"/>
      <c r="AS858" s="71"/>
      <c r="AT858" s="71"/>
      <c r="AU858" s="71"/>
    </row>
    <row r="859" spans="3:47" ht="12.95" customHeight="1">
      <c r="C859" s="12"/>
      <c r="D859" s="12"/>
      <c r="AA859" s="71"/>
      <c r="AB859" s="71"/>
      <c r="AC859" s="71"/>
      <c r="AD859" s="71"/>
      <c r="AE859" s="71"/>
      <c r="AG859" s="102"/>
      <c r="AN859" s="71"/>
      <c r="AO859" s="71"/>
      <c r="AP859" s="71"/>
      <c r="AQ859" s="71"/>
      <c r="AR859" s="71"/>
      <c r="AS859" s="71"/>
      <c r="AT859" s="71"/>
      <c r="AU859" s="71"/>
    </row>
    <row r="860" spans="3:47" ht="12.95" customHeight="1">
      <c r="C860" s="12"/>
      <c r="D860" s="12"/>
      <c r="AA860" s="71"/>
      <c r="AB860" s="71"/>
      <c r="AC860" s="71"/>
      <c r="AD860" s="71"/>
      <c r="AE860" s="71"/>
      <c r="AG860" s="102"/>
      <c r="AN860" s="71"/>
      <c r="AO860" s="71"/>
      <c r="AP860" s="71"/>
      <c r="AQ860" s="71"/>
      <c r="AR860" s="71"/>
      <c r="AS860" s="71"/>
      <c r="AT860" s="71"/>
      <c r="AU860" s="71"/>
    </row>
    <row r="861" spans="3:47" ht="12.95" customHeight="1">
      <c r="C861" s="12"/>
      <c r="D861" s="12"/>
      <c r="AA861" s="71"/>
      <c r="AB861" s="71"/>
      <c r="AC861" s="71"/>
      <c r="AD861" s="71"/>
      <c r="AE861" s="71"/>
      <c r="AG861" s="102"/>
      <c r="AN861" s="71"/>
      <c r="AO861" s="71"/>
      <c r="AP861" s="71"/>
      <c r="AQ861" s="71"/>
      <c r="AR861" s="71"/>
      <c r="AS861" s="71"/>
      <c r="AT861" s="71"/>
      <c r="AU861" s="71"/>
    </row>
    <row r="862" spans="3:47" ht="12.95" customHeight="1">
      <c r="C862" s="12"/>
      <c r="D862" s="12"/>
      <c r="AA862" s="71"/>
      <c r="AB862" s="71"/>
      <c r="AC862" s="71"/>
      <c r="AD862" s="71"/>
      <c r="AE862" s="71"/>
      <c r="AG862" s="102"/>
      <c r="AN862" s="71"/>
      <c r="AO862" s="71"/>
      <c r="AP862" s="71"/>
      <c r="AQ862" s="71"/>
      <c r="AR862" s="71"/>
      <c r="AS862" s="71"/>
      <c r="AT862" s="71"/>
      <c r="AU862" s="71"/>
    </row>
    <row r="863" spans="3:47" ht="12.95" customHeight="1">
      <c r="C863" s="12"/>
      <c r="D863" s="12"/>
      <c r="AA863" s="71"/>
      <c r="AB863" s="71"/>
      <c r="AC863" s="71"/>
      <c r="AD863" s="71"/>
      <c r="AE863" s="71"/>
      <c r="AG863" s="102"/>
      <c r="AN863" s="71"/>
      <c r="AO863" s="71"/>
      <c r="AP863" s="71"/>
      <c r="AQ863" s="71"/>
      <c r="AR863" s="71"/>
      <c r="AS863" s="71"/>
      <c r="AT863" s="71"/>
      <c r="AU863" s="71"/>
    </row>
    <row r="864" spans="3:47" ht="12.95" customHeight="1">
      <c r="C864" s="12"/>
      <c r="D864" s="12"/>
      <c r="AA864" s="71"/>
      <c r="AB864" s="71"/>
      <c r="AC864" s="71"/>
      <c r="AD864" s="71"/>
      <c r="AE864" s="71"/>
      <c r="AG864" s="102"/>
      <c r="AN864" s="71"/>
      <c r="AO864" s="71"/>
      <c r="AP864" s="71"/>
      <c r="AQ864" s="71"/>
      <c r="AR864" s="71"/>
      <c r="AS864" s="71"/>
      <c r="AT864" s="71"/>
      <c r="AU864" s="71"/>
    </row>
    <row r="865" spans="3:47" ht="12.95" customHeight="1">
      <c r="C865" s="12"/>
      <c r="D865" s="12"/>
      <c r="AA865" s="71"/>
      <c r="AB865" s="71"/>
      <c r="AC865" s="71"/>
      <c r="AD865" s="71"/>
      <c r="AE865" s="71"/>
      <c r="AG865" s="102"/>
      <c r="AN865" s="71"/>
      <c r="AO865" s="71"/>
      <c r="AP865" s="71"/>
      <c r="AQ865" s="71"/>
      <c r="AR865" s="71"/>
      <c r="AS865" s="71"/>
      <c r="AT865" s="71"/>
      <c r="AU865" s="71"/>
    </row>
    <row r="866" spans="3:47" ht="12.95" customHeight="1">
      <c r="C866" s="12"/>
      <c r="D866" s="12"/>
      <c r="AA866" s="71"/>
      <c r="AB866" s="71"/>
      <c r="AC866" s="71"/>
      <c r="AD866" s="71"/>
      <c r="AE866" s="71"/>
      <c r="AG866" s="102"/>
      <c r="AN866" s="71"/>
      <c r="AO866" s="71"/>
      <c r="AP866" s="71"/>
      <c r="AQ866" s="71"/>
      <c r="AR866" s="71"/>
      <c r="AS866" s="71"/>
      <c r="AT866" s="71"/>
      <c r="AU866" s="71"/>
    </row>
    <row r="867" spans="3:47" ht="12.95" customHeight="1">
      <c r="C867" s="12"/>
      <c r="D867" s="12"/>
      <c r="AA867" s="71"/>
      <c r="AB867" s="71"/>
      <c r="AC867" s="71"/>
      <c r="AD867" s="71"/>
      <c r="AE867" s="71"/>
      <c r="AG867" s="102"/>
      <c r="AN867" s="71"/>
      <c r="AO867" s="71"/>
      <c r="AP867" s="71"/>
      <c r="AQ867" s="71"/>
      <c r="AR867" s="71"/>
      <c r="AS867" s="71"/>
      <c r="AT867" s="71"/>
      <c r="AU867" s="71"/>
    </row>
    <row r="868" spans="3:47" ht="12.95" customHeight="1">
      <c r="C868" s="12"/>
      <c r="D868" s="12"/>
      <c r="AA868" s="71"/>
      <c r="AB868" s="71"/>
      <c r="AC868" s="71"/>
      <c r="AD868" s="71"/>
      <c r="AE868" s="71"/>
      <c r="AG868" s="102"/>
      <c r="AN868" s="71"/>
      <c r="AO868" s="71"/>
      <c r="AP868" s="71"/>
      <c r="AQ868" s="71"/>
      <c r="AR868" s="71"/>
      <c r="AS868" s="71"/>
      <c r="AT868" s="71"/>
      <c r="AU868" s="71"/>
    </row>
    <row r="869" spans="3:47" ht="12.95" customHeight="1">
      <c r="C869" s="12"/>
      <c r="D869" s="12"/>
      <c r="AA869" s="71"/>
      <c r="AB869" s="71"/>
      <c r="AC869" s="71"/>
      <c r="AD869" s="71"/>
      <c r="AE869" s="71"/>
      <c r="AG869" s="102"/>
      <c r="AN869" s="71"/>
      <c r="AO869" s="71"/>
      <c r="AP869" s="71"/>
      <c r="AQ869" s="71"/>
      <c r="AR869" s="71"/>
      <c r="AS869" s="71"/>
      <c r="AT869" s="71"/>
      <c r="AU869" s="71"/>
    </row>
    <row r="870" spans="3:47" ht="12.95" customHeight="1">
      <c r="C870" s="12"/>
      <c r="D870" s="12"/>
      <c r="AA870" s="71"/>
      <c r="AB870" s="71"/>
      <c r="AC870" s="71"/>
      <c r="AD870" s="71"/>
      <c r="AE870" s="71"/>
      <c r="AG870" s="102"/>
      <c r="AN870" s="71"/>
      <c r="AO870" s="71"/>
      <c r="AP870" s="71"/>
      <c r="AQ870" s="71"/>
      <c r="AR870" s="71"/>
      <c r="AS870" s="71"/>
      <c r="AT870" s="71"/>
      <c r="AU870" s="71"/>
    </row>
    <row r="871" spans="3:47" ht="12.95" customHeight="1">
      <c r="C871" s="12"/>
      <c r="D871" s="12"/>
      <c r="AA871" s="71"/>
      <c r="AB871" s="71"/>
      <c r="AC871" s="71"/>
      <c r="AD871" s="71"/>
      <c r="AE871" s="71"/>
      <c r="AG871" s="102"/>
      <c r="AN871" s="71"/>
      <c r="AO871" s="71"/>
      <c r="AP871" s="71"/>
      <c r="AQ871" s="71"/>
      <c r="AR871" s="71"/>
      <c r="AS871" s="71"/>
      <c r="AT871" s="71"/>
      <c r="AU871" s="71"/>
    </row>
    <row r="872" spans="3:47" ht="12.95" customHeight="1">
      <c r="C872" s="12"/>
      <c r="D872" s="12"/>
      <c r="AA872" s="71"/>
      <c r="AB872" s="71"/>
      <c r="AC872" s="71"/>
      <c r="AD872" s="71"/>
      <c r="AE872" s="71"/>
      <c r="AG872" s="102"/>
      <c r="AN872" s="71"/>
      <c r="AO872" s="71"/>
      <c r="AP872" s="71"/>
      <c r="AQ872" s="71"/>
      <c r="AR872" s="71"/>
      <c r="AS872" s="71"/>
      <c r="AT872" s="71"/>
      <c r="AU872" s="71"/>
    </row>
    <row r="873" spans="3:47" ht="12.95" customHeight="1">
      <c r="C873" s="12"/>
      <c r="D873" s="12"/>
      <c r="AA873" s="71"/>
      <c r="AB873" s="71"/>
      <c r="AC873" s="71"/>
      <c r="AD873" s="71"/>
      <c r="AE873" s="71"/>
      <c r="AG873" s="102"/>
      <c r="AN873" s="71"/>
      <c r="AO873" s="71"/>
      <c r="AP873" s="71"/>
      <c r="AQ873" s="71"/>
      <c r="AR873" s="71"/>
      <c r="AS873" s="71"/>
      <c r="AT873" s="71"/>
      <c r="AU873" s="71"/>
    </row>
    <row r="874" spans="3:47" ht="12.95" customHeight="1">
      <c r="C874" s="12"/>
      <c r="D874" s="12"/>
      <c r="AA874" s="71"/>
      <c r="AB874" s="71"/>
      <c r="AC874" s="71"/>
      <c r="AD874" s="71"/>
      <c r="AE874" s="71"/>
      <c r="AG874" s="102"/>
      <c r="AN874" s="71"/>
      <c r="AO874" s="71"/>
      <c r="AP874" s="71"/>
      <c r="AQ874" s="71"/>
      <c r="AR874" s="71"/>
      <c r="AS874" s="71"/>
      <c r="AT874" s="71"/>
      <c r="AU874" s="71"/>
    </row>
    <row r="875" spans="3:47" ht="12.95" customHeight="1">
      <c r="C875" s="12"/>
      <c r="D875" s="12"/>
      <c r="AA875" s="71"/>
      <c r="AB875" s="71"/>
      <c r="AC875" s="71"/>
      <c r="AD875" s="71"/>
      <c r="AE875" s="71"/>
      <c r="AG875" s="102"/>
      <c r="AN875" s="71"/>
      <c r="AO875" s="71"/>
      <c r="AP875" s="71"/>
      <c r="AQ875" s="71"/>
      <c r="AR875" s="71"/>
      <c r="AS875" s="71"/>
      <c r="AT875" s="71"/>
      <c r="AU875" s="71"/>
    </row>
    <row r="876" spans="3:47" ht="12.95" customHeight="1">
      <c r="C876" s="12"/>
      <c r="D876" s="12"/>
      <c r="AA876" s="71"/>
      <c r="AB876" s="71"/>
      <c r="AC876" s="71"/>
      <c r="AD876" s="71"/>
      <c r="AE876" s="71"/>
      <c r="AG876" s="102"/>
      <c r="AN876" s="71"/>
      <c r="AO876" s="71"/>
      <c r="AP876" s="71"/>
      <c r="AQ876" s="71"/>
      <c r="AR876" s="71"/>
      <c r="AS876" s="71"/>
      <c r="AT876" s="71"/>
      <c r="AU876" s="71"/>
    </row>
    <row r="877" spans="3:47" ht="12.95" customHeight="1">
      <c r="C877" s="12"/>
      <c r="D877" s="12"/>
      <c r="AA877" s="71"/>
      <c r="AB877" s="71"/>
      <c r="AC877" s="71"/>
      <c r="AD877" s="71"/>
      <c r="AE877" s="71"/>
      <c r="AG877" s="102"/>
      <c r="AN877" s="71"/>
      <c r="AO877" s="71"/>
      <c r="AP877" s="71"/>
      <c r="AQ877" s="71"/>
      <c r="AR877" s="71"/>
      <c r="AS877" s="71"/>
      <c r="AT877" s="71"/>
      <c r="AU877" s="71"/>
    </row>
    <row r="878" spans="3:47" ht="12.95" customHeight="1">
      <c r="C878" s="12"/>
      <c r="D878" s="12"/>
      <c r="AA878" s="71"/>
      <c r="AB878" s="71"/>
      <c r="AC878" s="71"/>
      <c r="AD878" s="71"/>
      <c r="AE878" s="71"/>
      <c r="AG878" s="102"/>
      <c r="AN878" s="71"/>
      <c r="AO878" s="71"/>
      <c r="AP878" s="71"/>
      <c r="AQ878" s="71"/>
      <c r="AR878" s="71"/>
      <c r="AS878" s="71"/>
      <c r="AT878" s="71"/>
      <c r="AU878" s="71"/>
    </row>
    <row r="879" spans="3:47" ht="12.95" customHeight="1">
      <c r="C879" s="12"/>
      <c r="D879" s="12"/>
      <c r="AA879" s="71"/>
      <c r="AB879" s="71"/>
      <c r="AC879" s="71"/>
      <c r="AD879" s="71"/>
      <c r="AE879" s="71"/>
      <c r="AG879" s="102"/>
      <c r="AN879" s="71"/>
      <c r="AO879" s="71"/>
      <c r="AP879" s="71"/>
      <c r="AQ879" s="71"/>
      <c r="AR879" s="71"/>
      <c r="AS879" s="71"/>
      <c r="AT879" s="71"/>
      <c r="AU879" s="71"/>
    </row>
    <row r="880" spans="3:47" ht="12.95" customHeight="1">
      <c r="C880" s="12"/>
      <c r="D880" s="12"/>
      <c r="AA880" s="71"/>
      <c r="AB880" s="71"/>
      <c r="AC880" s="71"/>
      <c r="AD880" s="71"/>
      <c r="AE880" s="71"/>
      <c r="AG880" s="102"/>
      <c r="AN880" s="71"/>
      <c r="AO880" s="71"/>
      <c r="AP880" s="71"/>
      <c r="AQ880" s="71"/>
      <c r="AR880" s="71"/>
      <c r="AS880" s="71"/>
      <c r="AT880" s="71"/>
      <c r="AU880" s="71"/>
    </row>
    <row r="881" spans="3:48" ht="12.95" customHeight="1">
      <c r="C881" s="12"/>
      <c r="D881" s="12"/>
      <c r="AA881" s="71"/>
      <c r="AB881" s="71"/>
      <c r="AC881" s="71"/>
      <c r="AD881" s="71"/>
      <c r="AE881" s="71"/>
      <c r="AG881" s="102"/>
      <c r="AN881" s="71"/>
      <c r="AO881" s="71"/>
      <c r="AP881" s="71"/>
      <c r="AQ881" s="71"/>
      <c r="AR881" s="71"/>
      <c r="AS881" s="71"/>
      <c r="AT881" s="71"/>
      <c r="AU881" s="71"/>
    </row>
    <row r="882" spans="3:48" ht="12.95" customHeight="1">
      <c r="C882" s="12"/>
      <c r="D882" s="12"/>
      <c r="AA882" s="71"/>
      <c r="AB882" s="71"/>
      <c r="AC882" s="71"/>
      <c r="AD882" s="71"/>
      <c r="AE882" s="71"/>
      <c r="AG882" s="102"/>
      <c r="AN882" s="71"/>
      <c r="AO882" s="71"/>
      <c r="AP882" s="71"/>
      <c r="AQ882" s="71"/>
      <c r="AR882" s="71"/>
      <c r="AS882" s="71"/>
      <c r="AT882" s="71"/>
      <c r="AU882" s="71"/>
    </row>
    <row r="883" spans="3:48" ht="12.95" customHeight="1">
      <c r="C883" s="12"/>
      <c r="D883" s="12"/>
      <c r="AA883" s="71"/>
      <c r="AB883" s="71"/>
      <c r="AC883" s="71"/>
      <c r="AD883" s="71"/>
      <c r="AE883" s="71"/>
      <c r="AG883" s="102"/>
      <c r="AN883" s="71"/>
      <c r="AO883" s="71"/>
      <c r="AP883" s="71"/>
      <c r="AQ883" s="71"/>
      <c r="AR883" s="71"/>
      <c r="AS883" s="71"/>
      <c r="AT883" s="71"/>
      <c r="AU883" s="71"/>
    </row>
    <row r="884" spans="3:48" ht="12.95" customHeight="1">
      <c r="C884" s="12"/>
      <c r="D884" s="12"/>
      <c r="AA884" s="71"/>
      <c r="AB884" s="71"/>
      <c r="AC884" s="71"/>
      <c r="AD884" s="71"/>
      <c r="AE884" s="71"/>
      <c r="AG884" s="102"/>
      <c r="AN884" s="71"/>
      <c r="AO884" s="71"/>
      <c r="AP884" s="71"/>
      <c r="AQ884" s="71"/>
      <c r="AR884" s="71"/>
      <c r="AS884" s="71"/>
      <c r="AT884" s="71"/>
      <c r="AU884" s="71"/>
    </row>
    <row r="885" spans="3:48" ht="12.95" customHeight="1">
      <c r="C885" s="12"/>
      <c r="D885" s="12"/>
      <c r="AA885" s="71"/>
      <c r="AB885" s="71"/>
      <c r="AC885" s="71"/>
      <c r="AD885" s="71"/>
      <c r="AE885" s="71"/>
      <c r="AG885" s="102"/>
      <c r="AN885" s="71"/>
      <c r="AO885" s="71"/>
      <c r="AP885" s="71"/>
      <c r="AQ885" s="71"/>
      <c r="AR885" s="71"/>
      <c r="AS885" s="71"/>
      <c r="AT885" s="71"/>
      <c r="AU885" s="71"/>
    </row>
    <row r="886" spans="3:48" ht="12.95" customHeight="1">
      <c r="C886" s="12"/>
      <c r="D886" s="12"/>
      <c r="AA886" s="71"/>
      <c r="AB886" s="71"/>
      <c r="AC886" s="71"/>
      <c r="AD886" s="71"/>
      <c r="AE886" s="71"/>
      <c r="AG886" s="102"/>
      <c r="AN886" s="71"/>
      <c r="AO886" s="71"/>
      <c r="AP886" s="71"/>
      <c r="AQ886" s="71"/>
      <c r="AR886" s="71"/>
      <c r="AS886" s="71"/>
      <c r="AT886" s="71"/>
      <c r="AU886" s="71"/>
    </row>
    <row r="887" spans="3:48" ht="12.95" customHeight="1">
      <c r="C887" s="12"/>
      <c r="D887" s="12"/>
      <c r="AA887" s="71"/>
      <c r="AB887" s="71"/>
      <c r="AC887" s="71"/>
      <c r="AD887" s="71"/>
      <c r="AE887" s="71"/>
      <c r="AG887" s="102"/>
      <c r="AN887" s="71"/>
      <c r="AO887" s="71"/>
      <c r="AP887" s="71"/>
      <c r="AQ887" s="71"/>
      <c r="AR887" s="71"/>
      <c r="AS887" s="71"/>
      <c r="AT887" s="71"/>
      <c r="AU887" s="71"/>
    </row>
    <row r="888" spans="3:48" ht="12.95" customHeight="1">
      <c r="C888" s="12"/>
      <c r="D888" s="12"/>
      <c r="AA888" s="71"/>
      <c r="AB888" s="71"/>
      <c r="AC888" s="71"/>
      <c r="AD888" s="71"/>
      <c r="AE888" s="71"/>
      <c r="AG888" s="102"/>
      <c r="AN888" s="71"/>
      <c r="AO888" s="71"/>
      <c r="AP888" s="71"/>
      <c r="AQ888" s="71"/>
      <c r="AR888" s="71"/>
      <c r="AS888" s="71"/>
      <c r="AT888" s="71"/>
      <c r="AU888" s="71"/>
      <c r="AV888" s="71"/>
    </row>
    <row r="889" spans="3:48" ht="12.95" customHeight="1">
      <c r="C889" s="12"/>
      <c r="D889" s="12"/>
      <c r="AA889" s="71"/>
      <c r="AB889" s="71"/>
      <c r="AC889" s="71"/>
      <c r="AD889" s="71"/>
      <c r="AE889" s="71"/>
      <c r="AG889" s="102"/>
      <c r="AN889" s="71"/>
      <c r="AO889" s="71"/>
      <c r="AP889" s="71"/>
      <c r="AQ889" s="71"/>
      <c r="AR889" s="71"/>
      <c r="AS889" s="71"/>
      <c r="AT889" s="71"/>
      <c r="AU889" s="71"/>
    </row>
    <row r="890" spans="3:48" ht="12.95" customHeight="1">
      <c r="C890" s="12"/>
      <c r="D890" s="12"/>
      <c r="AA890" s="71"/>
      <c r="AB890" s="71"/>
      <c r="AC890" s="71"/>
      <c r="AD890" s="71"/>
      <c r="AE890" s="71"/>
      <c r="AG890" s="102"/>
      <c r="AN890" s="71"/>
      <c r="AO890" s="71"/>
      <c r="AP890" s="71"/>
      <c r="AQ890" s="71"/>
      <c r="AR890" s="71"/>
      <c r="AS890" s="71"/>
      <c r="AT890" s="71"/>
      <c r="AU890" s="71"/>
    </row>
    <row r="891" spans="3:48" ht="12.95" customHeight="1">
      <c r="C891" s="12"/>
      <c r="D891" s="12"/>
      <c r="AA891" s="71"/>
      <c r="AB891" s="71"/>
      <c r="AC891" s="71"/>
      <c r="AD891" s="71"/>
      <c r="AE891" s="71"/>
      <c r="AG891" s="102"/>
      <c r="AN891" s="71"/>
      <c r="AO891" s="71"/>
      <c r="AP891" s="71"/>
      <c r="AQ891" s="71"/>
      <c r="AR891" s="71"/>
      <c r="AS891" s="71"/>
      <c r="AT891" s="71"/>
      <c r="AU891" s="71"/>
    </row>
    <row r="892" spans="3:48" ht="12.95" customHeight="1">
      <c r="C892" s="12"/>
      <c r="D892" s="12"/>
      <c r="AA892" s="71"/>
      <c r="AB892" s="71"/>
      <c r="AC892" s="71"/>
      <c r="AD892" s="71"/>
      <c r="AE892" s="71"/>
      <c r="AG892" s="102"/>
      <c r="AN892" s="71"/>
      <c r="AO892" s="71"/>
      <c r="AP892" s="71"/>
      <c r="AQ892" s="71"/>
      <c r="AR892" s="71"/>
      <c r="AS892" s="71"/>
      <c r="AT892" s="71"/>
      <c r="AU892" s="71"/>
    </row>
    <row r="893" spans="3:48" ht="12.95" customHeight="1">
      <c r="C893" s="12"/>
      <c r="D893" s="12"/>
      <c r="AA893" s="71"/>
      <c r="AB893" s="71"/>
      <c r="AC893" s="71"/>
      <c r="AD893" s="71"/>
      <c r="AE893" s="71"/>
      <c r="AG893" s="102"/>
      <c r="AN893" s="71"/>
      <c r="AO893" s="71"/>
      <c r="AP893" s="71"/>
      <c r="AQ893" s="71"/>
      <c r="AR893" s="71"/>
      <c r="AS893" s="71"/>
      <c r="AT893" s="71"/>
      <c r="AU893" s="71"/>
    </row>
    <row r="894" spans="3:48" ht="12.95" customHeight="1">
      <c r="C894" s="12"/>
      <c r="D894" s="12"/>
      <c r="AA894" s="71"/>
      <c r="AB894" s="71"/>
      <c r="AC894" s="71"/>
      <c r="AD894" s="71"/>
      <c r="AE894" s="71"/>
      <c r="AG894" s="102"/>
      <c r="AN894" s="71"/>
      <c r="AO894" s="71"/>
      <c r="AP894" s="71"/>
      <c r="AQ894" s="71"/>
      <c r="AR894" s="71"/>
      <c r="AS894" s="71"/>
      <c r="AT894" s="71"/>
      <c r="AU894" s="71"/>
    </row>
    <row r="895" spans="3:48" ht="12.95" customHeight="1">
      <c r="C895" s="12"/>
      <c r="D895" s="12"/>
      <c r="AA895" s="71"/>
      <c r="AB895" s="71"/>
      <c r="AC895" s="71"/>
      <c r="AD895" s="71"/>
      <c r="AE895" s="71"/>
      <c r="AG895" s="102"/>
      <c r="AN895" s="71"/>
      <c r="AO895" s="71"/>
      <c r="AP895" s="71"/>
      <c r="AQ895" s="71"/>
      <c r="AR895" s="71"/>
      <c r="AS895" s="71"/>
      <c r="AT895" s="71"/>
      <c r="AU895" s="71"/>
    </row>
    <row r="896" spans="3:48" ht="12.95" customHeight="1">
      <c r="C896" s="12"/>
      <c r="D896" s="12"/>
      <c r="AA896" s="71"/>
      <c r="AB896" s="71"/>
      <c r="AC896" s="71"/>
      <c r="AD896" s="71"/>
      <c r="AE896" s="71"/>
      <c r="AG896" s="102"/>
      <c r="AN896" s="71"/>
      <c r="AO896" s="71"/>
      <c r="AP896" s="71"/>
      <c r="AQ896" s="71"/>
      <c r="AR896" s="71"/>
      <c r="AS896" s="71"/>
      <c r="AT896" s="71"/>
      <c r="AU896" s="71"/>
    </row>
    <row r="897" spans="3:64" ht="12.95" customHeight="1">
      <c r="C897" s="12"/>
      <c r="D897" s="12"/>
      <c r="AA897" s="71"/>
      <c r="AB897" s="71"/>
      <c r="AC897" s="71"/>
      <c r="AD897" s="71"/>
      <c r="AE897" s="71"/>
      <c r="AG897" s="102"/>
      <c r="AN897" s="71"/>
      <c r="AO897" s="71"/>
      <c r="AP897" s="71"/>
      <c r="AQ897" s="71"/>
      <c r="AR897" s="71"/>
      <c r="AS897" s="71"/>
      <c r="AT897" s="71"/>
      <c r="AU897" s="71"/>
    </row>
    <row r="898" spans="3:64" ht="12.95" customHeight="1">
      <c r="C898" s="12"/>
      <c r="D898" s="12"/>
      <c r="AA898" s="71"/>
      <c r="AB898" s="71"/>
      <c r="AC898" s="71"/>
      <c r="AD898" s="71"/>
      <c r="AE898" s="71"/>
      <c r="AG898" s="102"/>
      <c r="AN898" s="71"/>
      <c r="AO898" s="71"/>
      <c r="AP898" s="71"/>
      <c r="AQ898" s="71"/>
      <c r="AR898" s="71"/>
      <c r="AS898" s="71"/>
      <c r="AT898" s="71"/>
      <c r="AU898" s="71"/>
    </row>
    <row r="899" spans="3:64" ht="12.95" customHeight="1">
      <c r="C899" s="12"/>
      <c r="D899" s="12"/>
      <c r="AA899" s="71"/>
      <c r="AB899" s="71"/>
      <c r="AC899" s="71"/>
      <c r="AD899" s="71"/>
      <c r="AE899" s="71"/>
      <c r="AG899" s="102"/>
      <c r="AN899" s="71"/>
      <c r="AO899" s="71"/>
      <c r="AP899" s="71"/>
      <c r="AQ899" s="71"/>
      <c r="AR899" s="71"/>
      <c r="AS899" s="71"/>
      <c r="AT899" s="71"/>
      <c r="AU899" s="71"/>
    </row>
    <row r="900" spans="3:64" ht="12.95" customHeight="1">
      <c r="C900" s="12"/>
      <c r="D900" s="12"/>
      <c r="AA900" s="71"/>
      <c r="AB900" s="71"/>
      <c r="AC900" s="71"/>
      <c r="AD900" s="71"/>
      <c r="AE900" s="71"/>
      <c r="AG900" s="102"/>
      <c r="AN900" s="71"/>
      <c r="AO900" s="71"/>
      <c r="AP900" s="71"/>
      <c r="AQ900" s="71"/>
      <c r="AR900" s="71"/>
      <c r="AS900" s="71"/>
      <c r="AT900" s="71"/>
      <c r="AU900" s="71"/>
    </row>
    <row r="901" spans="3:64" ht="12.95" customHeight="1">
      <c r="C901" s="12"/>
      <c r="D901" s="12"/>
      <c r="AA901" s="71"/>
      <c r="AB901" s="71"/>
      <c r="AC901" s="71"/>
      <c r="AD901" s="71"/>
      <c r="AE901" s="71"/>
      <c r="AG901" s="102"/>
      <c r="AN901" s="71"/>
      <c r="AO901" s="71"/>
      <c r="AP901" s="71"/>
      <c r="AQ901" s="71"/>
      <c r="AR901" s="71"/>
      <c r="AS901" s="71"/>
      <c r="AT901" s="71"/>
      <c r="AU901" s="71"/>
    </row>
    <row r="902" spans="3:64" ht="12.95" customHeight="1">
      <c r="C902" s="12"/>
      <c r="D902" s="12"/>
      <c r="AA902" s="71"/>
      <c r="AB902" s="71"/>
      <c r="AC902" s="71"/>
      <c r="AD902" s="71"/>
      <c r="AE902" s="71"/>
      <c r="AG902" s="102"/>
      <c r="AN902" s="71"/>
      <c r="AO902" s="71"/>
      <c r="AP902" s="71"/>
      <c r="AQ902" s="71"/>
      <c r="AR902" s="71"/>
      <c r="AS902" s="71"/>
      <c r="AT902" s="71"/>
      <c r="AU902" s="71"/>
    </row>
    <row r="903" spans="3:64" ht="12.95" customHeight="1">
      <c r="C903" s="12"/>
      <c r="D903" s="12"/>
      <c r="AA903" s="71"/>
      <c r="AB903" s="71"/>
      <c r="AC903" s="71"/>
      <c r="AD903" s="71"/>
      <c r="AE903" s="71"/>
      <c r="AG903" s="102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A903" s="71"/>
      <c r="BB903" s="71"/>
      <c r="BC903" s="71"/>
      <c r="BD903" s="71"/>
      <c r="BE903" s="71"/>
      <c r="BF903" s="71"/>
      <c r="BG903" s="71"/>
      <c r="BH903" s="71"/>
      <c r="BI903" s="71"/>
      <c r="BJ903" s="71"/>
      <c r="BK903" s="71"/>
      <c r="BL903" s="71"/>
    </row>
    <row r="904" spans="3:64" ht="12.95" customHeight="1">
      <c r="C904" s="12"/>
      <c r="D904" s="12"/>
      <c r="AA904" s="71"/>
      <c r="AB904" s="71"/>
      <c r="AC904" s="71"/>
      <c r="AD904" s="71"/>
      <c r="AE904" s="71"/>
      <c r="AG904" s="102"/>
      <c r="AN904" s="71"/>
      <c r="AO904" s="71"/>
      <c r="AP904" s="71"/>
      <c r="AQ904" s="71"/>
      <c r="AR904" s="71"/>
      <c r="AS904" s="71"/>
      <c r="AT904" s="71"/>
      <c r="AU904" s="71"/>
    </row>
    <row r="905" spans="3:64" ht="12.95" customHeight="1">
      <c r="C905" s="12"/>
      <c r="D905" s="12"/>
      <c r="AA905" s="71"/>
      <c r="AB905" s="71"/>
      <c r="AC905" s="71"/>
      <c r="AD905" s="71"/>
      <c r="AE905" s="71"/>
      <c r="AG905" s="102"/>
      <c r="AN905" s="71"/>
      <c r="AO905" s="71"/>
      <c r="AP905" s="71"/>
      <c r="AQ905" s="71"/>
      <c r="AR905" s="71"/>
      <c r="AS905" s="71"/>
      <c r="AT905" s="71"/>
      <c r="AU905" s="71"/>
    </row>
    <row r="906" spans="3:64" ht="12.95" customHeight="1">
      <c r="C906" s="12"/>
      <c r="D906" s="12"/>
      <c r="AA906" s="71"/>
      <c r="AB906" s="71"/>
      <c r="AC906" s="71"/>
      <c r="AD906" s="71"/>
      <c r="AE906" s="71"/>
      <c r="AG906" s="102"/>
      <c r="AN906" s="71"/>
      <c r="AO906" s="71"/>
      <c r="AP906" s="71"/>
      <c r="AQ906" s="71"/>
      <c r="AR906" s="71"/>
      <c r="AS906" s="71"/>
      <c r="AT906" s="71"/>
      <c r="AU906" s="71"/>
    </row>
    <row r="907" spans="3:64" ht="12.95" customHeight="1">
      <c r="C907" s="12"/>
      <c r="D907" s="12"/>
      <c r="AA907" s="71"/>
      <c r="AB907" s="71"/>
      <c r="AC907" s="71"/>
      <c r="AD907" s="71"/>
      <c r="AE907" s="71"/>
      <c r="AG907" s="102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  <c r="BG907" s="71"/>
      <c r="BH907" s="71"/>
      <c r="BI907" s="71"/>
      <c r="BJ907" s="71"/>
      <c r="BK907" s="71"/>
      <c r="BL907" s="71"/>
    </row>
    <row r="908" spans="3:64" ht="12.95" customHeight="1">
      <c r="C908" s="12"/>
      <c r="D908" s="12"/>
      <c r="AA908" s="71"/>
      <c r="AB908" s="71"/>
      <c r="AC908" s="71"/>
      <c r="AD908" s="71"/>
      <c r="AE908" s="71"/>
      <c r="AG908" s="102"/>
      <c r="AN908" s="71"/>
      <c r="AO908" s="71"/>
      <c r="AP908" s="71"/>
      <c r="AQ908" s="71"/>
      <c r="AR908" s="71"/>
      <c r="AS908" s="71"/>
      <c r="AT908" s="71"/>
      <c r="AU908" s="71"/>
    </row>
    <row r="909" spans="3:64" ht="12.95" customHeight="1">
      <c r="C909" s="12"/>
      <c r="D909" s="12"/>
      <c r="AA909" s="71"/>
      <c r="AB909" s="71"/>
      <c r="AC909" s="71"/>
      <c r="AD909" s="71"/>
      <c r="AE909" s="71"/>
      <c r="AG909" s="102"/>
      <c r="AN909" s="71"/>
      <c r="AO909" s="71"/>
      <c r="AP909" s="71"/>
      <c r="AQ909" s="71"/>
      <c r="AR909" s="71"/>
      <c r="AS909" s="71"/>
      <c r="AT909" s="71"/>
      <c r="AU909" s="71"/>
    </row>
    <row r="910" spans="3:64" ht="12.95" customHeight="1">
      <c r="C910" s="12"/>
      <c r="D910" s="12"/>
      <c r="AA910" s="71"/>
      <c r="AB910" s="71"/>
      <c r="AC910" s="71"/>
      <c r="AD910" s="71"/>
      <c r="AE910" s="71"/>
      <c r="AG910" s="102"/>
      <c r="AN910" s="71"/>
      <c r="AO910" s="71"/>
      <c r="AP910" s="71"/>
      <c r="AQ910" s="71"/>
      <c r="AR910" s="71"/>
      <c r="AS910" s="71"/>
      <c r="AT910" s="71"/>
      <c r="AU910" s="71"/>
    </row>
    <row r="911" spans="3:64" ht="12.95" customHeight="1">
      <c r="C911" s="12"/>
      <c r="D911" s="12"/>
      <c r="AA911" s="71"/>
      <c r="AB911" s="71"/>
      <c r="AC911" s="71"/>
      <c r="AD911" s="71"/>
      <c r="AE911" s="71"/>
      <c r="AG911" s="102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  <c r="BG911" s="71"/>
      <c r="BH911" s="71"/>
      <c r="BI911" s="71"/>
      <c r="BJ911" s="71"/>
      <c r="BK911" s="71"/>
      <c r="BL911" s="71"/>
    </row>
    <row r="912" spans="3:64" ht="12.95" customHeight="1">
      <c r="C912" s="12"/>
      <c r="D912" s="12"/>
      <c r="AA912" s="71"/>
      <c r="AB912" s="71"/>
      <c r="AC912" s="71"/>
      <c r="AD912" s="71"/>
      <c r="AE912" s="71"/>
      <c r="AG912" s="102"/>
      <c r="AN912" s="71"/>
      <c r="AO912" s="71"/>
      <c r="AP912" s="71"/>
      <c r="AQ912" s="71"/>
      <c r="AR912" s="71"/>
      <c r="AS912" s="71"/>
      <c r="AT912" s="71"/>
      <c r="AU912" s="71"/>
    </row>
    <row r="913" spans="3:64" ht="12.95" customHeight="1">
      <c r="C913" s="12"/>
      <c r="D913" s="12"/>
      <c r="AA913" s="71"/>
      <c r="AB913" s="71"/>
      <c r="AC913" s="71"/>
      <c r="AD913" s="71"/>
      <c r="AE913" s="71"/>
      <c r="AG913" s="102"/>
      <c r="AN913" s="71"/>
      <c r="AO913" s="71"/>
      <c r="AP913" s="71"/>
      <c r="AQ913" s="71"/>
      <c r="AR913" s="71"/>
      <c r="AS913" s="71"/>
      <c r="AT913" s="71"/>
      <c r="AU913" s="71"/>
    </row>
    <row r="914" spans="3:64" ht="12.95" customHeight="1">
      <c r="C914" s="12"/>
      <c r="D914" s="12"/>
      <c r="AA914" s="71"/>
      <c r="AB914" s="71"/>
      <c r="AC914" s="71"/>
      <c r="AD914" s="71"/>
      <c r="AE914" s="71"/>
      <c r="AG914" s="102"/>
      <c r="AN914" s="71"/>
      <c r="AO914" s="71"/>
      <c r="AP914" s="71"/>
      <c r="AQ914" s="71"/>
      <c r="AR914" s="71"/>
      <c r="AS914" s="71"/>
      <c r="AT914" s="71"/>
      <c r="AU914" s="71"/>
    </row>
    <row r="915" spans="3:64" ht="12.95" customHeight="1">
      <c r="C915" s="12"/>
      <c r="D915" s="12"/>
      <c r="AA915" s="71"/>
      <c r="AB915" s="71"/>
      <c r="AC915" s="71"/>
      <c r="AD915" s="71"/>
      <c r="AE915" s="71"/>
      <c r="AG915" s="102"/>
      <c r="AN915" s="71"/>
      <c r="AO915" s="71"/>
      <c r="AP915" s="71"/>
      <c r="AQ915" s="71"/>
      <c r="AR915" s="71"/>
      <c r="AS915" s="71"/>
      <c r="AT915" s="71"/>
      <c r="AU915" s="71"/>
    </row>
    <row r="916" spans="3:64" ht="12.95" customHeight="1">
      <c r="C916" s="12"/>
      <c r="D916" s="12"/>
      <c r="AA916" s="71"/>
      <c r="AB916" s="71"/>
      <c r="AC916" s="71"/>
      <c r="AD916" s="71"/>
      <c r="AE916" s="71"/>
      <c r="AG916" s="102"/>
      <c r="AN916" s="71"/>
      <c r="AO916" s="71"/>
      <c r="AP916" s="71"/>
      <c r="AQ916" s="71"/>
      <c r="AR916" s="71"/>
      <c r="AS916" s="71"/>
      <c r="AT916" s="71"/>
      <c r="AU916" s="71"/>
    </row>
    <row r="917" spans="3:64" ht="12.95" customHeight="1">
      <c r="C917" s="12"/>
      <c r="D917" s="12"/>
      <c r="AA917" s="71"/>
      <c r="AB917" s="71"/>
      <c r="AC917" s="71"/>
      <c r="AD917" s="71"/>
      <c r="AE917" s="71"/>
      <c r="AG917" s="102"/>
      <c r="AN917" s="71"/>
      <c r="AO917" s="71"/>
      <c r="AP917" s="71"/>
      <c r="AQ917" s="71"/>
      <c r="AR917" s="71"/>
      <c r="AS917" s="71"/>
      <c r="AT917" s="71"/>
      <c r="AU917" s="71"/>
    </row>
    <row r="918" spans="3:64" ht="12.95" customHeight="1">
      <c r="C918" s="12"/>
      <c r="D918" s="12"/>
      <c r="AA918" s="71"/>
      <c r="AB918" s="71"/>
      <c r="AC918" s="71"/>
      <c r="AD918" s="71"/>
      <c r="AE918" s="71"/>
      <c r="AG918" s="102"/>
      <c r="AN918" s="71"/>
      <c r="AO918" s="71"/>
      <c r="AP918" s="71"/>
      <c r="AQ918" s="71"/>
      <c r="AR918" s="71"/>
      <c r="AS918" s="71"/>
      <c r="AT918" s="71"/>
      <c r="AU918" s="71"/>
    </row>
    <row r="919" spans="3:64" ht="12.95" customHeight="1">
      <c r="C919" s="12"/>
      <c r="D919" s="12"/>
      <c r="AA919" s="71"/>
      <c r="AB919" s="71"/>
      <c r="AC919" s="71"/>
      <c r="AD919" s="71"/>
      <c r="AE919" s="71"/>
      <c r="AG919" s="102"/>
      <c r="AN919" s="71"/>
      <c r="AO919" s="71"/>
      <c r="AP919" s="71"/>
      <c r="AQ919" s="71"/>
      <c r="AR919" s="71"/>
      <c r="AS919" s="71"/>
      <c r="AT919" s="71"/>
      <c r="AU919" s="71"/>
    </row>
    <row r="920" spans="3:64" ht="12.95" customHeight="1">
      <c r="C920" s="12"/>
      <c r="D920" s="12"/>
      <c r="AA920" s="71"/>
      <c r="AB920" s="71"/>
      <c r="AC920" s="71"/>
      <c r="AD920" s="71"/>
      <c r="AE920" s="71"/>
      <c r="AG920" s="102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  <c r="BB920" s="71"/>
      <c r="BC920" s="71"/>
      <c r="BD920" s="71"/>
      <c r="BE920" s="71"/>
      <c r="BF920" s="71"/>
      <c r="BG920" s="71"/>
      <c r="BH920" s="71"/>
      <c r="BI920" s="71"/>
      <c r="BJ920" s="71"/>
      <c r="BK920" s="71"/>
      <c r="BL920" s="71"/>
    </row>
    <row r="921" spans="3:64" ht="12.95" customHeight="1">
      <c r="C921" s="12"/>
      <c r="D921" s="12"/>
      <c r="AA921" s="71"/>
      <c r="AB921" s="71"/>
      <c r="AC921" s="71"/>
      <c r="AD921" s="71"/>
      <c r="AE921" s="71"/>
      <c r="AG921" s="102"/>
      <c r="AN921" s="71"/>
      <c r="AO921" s="71"/>
      <c r="AP921" s="71"/>
      <c r="AQ921" s="71"/>
      <c r="AR921" s="71"/>
      <c r="AS921" s="71"/>
      <c r="AT921" s="71"/>
      <c r="AU921" s="71"/>
    </row>
    <row r="922" spans="3:64" ht="12.95" customHeight="1">
      <c r="C922" s="12"/>
      <c r="D922" s="12"/>
      <c r="AA922" s="71"/>
      <c r="AB922" s="71"/>
      <c r="AC922" s="71"/>
      <c r="AD922" s="71"/>
      <c r="AE922" s="71"/>
      <c r="AG922" s="102"/>
      <c r="AN922" s="71"/>
      <c r="AO922" s="71"/>
      <c r="AP922" s="71"/>
      <c r="AQ922" s="71"/>
      <c r="AR922" s="71"/>
      <c r="AS922" s="71"/>
      <c r="AT922" s="71"/>
      <c r="AU922" s="71"/>
    </row>
    <row r="923" spans="3:64" ht="12.95" customHeight="1">
      <c r="C923" s="12"/>
      <c r="D923" s="12"/>
      <c r="AA923" s="71"/>
      <c r="AB923" s="71"/>
      <c r="AC923" s="71"/>
      <c r="AD923" s="71"/>
      <c r="AE923" s="71"/>
      <c r="AG923" s="102"/>
      <c r="AN923" s="71"/>
      <c r="AO923" s="71"/>
      <c r="AP923" s="71"/>
      <c r="AQ923" s="71"/>
      <c r="AR923" s="71"/>
      <c r="AS923" s="71"/>
      <c r="AT923" s="71"/>
      <c r="AU923" s="71"/>
    </row>
    <row r="924" spans="3:64" ht="12.95" customHeight="1">
      <c r="C924" s="12"/>
      <c r="D924" s="12"/>
      <c r="AA924" s="71"/>
      <c r="AB924" s="71"/>
      <c r="AC924" s="71"/>
      <c r="AD924" s="71"/>
      <c r="AE924" s="71"/>
      <c r="AG924" s="102"/>
      <c r="AN924" s="71"/>
      <c r="AO924" s="71"/>
      <c r="AP924" s="71"/>
      <c r="AQ924" s="71"/>
      <c r="AR924" s="71"/>
      <c r="AS924" s="71"/>
      <c r="AT924" s="71"/>
      <c r="AU924" s="71"/>
    </row>
    <row r="925" spans="3:64" ht="12.95" customHeight="1">
      <c r="C925" s="12"/>
      <c r="D925" s="12"/>
      <c r="AA925" s="71"/>
      <c r="AB925" s="71"/>
      <c r="AC925" s="71"/>
      <c r="AD925" s="71"/>
      <c r="AE925" s="71"/>
      <c r="AG925" s="102"/>
      <c r="AN925" s="71"/>
      <c r="AO925" s="71"/>
      <c r="AP925" s="71"/>
      <c r="AQ925" s="71"/>
      <c r="AR925" s="71"/>
      <c r="AS925" s="71"/>
      <c r="AT925" s="71"/>
      <c r="AU925" s="71"/>
    </row>
    <row r="926" spans="3:64" ht="12.95" customHeight="1">
      <c r="C926" s="12"/>
      <c r="D926" s="12"/>
      <c r="AA926" s="71"/>
      <c r="AB926" s="71"/>
      <c r="AC926" s="71"/>
      <c r="AD926" s="71"/>
      <c r="AE926" s="71"/>
      <c r="AG926" s="102"/>
      <c r="AN926" s="71"/>
      <c r="AO926" s="71"/>
      <c r="AP926" s="71"/>
      <c r="AQ926" s="71"/>
      <c r="AR926" s="71"/>
      <c r="AS926" s="71"/>
      <c r="AT926" s="71"/>
      <c r="AU926" s="71"/>
    </row>
    <row r="927" spans="3:64" ht="12.95" customHeight="1">
      <c r="C927" s="12"/>
      <c r="D927" s="12"/>
      <c r="AA927" s="71"/>
      <c r="AB927" s="71"/>
      <c r="AC927" s="71"/>
      <c r="AD927" s="71"/>
      <c r="AE927" s="71"/>
      <c r="AG927" s="102"/>
      <c r="AN927" s="71"/>
      <c r="AO927" s="71"/>
      <c r="AP927" s="71"/>
      <c r="AQ927" s="71"/>
      <c r="AR927" s="71"/>
      <c r="AS927" s="71"/>
      <c r="AT927" s="71"/>
      <c r="AU927" s="71"/>
    </row>
    <row r="928" spans="3:64" ht="12.95" customHeight="1">
      <c r="C928" s="12"/>
      <c r="D928" s="12"/>
      <c r="AA928" s="71"/>
      <c r="AB928" s="71"/>
      <c r="AC928" s="71"/>
      <c r="AD928" s="71"/>
      <c r="AE928" s="71"/>
      <c r="AG928" s="102"/>
      <c r="AN928" s="71"/>
      <c r="AO928" s="71"/>
      <c r="AP928" s="71"/>
      <c r="AQ928" s="71"/>
      <c r="AR928" s="71"/>
      <c r="AS928" s="71"/>
      <c r="AT928" s="71"/>
      <c r="AU928" s="71"/>
    </row>
    <row r="929" spans="3:64" ht="12.95" customHeight="1">
      <c r="C929" s="12"/>
      <c r="D929" s="12"/>
      <c r="AA929" s="71"/>
      <c r="AB929" s="71"/>
      <c r="AC929" s="71"/>
      <c r="AD929" s="71"/>
      <c r="AE929" s="71"/>
      <c r="AG929" s="102"/>
      <c r="AN929" s="71"/>
      <c r="AO929" s="71"/>
      <c r="AP929" s="71"/>
      <c r="AQ929" s="71"/>
      <c r="AR929" s="71"/>
      <c r="AS929" s="71"/>
      <c r="AT929" s="71"/>
      <c r="AU929" s="71"/>
    </row>
    <row r="930" spans="3:64" ht="12.95" customHeight="1">
      <c r="C930" s="12"/>
      <c r="D930" s="12"/>
      <c r="AA930" s="71"/>
      <c r="AB930" s="71"/>
      <c r="AC930" s="71"/>
      <c r="AD930" s="71"/>
      <c r="AE930" s="71"/>
      <c r="AG930" s="102"/>
      <c r="AN930" s="71"/>
      <c r="AO930" s="71"/>
      <c r="AP930" s="71"/>
      <c r="AQ930" s="71"/>
      <c r="AR930" s="71"/>
      <c r="AS930" s="71"/>
      <c r="AT930" s="71"/>
      <c r="AU930" s="71"/>
    </row>
    <row r="931" spans="3:64" ht="12.95" customHeight="1">
      <c r="C931" s="12"/>
      <c r="D931" s="12"/>
      <c r="AA931" s="71"/>
      <c r="AB931" s="71"/>
      <c r="AC931" s="71"/>
      <c r="AD931" s="71"/>
      <c r="AE931" s="71"/>
      <c r="AG931" s="102"/>
      <c r="AN931" s="71"/>
      <c r="AO931" s="71"/>
      <c r="AP931" s="71"/>
      <c r="AQ931" s="71"/>
      <c r="AR931" s="71"/>
      <c r="AS931" s="71"/>
      <c r="AT931" s="71"/>
      <c r="AU931" s="71"/>
    </row>
    <row r="932" spans="3:64" ht="12.95" customHeight="1">
      <c r="C932" s="12"/>
      <c r="D932" s="12"/>
      <c r="AA932" s="71"/>
      <c r="AB932" s="71"/>
      <c r="AC932" s="71"/>
      <c r="AD932" s="71"/>
      <c r="AE932" s="71"/>
      <c r="AG932" s="102"/>
      <c r="AN932" s="71"/>
      <c r="AO932" s="71"/>
      <c r="AP932" s="71"/>
      <c r="AQ932" s="71"/>
      <c r="AR932" s="71"/>
      <c r="AS932" s="71"/>
      <c r="AT932" s="71"/>
      <c r="AU932" s="71"/>
    </row>
    <row r="933" spans="3:64" ht="12.95" customHeight="1">
      <c r="C933" s="12"/>
      <c r="D933" s="12"/>
      <c r="AA933" s="71"/>
      <c r="AB933" s="71"/>
      <c r="AC933" s="71"/>
      <c r="AD933" s="71"/>
      <c r="AE933" s="71"/>
      <c r="AG933" s="102"/>
      <c r="AN933" s="71"/>
      <c r="AO933" s="71"/>
      <c r="AP933" s="71"/>
      <c r="AQ933" s="71"/>
      <c r="AR933" s="71"/>
      <c r="AS933" s="71"/>
      <c r="AT933" s="71"/>
      <c r="AU933" s="71"/>
    </row>
    <row r="934" spans="3:64" ht="12.95" customHeight="1">
      <c r="C934" s="12"/>
      <c r="D934" s="12"/>
      <c r="AA934" s="71"/>
      <c r="AB934" s="71"/>
      <c r="AC934" s="71"/>
      <c r="AD934" s="71"/>
      <c r="AE934" s="71"/>
      <c r="AG934" s="102"/>
      <c r="AN934" s="71"/>
      <c r="AO934" s="71"/>
      <c r="AP934" s="71"/>
      <c r="AQ934" s="71"/>
      <c r="AR934" s="71"/>
      <c r="AS934" s="71"/>
      <c r="AT934" s="71"/>
      <c r="AU934" s="71"/>
    </row>
    <row r="935" spans="3:64" ht="12.95" customHeight="1">
      <c r="C935" s="12"/>
      <c r="D935" s="12"/>
      <c r="AA935" s="71"/>
      <c r="AB935" s="71"/>
      <c r="AC935" s="71"/>
      <c r="AD935" s="71"/>
      <c r="AE935" s="71"/>
      <c r="AG935" s="102"/>
      <c r="AN935" s="71"/>
      <c r="AO935" s="71"/>
      <c r="AP935" s="71"/>
      <c r="AQ935" s="71"/>
      <c r="AR935" s="71"/>
      <c r="AS935" s="71"/>
      <c r="AT935" s="71"/>
      <c r="AU935" s="71"/>
    </row>
    <row r="936" spans="3:64" ht="12.95" customHeight="1">
      <c r="C936" s="12"/>
      <c r="D936" s="12"/>
      <c r="AA936" s="71"/>
      <c r="AB936" s="71"/>
      <c r="AC936" s="71"/>
      <c r="AD936" s="71"/>
      <c r="AE936" s="71"/>
      <c r="AG936" s="102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A936" s="71"/>
      <c r="BB936" s="71"/>
      <c r="BC936" s="71"/>
      <c r="BD936" s="71"/>
      <c r="BE936" s="71"/>
      <c r="BF936" s="71"/>
      <c r="BG936" s="71"/>
      <c r="BH936" s="71"/>
      <c r="BI936" s="71"/>
      <c r="BJ936" s="71"/>
      <c r="BK936" s="71"/>
      <c r="BL936" s="71"/>
    </row>
    <row r="937" spans="3:64" ht="12.95" customHeight="1">
      <c r="C937" s="12"/>
      <c r="D937" s="12"/>
      <c r="AA937" s="71"/>
      <c r="AB937" s="71"/>
      <c r="AC937" s="71"/>
      <c r="AD937" s="71"/>
      <c r="AE937" s="71"/>
      <c r="AG937" s="102"/>
      <c r="AN937" s="71"/>
      <c r="AO937" s="71"/>
      <c r="AP937" s="71"/>
      <c r="AQ937" s="71"/>
      <c r="AR937" s="71"/>
      <c r="AS937" s="71"/>
      <c r="AT937" s="71"/>
      <c r="AU937" s="71"/>
    </row>
    <row r="938" spans="3:64" ht="12.95" customHeight="1">
      <c r="C938" s="12"/>
      <c r="D938" s="12"/>
      <c r="AA938" s="71"/>
      <c r="AB938" s="71"/>
      <c r="AC938" s="71"/>
      <c r="AD938" s="71"/>
      <c r="AE938" s="71"/>
      <c r="AG938" s="102"/>
      <c r="AN938" s="71"/>
      <c r="AO938" s="71"/>
      <c r="AP938" s="71"/>
      <c r="AQ938" s="71"/>
      <c r="AR938" s="71"/>
      <c r="AS938" s="71"/>
      <c r="AT938" s="71"/>
      <c r="AU938" s="71"/>
    </row>
    <row r="939" spans="3:64" ht="12.95" customHeight="1">
      <c r="C939" s="12"/>
      <c r="D939" s="12"/>
      <c r="AA939" s="71"/>
      <c r="AB939" s="71"/>
      <c r="AC939" s="71"/>
      <c r="AD939" s="71"/>
      <c r="AE939" s="71"/>
      <c r="AG939" s="102"/>
      <c r="AN939" s="71"/>
      <c r="AO939" s="71"/>
      <c r="AP939" s="71"/>
      <c r="AQ939" s="71"/>
      <c r="AR939" s="71"/>
      <c r="AS939" s="71"/>
      <c r="AT939" s="71"/>
      <c r="AU939" s="71"/>
    </row>
    <row r="940" spans="3:64" ht="12.95" customHeight="1">
      <c r="C940" s="12"/>
      <c r="D940" s="12"/>
      <c r="AA940" s="71"/>
      <c r="AB940" s="71"/>
      <c r="AC940" s="71"/>
      <c r="AD940" s="71"/>
      <c r="AE940" s="71"/>
      <c r="AG940" s="102"/>
      <c r="AN940" s="71"/>
      <c r="AO940" s="71"/>
      <c r="AP940" s="71"/>
      <c r="AQ940" s="71"/>
      <c r="AR940" s="71"/>
      <c r="AS940" s="71"/>
      <c r="AT940" s="71"/>
      <c r="AU940" s="71"/>
    </row>
    <row r="941" spans="3:64" ht="12.95" customHeight="1">
      <c r="C941" s="12"/>
      <c r="D941" s="12"/>
      <c r="AA941" s="71"/>
      <c r="AB941" s="71"/>
      <c r="AC941" s="71"/>
      <c r="AD941" s="71"/>
      <c r="AE941" s="71"/>
      <c r="AG941" s="102"/>
      <c r="AN941" s="71"/>
      <c r="AO941" s="71"/>
      <c r="AP941" s="71"/>
      <c r="AQ941" s="71"/>
      <c r="AR941" s="71"/>
      <c r="AS941" s="71"/>
      <c r="AT941" s="71"/>
      <c r="AU941" s="71"/>
    </row>
    <row r="942" spans="3:64" ht="12.95" customHeight="1">
      <c r="C942" s="12"/>
      <c r="D942" s="12"/>
      <c r="AA942" s="71"/>
      <c r="AB942" s="71"/>
      <c r="AC942" s="71"/>
      <c r="AD942" s="71"/>
      <c r="AE942" s="71"/>
      <c r="AG942" s="102"/>
      <c r="AN942" s="71"/>
      <c r="AO942" s="71"/>
      <c r="AP942" s="71"/>
      <c r="AQ942" s="71"/>
      <c r="AR942" s="71"/>
      <c r="AS942" s="71"/>
      <c r="AT942" s="71"/>
      <c r="AU942" s="71"/>
    </row>
    <row r="943" spans="3:64" ht="12.95" customHeight="1">
      <c r="C943" s="12"/>
      <c r="D943" s="12"/>
      <c r="AA943" s="71"/>
      <c r="AB943" s="71"/>
      <c r="AC943" s="71"/>
      <c r="AD943" s="71"/>
      <c r="AE943" s="71"/>
      <c r="AG943" s="102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A943" s="71"/>
      <c r="BB943" s="71"/>
      <c r="BC943" s="71"/>
      <c r="BD943" s="71"/>
      <c r="BE943" s="71"/>
      <c r="BF943" s="71"/>
      <c r="BG943" s="71"/>
      <c r="BH943" s="71"/>
      <c r="BI943" s="71"/>
      <c r="BJ943" s="71"/>
      <c r="BK943" s="71"/>
      <c r="BL943" s="71"/>
    </row>
    <row r="944" spans="3:64" ht="12.95" customHeight="1">
      <c r="C944" s="12"/>
      <c r="D944" s="12"/>
      <c r="AA944" s="71"/>
      <c r="AB944" s="71"/>
      <c r="AC944" s="71"/>
      <c r="AD944" s="71"/>
      <c r="AE944" s="71"/>
      <c r="AG944" s="102"/>
      <c r="AN944" s="71"/>
      <c r="AO944" s="71"/>
      <c r="AP944" s="71"/>
      <c r="AQ944" s="71"/>
      <c r="AR944" s="71"/>
      <c r="AS944" s="71"/>
      <c r="AT944" s="71"/>
      <c r="AU944" s="71"/>
    </row>
    <row r="945" spans="3:64" ht="12.95" customHeight="1">
      <c r="C945" s="12"/>
      <c r="D945" s="12"/>
      <c r="AA945" s="71"/>
      <c r="AB945" s="71"/>
      <c r="AC945" s="71"/>
      <c r="AD945" s="71"/>
      <c r="AE945" s="71"/>
      <c r="AG945" s="102"/>
      <c r="AN945" s="71"/>
      <c r="AO945" s="71"/>
      <c r="AP945" s="71"/>
      <c r="AQ945" s="71"/>
      <c r="AR945" s="71"/>
      <c r="AS945" s="71"/>
      <c r="AT945" s="71"/>
      <c r="AU945" s="71"/>
    </row>
    <row r="946" spans="3:64" ht="12.95" customHeight="1">
      <c r="C946" s="12"/>
      <c r="D946" s="12"/>
      <c r="AA946" s="71"/>
      <c r="AB946" s="71"/>
      <c r="AC946" s="71"/>
      <c r="AD946" s="71"/>
      <c r="AE946" s="71"/>
      <c r="AG946" s="102"/>
      <c r="AN946" s="71"/>
      <c r="AO946" s="71"/>
      <c r="AP946" s="71"/>
      <c r="AQ946" s="71"/>
      <c r="AR946" s="71"/>
      <c r="AS946" s="71"/>
      <c r="AT946" s="71"/>
      <c r="AU946" s="71"/>
    </row>
    <row r="947" spans="3:64" ht="12.95" customHeight="1">
      <c r="C947" s="12"/>
      <c r="D947" s="12"/>
      <c r="AA947" s="71"/>
      <c r="AB947" s="71"/>
      <c r="AC947" s="71"/>
      <c r="AD947" s="71"/>
      <c r="AE947" s="71"/>
      <c r="AG947" s="102"/>
      <c r="AN947" s="71"/>
      <c r="AO947" s="71"/>
      <c r="AP947" s="71"/>
      <c r="AQ947" s="71"/>
      <c r="AR947" s="71"/>
      <c r="AS947" s="71"/>
      <c r="AT947" s="71"/>
      <c r="AU947" s="71"/>
    </row>
    <row r="948" spans="3:64" ht="12.95" customHeight="1">
      <c r="C948" s="12"/>
      <c r="D948" s="12"/>
      <c r="AA948" s="71"/>
      <c r="AB948" s="71"/>
      <c r="AC948" s="71"/>
      <c r="AD948" s="71"/>
      <c r="AE948" s="71"/>
      <c r="AG948" s="102"/>
      <c r="AN948" s="71"/>
      <c r="AO948" s="71"/>
      <c r="AP948" s="71"/>
      <c r="AQ948" s="71"/>
      <c r="AR948" s="71"/>
      <c r="AS948" s="71"/>
      <c r="AT948" s="71"/>
      <c r="AU948" s="71"/>
    </row>
    <row r="949" spans="3:64" ht="12.95" customHeight="1">
      <c r="C949" s="12"/>
      <c r="D949" s="12"/>
      <c r="AA949" s="71"/>
      <c r="AB949" s="71"/>
      <c r="AC949" s="71"/>
      <c r="AD949" s="71"/>
      <c r="AE949" s="71"/>
      <c r="AG949" s="102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A949" s="71"/>
      <c r="BB949" s="71"/>
      <c r="BC949" s="71"/>
      <c r="BD949" s="71"/>
      <c r="BE949" s="71"/>
      <c r="BF949" s="71"/>
      <c r="BG949" s="71"/>
      <c r="BH949" s="71"/>
      <c r="BI949" s="71"/>
      <c r="BJ949" s="71"/>
      <c r="BK949" s="71"/>
      <c r="BL949" s="71"/>
    </row>
    <row r="950" spans="3:64" ht="12.95" customHeight="1">
      <c r="C950" s="12"/>
      <c r="D950" s="12"/>
      <c r="AA950" s="71"/>
      <c r="AB950" s="71"/>
      <c r="AC950" s="71"/>
      <c r="AD950" s="71"/>
      <c r="AE950" s="71"/>
      <c r="AG950" s="102"/>
      <c r="AN950" s="71"/>
      <c r="AO950" s="71"/>
      <c r="AP950" s="71"/>
      <c r="AQ950" s="71"/>
      <c r="AR950" s="71"/>
      <c r="AS950" s="71"/>
      <c r="AT950" s="71"/>
      <c r="AU950" s="71"/>
    </row>
    <row r="951" spans="3:64" ht="12.95" customHeight="1">
      <c r="C951" s="12"/>
      <c r="D951" s="12"/>
      <c r="AA951" s="71"/>
      <c r="AB951" s="71"/>
      <c r="AC951" s="71"/>
      <c r="AD951" s="71"/>
      <c r="AE951" s="71"/>
      <c r="AG951" s="102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</row>
    <row r="952" spans="3:64" ht="12.95" customHeight="1">
      <c r="C952" s="12"/>
      <c r="D952" s="12"/>
      <c r="AA952" s="71"/>
      <c r="AB952" s="71"/>
      <c r="AC952" s="71"/>
      <c r="AD952" s="71"/>
      <c r="AE952" s="71"/>
      <c r="AG952" s="102"/>
      <c r="AN952" s="71"/>
      <c r="AO952" s="71"/>
      <c r="AP952" s="71"/>
      <c r="AQ952" s="71"/>
      <c r="AR952" s="71"/>
      <c r="AS952" s="71"/>
      <c r="AT952" s="71"/>
      <c r="AU952" s="71"/>
    </row>
    <row r="953" spans="3:64" ht="12.95" customHeight="1">
      <c r="C953" s="12"/>
      <c r="D953" s="12"/>
      <c r="AA953" s="71"/>
      <c r="AB953" s="71"/>
      <c r="AC953" s="71"/>
      <c r="AD953" s="71"/>
      <c r="AE953" s="71"/>
      <c r="AG953" s="102"/>
      <c r="AN953" s="71"/>
      <c r="AO953" s="71"/>
      <c r="AP953" s="71"/>
      <c r="AQ953" s="71"/>
      <c r="AR953" s="71"/>
      <c r="AS953" s="71"/>
      <c r="AT953" s="71"/>
      <c r="AU953" s="71"/>
      <c r="AV953" s="71"/>
    </row>
    <row r="954" spans="3:64" ht="12.95" customHeight="1">
      <c r="C954" s="12"/>
      <c r="D954" s="12"/>
      <c r="AA954" s="71"/>
      <c r="AB954" s="71"/>
      <c r="AC954" s="71"/>
      <c r="AD954" s="71"/>
      <c r="AE954" s="71"/>
      <c r="AG954" s="102"/>
      <c r="AN954" s="71"/>
      <c r="AO954" s="71"/>
      <c r="AP954" s="71"/>
      <c r="AQ954" s="71"/>
      <c r="AR954" s="71"/>
      <c r="AS954" s="71"/>
      <c r="AT954" s="71"/>
      <c r="AU954" s="71"/>
    </row>
    <row r="955" spans="3:64" ht="12.95" customHeight="1">
      <c r="C955" s="12"/>
      <c r="D955" s="12"/>
      <c r="AA955" s="71"/>
      <c r="AB955" s="71"/>
      <c r="AC955" s="71"/>
      <c r="AD955" s="71"/>
      <c r="AE955" s="71"/>
      <c r="AG955" s="102"/>
      <c r="AN955" s="71"/>
      <c r="AO955" s="71"/>
      <c r="AP955" s="71"/>
      <c r="AQ955" s="71"/>
      <c r="AR955" s="71"/>
      <c r="AS955" s="71"/>
      <c r="AT955" s="71"/>
      <c r="AU955" s="71"/>
    </row>
    <row r="956" spans="3:64" ht="12.95" customHeight="1">
      <c r="C956" s="12"/>
      <c r="D956" s="12"/>
      <c r="AA956" s="71"/>
      <c r="AB956" s="71"/>
      <c r="AC956" s="71"/>
      <c r="AD956" s="71"/>
      <c r="AE956" s="71"/>
      <c r="AG956" s="102"/>
      <c r="AN956" s="71"/>
      <c r="AO956" s="71"/>
      <c r="AP956" s="71"/>
      <c r="AQ956" s="71"/>
      <c r="AR956" s="71"/>
      <c r="AS956" s="71"/>
      <c r="AT956" s="71"/>
      <c r="AU956" s="71"/>
    </row>
    <row r="957" spans="3:64" ht="12.95" customHeight="1">
      <c r="C957" s="12"/>
      <c r="D957" s="12"/>
      <c r="AA957" s="71"/>
      <c r="AB957" s="71"/>
      <c r="AC957" s="71"/>
      <c r="AD957" s="71"/>
      <c r="AE957" s="71"/>
      <c r="AG957" s="102"/>
      <c r="AN957" s="71"/>
      <c r="AO957" s="71"/>
      <c r="AP957" s="71"/>
      <c r="AQ957" s="71"/>
      <c r="AR957" s="71"/>
      <c r="AS957" s="71"/>
      <c r="AT957" s="71"/>
      <c r="AU957" s="71"/>
    </row>
    <row r="958" spans="3:64" ht="12.95" customHeight="1">
      <c r="C958" s="12"/>
      <c r="D958" s="12"/>
      <c r="AA958" s="71"/>
      <c r="AB958" s="71"/>
      <c r="AC958" s="71"/>
      <c r="AD958" s="71"/>
      <c r="AE958" s="71"/>
      <c r="AG958" s="102"/>
      <c r="AN958" s="71"/>
      <c r="AO958" s="71"/>
      <c r="AP958" s="71"/>
      <c r="AQ958" s="71"/>
      <c r="AR958" s="71"/>
      <c r="AS958" s="71"/>
      <c r="AT958" s="71"/>
      <c r="AU958" s="71"/>
    </row>
    <row r="959" spans="3:64" ht="12.95" customHeight="1">
      <c r="C959" s="12"/>
      <c r="D959" s="12"/>
      <c r="AA959" s="71"/>
      <c r="AB959" s="71"/>
      <c r="AC959" s="71"/>
      <c r="AD959" s="71"/>
      <c r="AE959" s="71"/>
      <c r="AG959" s="102"/>
      <c r="AN959" s="71"/>
      <c r="AO959" s="71"/>
      <c r="AP959" s="71"/>
      <c r="AQ959" s="71"/>
      <c r="AR959" s="71"/>
      <c r="AS959" s="71"/>
      <c r="AT959" s="71"/>
      <c r="AU959" s="71"/>
      <c r="AV959" s="71"/>
    </row>
    <row r="960" spans="3:64" ht="12.95" customHeight="1">
      <c r="C960" s="12"/>
      <c r="D960" s="12"/>
      <c r="AA960" s="71"/>
      <c r="AB960" s="71"/>
      <c r="AC960" s="71"/>
      <c r="AD960" s="71"/>
      <c r="AE960" s="71"/>
      <c r="AG960" s="102"/>
      <c r="AN960" s="71"/>
      <c r="AO960" s="71"/>
      <c r="AP960" s="71"/>
      <c r="AQ960" s="71"/>
      <c r="AR960" s="71"/>
      <c r="AS960" s="71"/>
      <c r="AT960" s="71"/>
      <c r="AU960" s="71"/>
    </row>
    <row r="961" spans="3:48" ht="12.95" customHeight="1">
      <c r="C961" s="12"/>
      <c r="D961" s="12"/>
      <c r="AA961" s="71"/>
      <c r="AB961" s="71"/>
      <c r="AC961" s="71"/>
      <c r="AD961" s="71"/>
      <c r="AE961" s="71"/>
      <c r="AG961" s="102"/>
      <c r="AN961" s="71"/>
      <c r="AO961" s="71"/>
      <c r="AP961" s="71"/>
      <c r="AQ961" s="71"/>
      <c r="AR961" s="71"/>
      <c r="AS961" s="71"/>
      <c r="AT961" s="71"/>
      <c r="AU961" s="71"/>
    </row>
    <row r="962" spans="3:48" ht="12.95" customHeight="1">
      <c r="C962" s="12"/>
      <c r="D962" s="12"/>
      <c r="AA962" s="71"/>
      <c r="AB962" s="71"/>
      <c r="AC962" s="71"/>
      <c r="AD962" s="71"/>
      <c r="AE962" s="71"/>
      <c r="AG962" s="102"/>
      <c r="AN962" s="71"/>
      <c r="AO962" s="71"/>
      <c r="AP962" s="71"/>
      <c r="AQ962" s="71"/>
      <c r="AR962" s="71"/>
      <c r="AS962" s="71"/>
      <c r="AT962" s="71"/>
      <c r="AU962" s="71"/>
    </row>
    <row r="963" spans="3:48" ht="12.95" customHeight="1">
      <c r="C963" s="12"/>
      <c r="D963" s="12"/>
      <c r="AA963" s="71"/>
      <c r="AB963" s="71"/>
      <c r="AC963" s="71"/>
      <c r="AD963" s="71"/>
      <c r="AE963" s="71"/>
      <c r="AG963" s="102"/>
      <c r="AN963" s="71"/>
      <c r="AO963" s="71"/>
      <c r="AP963" s="71"/>
      <c r="AQ963" s="71"/>
      <c r="AR963" s="71"/>
      <c r="AS963" s="71"/>
      <c r="AT963" s="71"/>
      <c r="AU963" s="71"/>
    </row>
    <row r="964" spans="3:48" ht="12.95" customHeight="1">
      <c r="C964" s="12"/>
      <c r="D964" s="12"/>
      <c r="AA964" s="71"/>
      <c r="AB964" s="71"/>
      <c r="AC964" s="71"/>
      <c r="AD964" s="71"/>
      <c r="AE964" s="71"/>
      <c r="AG964" s="102"/>
      <c r="AN964" s="71"/>
      <c r="AO964" s="71"/>
      <c r="AP964" s="71"/>
      <c r="AQ964" s="71"/>
      <c r="AR964" s="71"/>
      <c r="AS964" s="71"/>
      <c r="AT964" s="71"/>
      <c r="AU964" s="71"/>
    </row>
    <row r="965" spans="3:48" ht="12.95" customHeight="1">
      <c r="C965" s="12"/>
      <c r="D965" s="12"/>
      <c r="AA965" s="71"/>
      <c r="AB965" s="71"/>
      <c r="AC965" s="71"/>
      <c r="AD965" s="71"/>
      <c r="AE965" s="71"/>
      <c r="AG965" s="102"/>
      <c r="AN965" s="71"/>
      <c r="AO965" s="71"/>
      <c r="AP965" s="71"/>
      <c r="AQ965" s="71"/>
      <c r="AR965" s="71"/>
      <c r="AS965" s="71"/>
      <c r="AT965" s="71"/>
      <c r="AU965" s="71"/>
    </row>
    <row r="966" spans="3:48" ht="12.95" customHeight="1">
      <c r="C966" s="12"/>
      <c r="D966" s="12"/>
      <c r="AA966" s="71"/>
      <c r="AB966" s="71"/>
      <c r="AC966" s="71"/>
      <c r="AD966" s="71"/>
      <c r="AE966" s="71"/>
      <c r="AG966" s="102"/>
      <c r="AN966" s="71"/>
      <c r="AO966" s="71"/>
      <c r="AP966" s="71"/>
      <c r="AQ966" s="71"/>
      <c r="AR966" s="71"/>
      <c r="AS966" s="71"/>
      <c r="AT966" s="71"/>
      <c r="AU966" s="71"/>
    </row>
    <row r="967" spans="3:48" ht="12.95" customHeight="1">
      <c r="C967" s="12"/>
      <c r="D967" s="12"/>
      <c r="AA967" s="71"/>
      <c r="AB967" s="71"/>
      <c r="AC967" s="71"/>
      <c r="AD967" s="71"/>
      <c r="AE967" s="71"/>
      <c r="AG967" s="102"/>
      <c r="AN967" s="71"/>
      <c r="AO967" s="71"/>
      <c r="AP967" s="71"/>
      <c r="AQ967" s="71"/>
      <c r="AR967" s="71"/>
      <c r="AS967" s="71"/>
      <c r="AT967" s="71"/>
      <c r="AU967" s="71"/>
    </row>
    <row r="968" spans="3:48" ht="12.95" customHeight="1">
      <c r="C968" s="12"/>
      <c r="D968" s="12"/>
      <c r="AA968" s="71"/>
      <c r="AB968" s="71"/>
      <c r="AC968" s="71"/>
      <c r="AD968" s="71"/>
      <c r="AE968" s="71"/>
      <c r="AG968" s="102"/>
      <c r="AN968" s="71"/>
      <c r="AO968" s="71"/>
      <c r="AP968" s="71"/>
      <c r="AQ968" s="71"/>
      <c r="AR968" s="71"/>
      <c r="AS968" s="71"/>
      <c r="AT968" s="71"/>
      <c r="AU968" s="71"/>
    </row>
    <row r="969" spans="3:48" ht="12.95" customHeight="1">
      <c r="C969" s="12"/>
      <c r="D969" s="12"/>
      <c r="AA969" s="71"/>
      <c r="AB969" s="71"/>
      <c r="AC969" s="71"/>
      <c r="AD969" s="71"/>
      <c r="AE969" s="71"/>
      <c r="AG969" s="102"/>
      <c r="AN969" s="71"/>
      <c r="AO969" s="71"/>
      <c r="AP969" s="71"/>
      <c r="AQ969" s="71"/>
      <c r="AR969" s="71"/>
      <c r="AS969" s="71"/>
      <c r="AT969" s="71"/>
      <c r="AU969" s="71"/>
    </row>
    <row r="970" spans="3:48" ht="12.95" customHeight="1">
      <c r="C970" s="12"/>
      <c r="D970" s="12"/>
      <c r="AA970" s="71"/>
      <c r="AB970" s="71"/>
      <c r="AC970" s="71"/>
      <c r="AD970" s="71"/>
      <c r="AE970" s="71"/>
      <c r="AG970" s="102"/>
      <c r="AN970" s="71"/>
      <c r="AO970" s="71"/>
      <c r="AP970" s="71"/>
      <c r="AQ970" s="71"/>
      <c r="AR970" s="71"/>
      <c r="AS970" s="71"/>
      <c r="AT970" s="71"/>
      <c r="AU970" s="71"/>
      <c r="AV970" s="71"/>
    </row>
    <row r="971" spans="3:48" ht="12.95" customHeight="1">
      <c r="C971" s="12"/>
      <c r="D971" s="12"/>
      <c r="AA971" s="71"/>
      <c r="AB971" s="71"/>
      <c r="AC971" s="71"/>
      <c r="AD971" s="71"/>
      <c r="AE971" s="71"/>
      <c r="AG971" s="102"/>
      <c r="AN971" s="71"/>
      <c r="AO971" s="71"/>
      <c r="AP971" s="71"/>
      <c r="AQ971" s="71"/>
      <c r="AR971" s="71"/>
      <c r="AS971" s="71"/>
      <c r="AT971" s="71"/>
      <c r="AU971" s="71"/>
    </row>
    <row r="972" spans="3:48" ht="12.95" customHeight="1">
      <c r="C972" s="12"/>
      <c r="D972" s="12"/>
      <c r="AA972" s="71"/>
      <c r="AB972" s="71"/>
      <c r="AC972" s="71"/>
      <c r="AD972" s="71"/>
      <c r="AE972" s="71"/>
      <c r="AG972" s="102"/>
      <c r="AN972" s="71"/>
      <c r="AO972" s="71"/>
      <c r="AP972" s="71"/>
      <c r="AQ972" s="71"/>
      <c r="AR972" s="71"/>
      <c r="AS972" s="71"/>
      <c r="AT972" s="71"/>
      <c r="AU972" s="71"/>
    </row>
    <row r="973" spans="3:48" ht="12.95" customHeight="1">
      <c r="C973" s="12"/>
      <c r="D973" s="12"/>
      <c r="AA973" s="71"/>
      <c r="AB973" s="71"/>
      <c r="AC973" s="71"/>
      <c r="AD973" s="71"/>
      <c r="AE973" s="71"/>
      <c r="AG973" s="102"/>
      <c r="AN973" s="71"/>
      <c r="AO973" s="71"/>
      <c r="AP973" s="71"/>
      <c r="AQ973" s="71"/>
      <c r="AR973" s="71"/>
      <c r="AS973" s="71"/>
      <c r="AT973" s="71"/>
      <c r="AU973" s="71"/>
    </row>
    <row r="974" spans="3:48" ht="12.95" customHeight="1">
      <c r="C974" s="12"/>
      <c r="D974" s="12"/>
      <c r="AA974" s="71"/>
      <c r="AB974" s="71"/>
      <c r="AC974" s="71"/>
      <c r="AD974" s="71"/>
      <c r="AE974" s="71"/>
      <c r="AG974" s="102"/>
      <c r="AN974" s="71"/>
      <c r="AO974" s="71"/>
      <c r="AP974" s="71"/>
      <c r="AQ974" s="71"/>
      <c r="AR974" s="71"/>
      <c r="AS974" s="71"/>
      <c r="AT974" s="71"/>
      <c r="AU974" s="71"/>
    </row>
    <row r="975" spans="3:48" ht="12.95" customHeight="1">
      <c r="C975" s="12"/>
      <c r="D975" s="12"/>
      <c r="AA975" s="71"/>
      <c r="AB975" s="71"/>
      <c r="AC975" s="71"/>
      <c r="AD975" s="71"/>
      <c r="AE975" s="71"/>
      <c r="AG975" s="102"/>
      <c r="AN975" s="71"/>
      <c r="AO975" s="71"/>
      <c r="AP975" s="71"/>
      <c r="AQ975" s="71"/>
      <c r="AR975" s="71"/>
      <c r="AS975" s="71"/>
      <c r="AT975" s="71"/>
      <c r="AU975" s="71"/>
    </row>
    <row r="976" spans="3:48" ht="12.95" customHeight="1">
      <c r="C976" s="12"/>
      <c r="D976" s="12"/>
      <c r="AA976" s="71"/>
      <c r="AB976" s="71"/>
      <c r="AC976" s="71"/>
      <c r="AD976" s="71"/>
      <c r="AE976" s="71"/>
      <c r="AG976" s="102"/>
      <c r="AN976" s="71"/>
      <c r="AO976" s="71"/>
      <c r="AP976" s="71"/>
      <c r="AQ976" s="71"/>
      <c r="AR976" s="71"/>
      <c r="AS976" s="71"/>
      <c r="AT976" s="71"/>
      <c r="AU976" s="71"/>
      <c r="AV976" s="71"/>
    </row>
    <row r="977" spans="3:64" ht="12.95" customHeight="1">
      <c r="C977" s="12"/>
      <c r="D977" s="12"/>
      <c r="AA977" s="71"/>
      <c r="AB977" s="71"/>
      <c r="AC977" s="71"/>
      <c r="AD977" s="71"/>
      <c r="AE977" s="71"/>
      <c r="AG977" s="102"/>
      <c r="AN977" s="71"/>
      <c r="AO977" s="71"/>
      <c r="AP977" s="71"/>
      <c r="AQ977" s="71"/>
      <c r="AR977" s="71"/>
      <c r="AS977" s="71"/>
      <c r="AT977" s="71"/>
      <c r="AU977" s="71"/>
    </row>
    <row r="978" spans="3:64" ht="12.95" customHeight="1">
      <c r="C978" s="12"/>
      <c r="D978" s="12"/>
      <c r="AA978" s="71"/>
      <c r="AB978" s="71"/>
      <c r="AC978" s="71"/>
      <c r="AD978" s="71"/>
      <c r="AE978" s="71"/>
      <c r="AG978" s="102"/>
      <c r="AN978" s="71"/>
      <c r="AO978" s="71"/>
      <c r="AP978" s="71"/>
      <c r="AQ978" s="71"/>
      <c r="AR978" s="71"/>
      <c r="AS978" s="71"/>
      <c r="AT978" s="71"/>
      <c r="AU978" s="71"/>
    </row>
    <row r="979" spans="3:64" ht="12.95" customHeight="1">
      <c r="C979" s="12"/>
      <c r="D979" s="12"/>
      <c r="AA979" s="71"/>
      <c r="AB979" s="71"/>
      <c r="AC979" s="71"/>
      <c r="AD979" s="71"/>
      <c r="AE979" s="71"/>
      <c r="AG979" s="102"/>
      <c r="AN979" s="71"/>
      <c r="AO979" s="71"/>
      <c r="AP979" s="71"/>
      <c r="AQ979" s="71"/>
      <c r="AR979" s="71"/>
      <c r="AS979" s="71"/>
      <c r="AT979" s="71"/>
      <c r="AU979" s="71"/>
    </row>
    <row r="980" spans="3:64" ht="12.95" customHeight="1">
      <c r="C980" s="12"/>
      <c r="D980" s="12"/>
      <c r="AA980" s="71"/>
      <c r="AB980" s="71"/>
      <c r="AC980" s="71"/>
      <c r="AD980" s="71"/>
      <c r="AE980" s="71"/>
      <c r="AG980" s="102"/>
      <c r="AN980" s="71"/>
      <c r="AO980" s="71"/>
      <c r="AP980" s="71"/>
      <c r="AQ980" s="71"/>
      <c r="AR980" s="71"/>
      <c r="AS980" s="71"/>
      <c r="AT980" s="71"/>
      <c r="AU980" s="71"/>
    </row>
    <row r="981" spans="3:64" ht="12.95" customHeight="1">
      <c r="C981" s="12"/>
      <c r="D981" s="12"/>
      <c r="AA981" s="71"/>
      <c r="AB981" s="71"/>
      <c r="AC981" s="71"/>
      <c r="AD981" s="71"/>
      <c r="AE981" s="71"/>
      <c r="AG981" s="102"/>
      <c r="AN981" s="71"/>
      <c r="AO981" s="71"/>
      <c r="AP981" s="71"/>
      <c r="AQ981" s="71"/>
      <c r="AR981" s="71"/>
      <c r="AS981" s="71"/>
      <c r="AT981" s="71"/>
      <c r="AU981" s="71"/>
    </row>
    <row r="982" spans="3:64" ht="12.95" customHeight="1">
      <c r="C982" s="12"/>
      <c r="D982" s="12"/>
      <c r="AA982" s="71"/>
      <c r="AB982" s="71"/>
      <c r="AC982" s="71"/>
      <c r="AD982" s="71"/>
      <c r="AE982" s="71"/>
      <c r="AG982" s="102"/>
      <c r="AN982" s="71"/>
      <c r="AO982" s="71"/>
      <c r="AP982" s="71"/>
      <c r="AQ982" s="71"/>
      <c r="AR982" s="71"/>
      <c r="AS982" s="71"/>
      <c r="AT982" s="71"/>
      <c r="AU982" s="71"/>
    </row>
    <row r="983" spans="3:64" ht="12.95" customHeight="1">
      <c r="C983" s="12"/>
      <c r="D983" s="12"/>
      <c r="AA983" s="71"/>
      <c r="AB983" s="71"/>
      <c r="AC983" s="71"/>
      <c r="AD983" s="71"/>
      <c r="AE983" s="71"/>
      <c r="AG983" s="102"/>
      <c r="AN983" s="71"/>
      <c r="AO983" s="71"/>
      <c r="AP983" s="71"/>
      <c r="AQ983" s="71"/>
      <c r="AR983" s="71"/>
      <c r="AS983" s="71"/>
      <c r="AT983" s="71"/>
      <c r="AU983" s="71"/>
    </row>
    <row r="984" spans="3:64" ht="12.95" customHeight="1">
      <c r="C984" s="12"/>
      <c r="D984" s="12"/>
      <c r="AA984" s="71"/>
      <c r="AB984" s="71"/>
      <c r="AC984" s="71"/>
      <c r="AD984" s="71"/>
      <c r="AE984" s="71"/>
      <c r="AG984" s="102"/>
      <c r="AN984" s="71"/>
      <c r="AO984" s="71"/>
      <c r="AP984" s="71"/>
      <c r="AQ984" s="71"/>
      <c r="AR984" s="71"/>
      <c r="AS984" s="71"/>
      <c r="AT984" s="71"/>
      <c r="AU984" s="71"/>
    </row>
    <row r="985" spans="3:64" ht="12.95" customHeight="1">
      <c r="C985" s="12"/>
      <c r="D985" s="12"/>
      <c r="AA985" s="71"/>
      <c r="AB985" s="71"/>
      <c r="AC985" s="71"/>
      <c r="AD985" s="71"/>
      <c r="AE985" s="71"/>
      <c r="AG985" s="102"/>
      <c r="AN985" s="71"/>
      <c r="AO985" s="71"/>
      <c r="AP985" s="71"/>
      <c r="AQ985" s="71"/>
      <c r="AR985" s="71"/>
      <c r="AS985" s="71"/>
      <c r="AT985" s="71"/>
      <c r="AU985" s="71"/>
    </row>
    <row r="986" spans="3:64" ht="12.95" customHeight="1">
      <c r="C986" s="12"/>
      <c r="D986" s="12"/>
      <c r="AA986" s="71"/>
      <c r="AB986" s="71"/>
      <c r="AC986" s="71"/>
      <c r="AD986" s="71"/>
      <c r="AE986" s="71"/>
      <c r="AG986" s="102"/>
      <c r="AN986" s="71"/>
      <c r="AO986" s="71"/>
      <c r="AP986" s="71"/>
      <c r="AQ986" s="71"/>
      <c r="AR986" s="71"/>
      <c r="AS986" s="71"/>
      <c r="AT986" s="71"/>
      <c r="AU986" s="71"/>
    </row>
    <row r="987" spans="3:64" ht="12.95" customHeight="1">
      <c r="C987" s="12"/>
      <c r="D987" s="12"/>
      <c r="AA987" s="71"/>
      <c r="AB987" s="71"/>
      <c r="AC987" s="71"/>
      <c r="AD987" s="71"/>
      <c r="AE987" s="71"/>
      <c r="AG987" s="102"/>
      <c r="AN987" s="71"/>
      <c r="AO987" s="71"/>
      <c r="AP987" s="71"/>
      <c r="AQ987" s="71"/>
      <c r="AR987" s="71"/>
      <c r="AS987" s="71"/>
      <c r="AT987" s="71"/>
      <c r="AU987" s="71"/>
    </row>
    <row r="988" spans="3:64" ht="12.95" customHeight="1">
      <c r="C988" s="12"/>
      <c r="D988" s="12"/>
      <c r="AA988" s="71"/>
      <c r="AB988" s="71"/>
      <c r="AC988" s="71"/>
      <c r="AD988" s="71"/>
      <c r="AE988" s="71"/>
      <c r="AG988" s="102"/>
      <c r="AN988" s="71"/>
      <c r="AO988" s="71"/>
      <c r="AP988" s="71"/>
      <c r="AQ988" s="71"/>
      <c r="AR988" s="71"/>
      <c r="AS988" s="71"/>
      <c r="AT988" s="71"/>
      <c r="AU988" s="71"/>
    </row>
    <row r="989" spans="3:64" ht="12.95" customHeight="1">
      <c r="C989" s="12"/>
      <c r="D989" s="12"/>
      <c r="AA989" s="71"/>
      <c r="AB989" s="71"/>
      <c r="AC989" s="71"/>
      <c r="AD989" s="71"/>
      <c r="AE989" s="71"/>
      <c r="AG989" s="102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A989" s="71"/>
      <c r="BB989" s="71"/>
      <c r="BC989" s="71"/>
      <c r="BD989" s="71"/>
      <c r="BE989" s="71"/>
      <c r="BF989" s="71"/>
      <c r="BG989" s="71"/>
      <c r="BH989" s="71"/>
      <c r="BI989" s="71"/>
      <c r="BJ989" s="71"/>
      <c r="BK989" s="71"/>
      <c r="BL989" s="71"/>
    </row>
    <row r="990" spans="3:64" ht="12.95" customHeight="1">
      <c r="C990" s="12"/>
      <c r="D990" s="12"/>
      <c r="AA990" s="71"/>
      <c r="AB990" s="71"/>
      <c r="AC990" s="71"/>
      <c r="AD990" s="71"/>
      <c r="AE990" s="71"/>
      <c r="AG990" s="102"/>
      <c r="AN990" s="71"/>
      <c r="AO990" s="71"/>
      <c r="AP990" s="71"/>
      <c r="AQ990" s="71"/>
      <c r="AR990" s="71"/>
      <c r="AS990" s="71"/>
      <c r="AT990" s="71"/>
      <c r="AU990" s="71"/>
    </row>
    <row r="991" spans="3:64" ht="12.95" customHeight="1">
      <c r="C991" s="12"/>
      <c r="D991" s="12"/>
      <c r="AA991" s="71"/>
      <c r="AB991" s="71"/>
      <c r="AC991" s="71"/>
      <c r="AD991" s="71"/>
      <c r="AE991" s="71"/>
      <c r="AG991" s="102"/>
      <c r="AN991" s="71"/>
      <c r="AO991" s="71"/>
      <c r="AP991" s="71"/>
      <c r="AQ991" s="71"/>
      <c r="AR991" s="71"/>
      <c r="AS991" s="71"/>
      <c r="AT991" s="71"/>
      <c r="AU991" s="71"/>
    </row>
    <row r="992" spans="3:64" ht="12.95" customHeight="1">
      <c r="C992" s="12"/>
      <c r="D992" s="12"/>
      <c r="AA992" s="71"/>
      <c r="AB992" s="71"/>
      <c r="AC992" s="71"/>
      <c r="AD992" s="71"/>
      <c r="AE992" s="71"/>
      <c r="AG992" s="102"/>
      <c r="AN992" s="71"/>
      <c r="AO992" s="71"/>
      <c r="AP992" s="71"/>
      <c r="AQ992" s="71"/>
      <c r="AR992" s="71"/>
      <c r="AS992" s="71"/>
      <c r="AT992" s="71"/>
      <c r="AU992" s="71"/>
    </row>
    <row r="993" spans="3:64" ht="12.95" customHeight="1">
      <c r="C993" s="12"/>
      <c r="D993" s="12"/>
      <c r="AA993" s="71"/>
      <c r="AB993" s="71"/>
      <c r="AC993" s="71"/>
      <c r="AD993" s="71"/>
      <c r="AE993" s="71"/>
      <c r="AG993" s="102"/>
      <c r="AN993" s="71"/>
      <c r="AO993" s="71"/>
      <c r="AP993" s="71"/>
      <c r="AQ993" s="71"/>
      <c r="AR993" s="71"/>
      <c r="AS993" s="71"/>
      <c r="AT993" s="71"/>
      <c r="AU993" s="71"/>
    </row>
    <row r="994" spans="3:64" ht="12.95" customHeight="1">
      <c r="C994" s="12"/>
      <c r="D994" s="12"/>
      <c r="AA994" s="71"/>
      <c r="AB994" s="71"/>
      <c r="AC994" s="71"/>
      <c r="AD994" s="71"/>
      <c r="AE994" s="71"/>
      <c r="AG994" s="102"/>
      <c r="AN994" s="71"/>
      <c r="AO994" s="71"/>
      <c r="AP994" s="71"/>
      <c r="AQ994" s="71"/>
      <c r="AR994" s="71"/>
      <c r="AS994" s="71"/>
      <c r="AT994" s="71"/>
      <c r="AU994" s="71"/>
    </row>
    <row r="995" spans="3:64" ht="12.95" customHeight="1">
      <c r="C995" s="12"/>
      <c r="D995" s="12"/>
      <c r="AA995" s="71"/>
      <c r="AB995" s="71"/>
      <c r="AC995" s="71"/>
      <c r="AD995" s="71"/>
      <c r="AE995" s="71"/>
      <c r="AG995" s="102"/>
      <c r="AN995" s="71"/>
      <c r="AO995" s="71"/>
      <c r="AP995" s="71"/>
      <c r="AQ995" s="71"/>
      <c r="AR995" s="71"/>
      <c r="AS995" s="71"/>
      <c r="AT995" s="71"/>
      <c r="AU995" s="71"/>
    </row>
    <row r="996" spans="3:64" ht="12.95" customHeight="1">
      <c r="C996" s="12"/>
      <c r="D996" s="12"/>
      <c r="AA996" s="71"/>
      <c r="AB996" s="71"/>
      <c r="AC996" s="71"/>
      <c r="AD996" s="71"/>
      <c r="AE996" s="71"/>
      <c r="AG996" s="102"/>
      <c r="AN996" s="71"/>
      <c r="AO996" s="71"/>
      <c r="AP996" s="71"/>
      <c r="AQ996" s="71"/>
      <c r="AR996" s="71"/>
      <c r="AS996" s="71"/>
      <c r="AT996" s="71"/>
      <c r="AU996" s="71"/>
    </row>
    <row r="997" spans="3:64" ht="12.95" customHeight="1">
      <c r="C997" s="12"/>
      <c r="D997" s="12"/>
      <c r="AA997" s="71"/>
      <c r="AB997" s="71"/>
      <c r="AC997" s="71"/>
      <c r="AD997" s="71"/>
      <c r="AE997" s="71"/>
      <c r="AG997" s="102"/>
      <c r="AN997" s="71"/>
      <c r="AO997" s="71"/>
      <c r="AP997" s="71"/>
      <c r="AQ997" s="71"/>
      <c r="AR997" s="71"/>
      <c r="AS997" s="71"/>
      <c r="AT997" s="71"/>
      <c r="AU997" s="71"/>
    </row>
    <row r="998" spans="3:64" ht="12.95" customHeight="1">
      <c r="C998" s="12"/>
      <c r="D998" s="12"/>
      <c r="AA998" s="71"/>
      <c r="AB998" s="71"/>
      <c r="AC998" s="71"/>
      <c r="AD998" s="71"/>
      <c r="AE998" s="71"/>
      <c r="AG998" s="102"/>
      <c r="AN998" s="71"/>
      <c r="AO998" s="71"/>
      <c r="AP998" s="71"/>
      <c r="AQ998" s="71"/>
      <c r="AR998" s="71"/>
      <c r="AS998" s="71"/>
      <c r="AT998" s="71"/>
      <c r="AU998" s="71"/>
    </row>
    <row r="999" spans="3:64" ht="12.95" customHeight="1">
      <c r="C999" s="12"/>
      <c r="D999" s="12"/>
      <c r="AA999" s="71"/>
      <c r="AB999" s="71"/>
      <c r="AC999" s="71"/>
      <c r="AD999" s="71"/>
      <c r="AE999" s="71"/>
      <c r="AG999" s="102"/>
      <c r="AN999" s="71"/>
      <c r="AO999" s="71"/>
      <c r="AP999" s="71"/>
      <c r="AQ999" s="71"/>
      <c r="AR999" s="71"/>
      <c r="AS999" s="71"/>
      <c r="AT999" s="71"/>
      <c r="AU999" s="71"/>
    </row>
    <row r="1000" spans="3:64" ht="12.95" customHeight="1">
      <c r="C1000" s="12"/>
      <c r="D1000" s="12"/>
      <c r="AA1000" s="71"/>
      <c r="AB1000" s="71"/>
      <c r="AC1000" s="71"/>
      <c r="AD1000" s="71"/>
      <c r="AE1000" s="71"/>
      <c r="AG1000" s="102"/>
      <c r="AN1000" s="71"/>
      <c r="AO1000" s="71"/>
      <c r="AP1000" s="71"/>
      <c r="AQ1000" s="71"/>
      <c r="AR1000" s="71"/>
      <c r="AS1000" s="71"/>
      <c r="AT1000" s="71"/>
      <c r="AU1000" s="71"/>
    </row>
    <row r="1001" spans="3:64" ht="12.95" customHeight="1">
      <c r="C1001" s="12"/>
      <c r="D1001" s="12"/>
      <c r="AA1001" s="71"/>
      <c r="AB1001" s="71"/>
      <c r="AC1001" s="71"/>
      <c r="AD1001" s="71"/>
      <c r="AE1001" s="71"/>
      <c r="AG1001" s="102"/>
      <c r="AN1001" s="71"/>
      <c r="AO1001" s="71"/>
      <c r="AP1001" s="71"/>
      <c r="AQ1001" s="71"/>
      <c r="AR1001" s="71"/>
      <c r="AS1001" s="71"/>
      <c r="AT1001" s="71"/>
      <c r="AU1001" s="71"/>
    </row>
    <row r="1002" spans="3:64" ht="12.95" customHeight="1">
      <c r="C1002" s="12"/>
      <c r="D1002" s="12"/>
      <c r="AA1002" s="71"/>
      <c r="AB1002" s="71"/>
      <c r="AC1002" s="71"/>
      <c r="AD1002" s="71"/>
      <c r="AE1002" s="71"/>
      <c r="AG1002" s="102"/>
      <c r="AN1002" s="71"/>
      <c r="AO1002" s="71"/>
      <c r="AP1002" s="71"/>
      <c r="AQ1002" s="71"/>
      <c r="AR1002" s="71"/>
      <c r="AS1002" s="71"/>
      <c r="AT1002" s="71"/>
      <c r="AU1002" s="71"/>
    </row>
    <row r="1003" spans="3:64" ht="12.95" customHeight="1">
      <c r="C1003" s="12"/>
      <c r="D1003" s="12"/>
      <c r="AA1003" s="71"/>
      <c r="AB1003" s="71"/>
      <c r="AC1003" s="71"/>
      <c r="AD1003" s="71"/>
      <c r="AE1003" s="71"/>
      <c r="AG1003" s="102"/>
      <c r="AN1003" s="71"/>
      <c r="AO1003" s="71"/>
      <c r="AP1003" s="71"/>
      <c r="AQ1003" s="71"/>
      <c r="AR1003" s="71"/>
      <c r="AS1003" s="71"/>
      <c r="AT1003" s="71"/>
      <c r="AU1003" s="71"/>
    </row>
    <row r="1004" spans="3:64" ht="12.95" customHeight="1">
      <c r="C1004" s="12"/>
      <c r="D1004" s="12"/>
      <c r="AA1004" s="71"/>
      <c r="AB1004" s="71"/>
      <c r="AC1004" s="71"/>
      <c r="AD1004" s="71"/>
      <c r="AE1004" s="71"/>
      <c r="AG1004" s="102"/>
      <c r="AN1004" s="71"/>
      <c r="AO1004" s="71"/>
      <c r="AP1004" s="71"/>
      <c r="AQ1004" s="71"/>
      <c r="AR1004" s="71"/>
      <c r="AS1004" s="71"/>
      <c r="AT1004" s="71"/>
      <c r="AU1004" s="71"/>
    </row>
    <row r="1005" spans="3:64" ht="12.95" customHeight="1">
      <c r="C1005" s="12"/>
      <c r="D1005" s="12"/>
      <c r="AA1005" s="71"/>
      <c r="AB1005" s="71"/>
      <c r="AC1005" s="71"/>
      <c r="AD1005" s="71"/>
      <c r="AE1005" s="71"/>
      <c r="AG1005" s="102"/>
      <c r="AN1005" s="71"/>
      <c r="AO1005" s="71"/>
      <c r="AP1005" s="71"/>
      <c r="AQ1005" s="71"/>
      <c r="AR1005" s="71"/>
      <c r="AS1005" s="71"/>
      <c r="AT1005" s="71"/>
      <c r="AU1005" s="71"/>
    </row>
    <row r="1006" spans="3:64" ht="12.95" customHeight="1">
      <c r="C1006" s="12"/>
      <c r="D1006" s="12"/>
      <c r="AA1006" s="71"/>
      <c r="AB1006" s="71"/>
      <c r="AC1006" s="71"/>
      <c r="AD1006" s="71"/>
      <c r="AE1006" s="71"/>
      <c r="AG1006" s="102"/>
      <c r="AN1006" s="71"/>
      <c r="AO1006" s="71"/>
      <c r="AP1006" s="71"/>
      <c r="AQ1006" s="71"/>
      <c r="AR1006" s="71"/>
      <c r="AS1006" s="71"/>
      <c r="AT1006" s="71"/>
      <c r="AU1006" s="71"/>
    </row>
    <row r="1007" spans="3:64" ht="12.95" customHeight="1">
      <c r="C1007" s="12"/>
      <c r="D1007" s="12"/>
      <c r="AA1007" s="71"/>
      <c r="AB1007" s="71"/>
      <c r="AC1007" s="71"/>
      <c r="AD1007" s="71"/>
      <c r="AE1007" s="71"/>
      <c r="AG1007" s="102"/>
      <c r="AN1007" s="71"/>
      <c r="AO1007" s="71"/>
      <c r="AP1007" s="71"/>
      <c r="AQ1007" s="71"/>
      <c r="AR1007" s="71"/>
      <c r="AS1007" s="71"/>
      <c r="AT1007" s="71"/>
      <c r="AU1007" s="71"/>
      <c r="AV1007" s="71"/>
      <c r="AW1007" s="71"/>
      <c r="AX1007" s="71"/>
      <c r="AY1007" s="71"/>
      <c r="AZ1007" s="71"/>
      <c r="BA1007" s="71"/>
      <c r="BB1007" s="71"/>
      <c r="BC1007" s="71"/>
      <c r="BD1007" s="71"/>
      <c r="BE1007" s="71"/>
      <c r="BF1007" s="71"/>
      <c r="BG1007" s="71"/>
      <c r="BH1007" s="71"/>
      <c r="BI1007" s="71"/>
      <c r="BJ1007" s="71"/>
      <c r="BK1007" s="71"/>
      <c r="BL1007" s="71"/>
    </row>
    <row r="1008" spans="3:64" ht="12.95" customHeight="1">
      <c r="C1008" s="12"/>
      <c r="D1008" s="12"/>
      <c r="AA1008" s="71"/>
      <c r="AB1008" s="71"/>
      <c r="AC1008" s="71"/>
      <c r="AD1008" s="71"/>
      <c r="AE1008" s="71"/>
      <c r="AG1008" s="102"/>
      <c r="AN1008" s="71"/>
      <c r="AO1008" s="71"/>
      <c r="AP1008" s="71"/>
      <c r="AQ1008" s="71"/>
      <c r="AR1008" s="71"/>
      <c r="AS1008" s="71"/>
      <c r="AT1008" s="71"/>
      <c r="AU1008" s="71"/>
    </row>
    <row r="1009" spans="3:47" ht="12.95" customHeight="1">
      <c r="C1009" s="12"/>
      <c r="D1009" s="12"/>
      <c r="AA1009" s="71"/>
      <c r="AB1009" s="71"/>
      <c r="AC1009" s="71"/>
      <c r="AD1009" s="71"/>
      <c r="AE1009" s="71"/>
      <c r="AG1009" s="102"/>
      <c r="AN1009" s="71"/>
      <c r="AO1009" s="71"/>
      <c r="AP1009" s="71"/>
      <c r="AQ1009" s="71"/>
      <c r="AR1009" s="71"/>
      <c r="AS1009" s="71"/>
      <c r="AT1009" s="71"/>
      <c r="AU1009" s="71"/>
    </row>
    <row r="1010" spans="3:47" ht="12.95" customHeight="1">
      <c r="C1010" s="12"/>
      <c r="D1010" s="12"/>
      <c r="AA1010" s="71"/>
      <c r="AB1010" s="71"/>
      <c r="AC1010" s="71"/>
      <c r="AD1010" s="71"/>
      <c r="AE1010" s="71"/>
      <c r="AG1010" s="102"/>
      <c r="AN1010" s="71"/>
      <c r="AO1010" s="71"/>
      <c r="AP1010" s="71"/>
      <c r="AQ1010" s="71"/>
      <c r="AR1010" s="71"/>
      <c r="AS1010" s="71"/>
      <c r="AT1010" s="71"/>
      <c r="AU1010" s="71"/>
    </row>
    <row r="1011" spans="3:47" ht="12.95" customHeight="1">
      <c r="C1011" s="12"/>
      <c r="D1011" s="12"/>
      <c r="AA1011" s="71"/>
      <c r="AB1011" s="71"/>
      <c r="AC1011" s="71"/>
      <c r="AD1011" s="71"/>
      <c r="AE1011" s="71"/>
      <c r="AG1011" s="102"/>
      <c r="AN1011" s="71"/>
      <c r="AO1011" s="71"/>
      <c r="AP1011" s="71"/>
      <c r="AQ1011" s="71"/>
      <c r="AR1011" s="71"/>
      <c r="AS1011" s="71"/>
      <c r="AT1011" s="71"/>
      <c r="AU1011" s="71"/>
    </row>
    <row r="1012" spans="3:47" ht="12.95" customHeight="1">
      <c r="C1012" s="12"/>
      <c r="D1012" s="12"/>
      <c r="AA1012" s="71"/>
      <c r="AB1012" s="71"/>
      <c r="AC1012" s="71"/>
      <c r="AD1012" s="71"/>
      <c r="AE1012" s="71"/>
      <c r="AG1012" s="102"/>
      <c r="AN1012" s="71"/>
      <c r="AO1012" s="71"/>
      <c r="AP1012" s="71"/>
      <c r="AQ1012" s="71"/>
      <c r="AR1012" s="71"/>
      <c r="AS1012" s="71"/>
      <c r="AT1012" s="71"/>
      <c r="AU1012" s="71"/>
    </row>
    <row r="1013" spans="3:47" ht="12.95" customHeight="1">
      <c r="C1013" s="12"/>
      <c r="D1013" s="12"/>
      <c r="AA1013" s="71"/>
      <c r="AB1013" s="71"/>
      <c r="AC1013" s="71"/>
      <c r="AD1013" s="71"/>
      <c r="AE1013" s="71"/>
      <c r="AG1013" s="102"/>
      <c r="AN1013" s="71"/>
      <c r="AO1013" s="71"/>
      <c r="AP1013" s="71"/>
      <c r="AQ1013" s="71"/>
      <c r="AR1013" s="71"/>
      <c r="AS1013" s="71"/>
      <c r="AT1013" s="71"/>
      <c r="AU1013" s="71"/>
    </row>
    <row r="1014" spans="3:47" ht="12.95" customHeight="1">
      <c r="C1014" s="12"/>
      <c r="D1014" s="12"/>
      <c r="AA1014" s="71"/>
      <c r="AB1014" s="71"/>
      <c r="AC1014" s="71"/>
      <c r="AD1014" s="71"/>
      <c r="AE1014" s="71"/>
      <c r="AG1014" s="102"/>
      <c r="AN1014" s="71"/>
      <c r="AO1014" s="71"/>
      <c r="AP1014" s="71"/>
      <c r="AQ1014" s="71"/>
      <c r="AR1014" s="71"/>
      <c r="AS1014" s="71"/>
      <c r="AT1014" s="71"/>
      <c r="AU1014" s="71"/>
    </row>
    <row r="1015" spans="3:47" ht="12.95" customHeight="1">
      <c r="C1015" s="12"/>
      <c r="D1015" s="12"/>
      <c r="AA1015" s="71"/>
      <c r="AB1015" s="71"/>
      <c r="AC1015" s="71"/>
      <c r="AD1015" s="71"/>
      <c r="AE1015" s="71"/>
      <c r="AG1015" s="102"/>
      <c r="AN1015" s="71"/>
      <c r="AO1015" s="71"/>
      <c r="AP1015" s="71"/>
      <c r="AQ1015" s="71"/>
      <c r="AR1015" s="71"/>
      <c r="AS1015" s="71"/>
      <c r="AT1015" s="71"/>
      <c r="AU1015" s="71"/>
    </row>
    <row r="1016" spans="3:47" ht="12.95" customHeight="1">
      <c r="C1016" s="12"/>
      <c r="D1016" s="12"/>
      <c r="AA1016" s="71"/>
      <c r="AB1016" s="71"/>
      <c r="AC1016" s="71"/>
      <c r="AD1016" s="71"/>
      <c r="AE1016" s="71"/>
      <c r="AG1016" s="102"/>
      <c r="AN1016" s="71"/>
      <c r="AO1016" s="71"/>
      <c r="AP1016" s="71"/>
      <c r="AQ1016" s="71"/>
      <c r="AR1016" s="71"/>
      <c r="AS1016" s="71"/>
      <c r="AT1016" s="71"/>
      <c r="AU1016" s="71"/>
    </row>
    <row r="1017" spans="3:47" ht="12.95" customHeight="1">
      <c r="C1017" s="12"/>
      <c r="D1017" s="12"/>
      <c r="AA1017" s="71"/>
      <c r="AB1017" s="71"/>
      <c r="AC1017" s="71"/>
      <c r="AD1017" s="71"/>
      <c r="AE1017" s="71"/>
      <c r="AG1017" s="102"/>
      <c r="AN1017" s="71"/>
      <c r="AO1017" s="71"/>
      <c r="AP1017" s="71"/>
      <c r="AQ1017" s="71"/>
      <c r="AR1017" s="71"/>
      <c r="AS1017" s="71"/>
      <c r="AT1017" s="71"/>
      <c r="AU1017" s="71"/>
    </row>
    <row r="1018" spans="3:47" ht="12.95" customHeight="1">
      <c r="C1018" s="12"/>
      <c r="D1018" s="12"/>
      <c r="AA1018" s="71"/>
      <c r="AB1018" s="71"/>
      <c r="AC1018" s="71"/>
      <c r="AD1018" s="71"/>
      <c r="AE1018" s="71"/>
      <c r="AG1018" s="102"/>
      <c r="AN1018" s="71"/>
      <c r="AO1018" s="71"/>
      <c r="AP1018" s="71"/>
      <c r="AQ1018" s="71"/>
      <c r="AR1018" s="71"/>
      <c r="AS1018" s="71"/>
      <c r="AT1018" s="71"/>
      <c r="AU1018" s="71"/>
    </row>
    <row r="1019" spans="3:47" ht="12.95" customHeight="1">
      <c r="C1019" s="12"/>
      <c r="D1019" s="12"/>
      <c r="AA1019" s="71"/>
      <c r="AB1019" s="71"/>
      <c r="AC1019" s="71"/>
      <c r="AD1019" s="71"/>
      <c r="AE1019" s="71"/>
      <c r="AG1019" s="102"/>
      <c r="AN1019" s="71"/>
      <c r="AO1019" s="71"/>
      <c r="AP1019" s="71"/>
      <c r="AQ1019" s="71"/>
      <c r="AR1019" s="71"/>
      <c r="AS1019" s="71"/>
      <c r="AT1019" s="71"/>
      <c r="AU1019" s="71"/>
    </row>
    <row r="1020" spans="3:47" ht="12.95" customHeight="1">
      <c r="C1020" s="12"/>
      <c r="D1020" s="12"/>
      <c r="AA1020" s="71"/>
      <c r="AB1020" s="71"/>
      <c r="AC1020" s="71"/>
      <c r="AD1020" s="71"/>
      <c r="AE1020" s="71"/>
      <c r="AG1020" s="102"/>
      <c r="AN1020" s="71"/>
      <c r="AO1020" s="71"/>
      <c r="AP1020" s="71"/>
      <c r="AQ1020" s="71"/>
      <c r="AR1020" s="71"/>
      <c r="AS1020" s="71"/>
      <c r="AT1020" s="71"/>
      <c r="AU1020" s="71"/>
    </row>
    <row r="1021" spans="3:47" ht="12.95" customHeight="1">
      <c r="C1021" s="12"/>
      <c r="D1021" s="12"/>
      <c r="AA1021" s="71"/>
      <c r="AB1021" s="71"/>
      <c r="AC1021" s="71"/>
      <c r="AD1021" s="71"/>
      <c r="AE1021" s="71"/>
      <c r="AG1021" s="102"/>
      <c r="AN1021" s="71"/>
      <c r="AO1021" s="71"/>
      <c r="AP1021" s="71"/>
      <c r="AQ1021" s="71"/>
      <c r="AR1021" s="71"/>
      <c r="AS1021" s="71"/>
      <c r="AT1021" s="71"/>
      <c r="AU1021" s="71"/>
    </row>
    <row r="1022" spans="3:47" ht="12.95" customHeight="1">
      <c r="C1022" s="12"/>
      <c r="D1022" s="12"/>
      <c r="AA1022" s="71"/>
      <c r="AB1022" s="71"/>
      <c r="AC1022" s="71"/>
      <c r="AD1022" s="71"/>
      <c r="AE1022" s="71"/>
      <c r="AG1022" s="102"/>
      <c r="AN1022" s="71"/>
      <c r="AO1022" s="71"/>
      <c r="AP1022" s="71"/>
      <c r="AQ1022" s="71"/>
      <c r="AR1022" s="71"/>
      <c r="AS1022" s="71"/>
      <c r="AT1022" s="71"/>
      <c r="AU1022" s="71"/>
    </row>
    <row r="1023" spans="3:47" ht="12.95" customHeight="1">
      <c r="C1023" s="12"/>
      <c r="D1023" s="12"/>
      <c r="AA1023" s="71"/>
      <c r="AB1023" s="71"/>
      <c r="AC1023" s="71"/>
      <c r="AD1023" s="71"/>
      <c r="AE1023" s="71"/>
      <c r="AG1023" s="102"/>
      <c r="AN1023" s="71"/>
      <c r="AO1023" s="71"/>
      <c r="AP1023" s="71"/>
      <c r="AQ1023" s="71"/>
      <c r="AR1023" s="71"/>
      <c r="AS1023" s="71"/>
      <c r="AT1023" s="71"/>
      <c r="AU1023" s="71"/>
    </row>
    <row r="1024" spans="3:47" ht="12.95" customHeight="1">
      <c r="C1024" s="12"/>
      <c r="D1024" s="12"/>
      <c r="AA1024" s="71"/>
      <c r="AB1024" s="71"/>
      <c r="AC1024" s="71"/>
      <c r="AD1024" s="71"/>
      <c r="AE1024" s="71"/>
      <c r="AG1024" s="102"/>
      <c r="AN1024" s="71"/>
      <c r="AO1024" s="71"/>
      <c r="AP1024" s="71"/>
      <c r="AQ1024" s="71"/>
      <c r="AR1024" s="71"/>
      <c r="AS1024" s="71"/>
      <c r="AT1024" s="71"/>
      <c r="AU1024" s="71"/>
    </row>
    <row r="1025" spans="3:47" ht="12.95" customHeight="1">
      <c r="C1025" s="12"/>
      <c r="D1025" s="12"/>
      <c r="AA1025" s="71"/>
      <c r="AB1025" s="71"/>
      <c r="AC1025" s="71"/>
      <c r="AD1025" s="71"/>
      <c r="AE1025" s="71"/>
      <c r="AG1025" s="102"/>
      <c r="AN1025" s="71"/>
      <c r="AO1025" s="71"/>
      <c r="AP1025" s="71"/>
      <c r="AQ1025" s="71"/>
      <c r="AR1025" s="71"/>
      <c r="AS1025" s="71"/>
      <c r="AT1025" s="71"/>
      <c r="AU1025" s="71"/>
    </row>
    <row r="1026" spans="3:47" ht="12.95" customHeight="1">
      <c r="C1026" s="12"/>
      <c r="D1026" s="12"/>
      <c r="AA1026" s="71"/>
      <c r="AB1026" s="71"/>
      <c r="AC1026" s="71"/>
      <c r="AD1026" s="71"/>
      <c r="AE1026" s="71"/>
      <c r="AG1026" s="102"/>
      <c r="AN1026" s="71"/>
      <c r="AO1026" s="71"/>
      <c r="AP1026" s="71"/>
      <c r="AQ1026" s="71"/>
      <c r="AR1026" s="71"/>
      <c r="AS1026" s="71"/>
      <c r="AT1026" s="71"/>
      <c r="AU1026" s="71"/>
    </row>
    <row r="1027" spans="3:47" ht="12.95" customHeight="1">
      <c r="C1027" s="12"/>
      <c r="D1027" s="12"/>
      <c r="AA1027" s="71"/>
      <c r="AB1027" s="71"/>
      <c r="AC1027" s="71"/>
      <c r="AD1027" s="71"/>
      <c r="AE1027" s="71"/>
      <c r="AG1027" s="102"/>
      <c r="AN1027" s="71"/>
      <c r="AO1027" s="71"/>
      <c r="AP1027" s="71"/>
      <c r="AQ1027" s="71"/>
      <c r="AR1027" s="71"/>
      <c r="AS1027" s="71"/>
      <c r="AT1027" s="71"/>
      <c r="AU1027" s="71"/>
    </row>
    <row r="1028" spans="3:47" ht="12.95" customHeight="1">
      <c r="C1028" s="12"/>
      <c r="D1028" s="12"/>
      <c r="AA1028" s="71"/>
      <c r="AB1028" s="71"/>
      <c r="AC1028" s="71"/>
      <c r="AD1028" s="71"/>
      <c r="AE1028" s="71"/>
      <c r="AG1028" s="102"/>
      <c r="AN1028" s="71"/>
      <c r="AO1028" s="71"/>
      <c r="AP1028" s="71"/>
      <c r="AQ1028" s="71"/>
      <c r="AR1028" s="71"/>
      <c r="AS1028" s="71"/>
      <c r="AT1028" s="71"/>
      <c r="AU1028" s="71"/>
    </row>
    <row r="1029" spans="3:47" ht="12.95" customHeight="1">
      <c r="C1029" s="12"/>
      <c r="D1029" s="12"/>
      <c r="AA1029" s="71"/>
      <c r="AB1029" s="71"/>
      <c r="AC1029" s="71"/>
      <c r="AD1029" s="71"/>
      <c r="AE1029" s="71"/>
      <c r="AG1029" s="102"/>
      <c r="AN1029" s="71"/>
      <c r="AO1029" s="71"/>
      <c r="AP1029" s="71"/>
      <c r="AQ1029" s="71"/>
      <c r="AR1029" s="71"/>
      <c r="AS1029" s="71"/>
      <c r="AT1029" s="71"/>
      <c r="AU1029" s="71"/>
    </row>
    <row r="1030" spans="3:47" ht="12.95" customHeight="1">
      <c r="C1030" s="12"/>
      <c r="D1030" s="12"/>
      <c r="AA1030" s="71"/>
      <c r="AB1030" s="71"/>
      <c r="AC1030" s="71"/>
      <c r="AD1030" s="71"/>
      <c r="AE1030" s="71"/>
      <c r="AG1030" s="102"/>
      <c r="AN1030" s="71"/>
      <c r="AO1030" s="71"/>
      <c r="AP1030" s="71"/>
      <c r="AQ1030" s="71"/>
      <c r="AR1030" s="71"/>
      <c r="AS1030" s="71"/>
      <c r="AT1030" s="71"/>
      <c r="AU1030" s="71"/>
    </row>
    <row r="1031" spans="3:47" ht="12.95" customHeight="1">
      <c r="C1031" s="12"/>
      <c r="D1031" s="12"/>
      <c r="AA1031" s="71"/>
      <c r="AB1031" s="71"/>
      <c r="AC1031" s="71"/>
      <c r="AD1031" s="71"/>
      <c r="AE1031" s="71"/>
      <c r="AG1031" s="102"/>
      <c r="AN1031" s="71"/>
      <c r="AO1031" s="71"/>
      <c r="AP1031" s="71"/>
      <c r="AQ1031" s="71"/>
      <c r="AR1031" s="71"/>
      <c r="AS1031" s="71"/>
      <c r="AT1031" s="71"/>
      <c r="AU1031" s="71"/>
    </row>
    <row r="1032" spans="3:47" ht="12.95" customHeight="1">
      <c r="C1032" s="12"/>
      <c r="D1032" s="12"/>
      <c r="AA1032" s="71"/>
      <c r="AB1032" s="71"/>
      <c r="AC1032" s="71"/>
      <c r="AD1032" s="71"/>
      <c r="AE1032" s="71"/>
      <c r="AG1032" s="102"/>
      <c r="AN1032" s="71"/>
      <c r="AO1032" s="71"/>
      <c r="AP1032" s="71"/>
      <c r="AQ1032" s="71"/>
      <c r="AR1032" s="71"/>
      <c r="AS1032" s="71"/>
      <c r="AT1032" s="71"/>
      <c r="AU1032" s="71"/>
    </row>
    <row r="1033" spans="3:47" ht="12.95" customHeight="1">
      <c r="C1033" s="12"/>
      <c r="D1033" s="12"/>
      <c r="AA1033" s="71"/>
      <c r="AB1033" s="71"/>
      <c r="AC1033" s="71"/>
      <c r="AD1033" s="71"/>
      <c r="AE1033" s="71"/>
      <c r="AG1033" s="102"/>
      <c r="AN1033" s="71"/>
      <c r="AO1033" s="71"/>
      <c r="AP1033" s="71"/>
      <c r="AQ1033" s="71"/>
      <c r="AR1033" s="71"/>
      <c r="AS1033" s="71"/>
      <c r="AT1033" s="71"/>
      <c r="AU1033" s="71"/>
    </row>
    <row r="1034" spans="3:47" ht="12.95" customHeight="1">
      <c r="C1034" s="12"/>
      <c r="D1034" s="12"/>
      <c r="AA1034" s="71"/>
      <c r="AB1034" s="71"/>
      <c r="AC1034" s="71"/>
      <c r="AD1034" s="71"/>
      <c r="AE1034" s="71"/>
      <c r="AG1034" s="102"/>
      <c r="AN1034" s="71"/>
      <c r="AO1034" s="71"/>
      <c r="AP1034" s="71"/>
      <c r="AQ1034" s="71"/>
      <c r="AR1034" s="71"/>
      <c r="AS1034" s="71"/>
      <c r="AT1034" s="71"/>
      <c r="AU1034" s="71"/>
    </row>
    <row r="1035" spans="3:47" ht="12.95" customHeight="1">
      <c r="C1035" s="12"/>
      <c r="D1035" s="12"/>
      <c r="AA1035" s="71"/>
      <c r="AB1035" s="71"/>
      <c r="AC1035" s="71"/>
      <c r="AD1035" s="71"/>
      <c r="AE1035" s="71"/>
      <c r="AG1035" s="102"/>
      <c r="AN1035" s="71"/>
      <c r="AO1035" s="71"/>
      <c r="AP1035" s="71"/>
      <c r="AQ1035" s="71"/>
      <c r="AR1035" s="71"/>
      <c r="AS1035" s="71"/>
      <c r="AT1035" s="71"/>
      <c r="AU1035" s="71"/>
    </row>
    <row r="1036" spans="3:47" ht="12.95" customHeight="1">
      <c r="C1036" s="12"/>
      <c r="D1036" s="12"/>
      <c r="AA1036" s="71"/>
      <c r="AB1036" s="71"/>
      <c r="AC1036" s="71"/>
      <c r="AD1036" s="71"/>
      <c r="AE1036" s="71"/>
      <c r="AG1036" s="102"/>
      <c r="AN1036" s="71"/>
      <c r="AO1036" s="71"/>
      <c r="AP1036" s="71"/>
      <c r="AQ1036" s="71"/>
      <c r="AR1036" s="71"/>
      <c r="AS1036" s="71"/>
      <c r="AT1036" s="71"/>
      <c r="AU1036" s="71"/>
    </row>
    <row r="1037" spans="3:47" ht="12.95" customHeight="1">
      <c r="C1037" s="12"/>
      <c r="D1037" s="12"/>
      <c r="AA1037" s="71"/>
      <c r="AB1037" s="71"/>
      <c r="AC1037" s="71"/>
      <c r="AD1037" s="71"/>
      <c r="AE1037" s="71"/>
      <c r="AG1037" s="102"/>
      <c r="AN1037" s="71"/>
      <c r="AO1037" s="71"/>
      <c r="AP1037" s="71"/>
      <c r="AQ1037" s="71"/>
      <c r="AR1037" s="71"/>
      <c r="AS1037" s="71"/>
      <c r="AT1037" s="71"/>
      <c r="AU1037" s="71"/>
    </row>
    <row r="1038" spans="3:47" ht="12.95" customHeight="1">
      <c r="C1038" s="12"/>
      <c r="D1038" s="12"/>
      <c r="AA1038" s="71"/>
      <c r="AB1038" s="71"/>
      <c r="AC1038" s="71"/>
      <c r="AD1038" s="71"/>
      <c r="AE1038" s="71"/>
      <c r="AG1038" s="102"/>
      <c r="AN1038" s="71"/>
      <c r="AO1038" s="71"/>
      <c r="AP1038" s="71"/>
      <c r="AQ1038" s="71"/>
      <c r="AR1038" s="71"/>
      <c r="AS1038" s="71"/>
      <c r="AT1038" s="71"/>
      <c r="AU1038" s="71"/>
    </row>
    <row r="1039" spans="3:47" ht="12.95" customHeight="1">
      <c r="C1039" s="12"/>
      <c r="D1039" s="12"/>
      <c r="AA1039" s="71"/>
      <c r="AB1039" s="71"/>
      <c r="AC1039" s="71"/>
      <c r="AD1039" s="71"/>
      <c r="AE1039" s="71"/>
      <c r="AG1039" s="102"/>
      <c r="AN1039" s="71"/>
      <c r="AO1039" s="71"/>
      <c r="AP1039" s="71"/>
      <c r="AQ1039" s="71"/>
      <c r="AR1039" s="71"/>
      <c r="AS1039" s="71"/>
      <c r="AT1039" s="71"/>
      <c r="AU1039" s="71"/>
    </row>
    <row r="1040" spans="3:47" ht="12.95" customHeight="1">
      <c r="C1040" s="12"/>
      <c r="D1040" s="12"/>
      <c r="AA1040" s="71"/>
      <c r="AB1040" s="71"/>
      <c r="AC1040" s="71"/>
      <c r="AD1040" s="71"/>
      <c r="AE1040" s="71"/>
      <c r="AG1040" s="102"/>
      <c r="AN1040" s="71"/>
      <c r="AO1040" s="71"/>
      <c r="AP1040" s="71"/>
      <c r="AQ1040" s="71"/>
      <c r="AR1040" s="71"/>
      <c r="AS1040" s="71"/>
      <c r="AT1040" s="71"/>
      <c r="AU1040" s="71"/>
    </row>
    <row r="1041" spans="3:48" ht="12.95" customHeight="1">
      <c r="C1041" s="12"/>
      <c r="D1041" s="12"/>
      <c r="AA1041" s="71"/>
      <c r="AB1041" s="71"/>
      <c r="AC1041" s="71"/>
      <c r="AD1041" s="71"/>
      <c r="AE1041" s="71"/>
      <c r="AG1041" s="102"/>
      <c r="AN1041" s="71"/>
      <c r="AO1041" s="71"/>
      <c r="AP1041" s="71"/>
      <c r="AQ1041" s="71"/>
      <c r="AR1041" s="71"/>
      <c r="AS1041" s="71"/>
      <c r="AT1041" s="71"/>
      <c r="AU1041" s="71"/>
    </row>
    <row r="1042" spans="3:48" ht="12.95" customHeight="1">
      <c r="C1042" s="12"/>
      <c r="D1042" s="12"/>
      <c r="AA1042" s="71"/>
      <c r="AB1042" s="71"/>
      <c r="AC1042" s="71"/>
      <c r="AD1042" s="71"/>
      <c r="AE1042" s="71"/>
      <c r="AG1042" s="102"/>
      <c r="AN1042" s="71"/>
      <c r="AO1042" s="71"/>
      <c r="AP1042" s="71"/>
      <c r="AQ1042" s="71"/>
      <c r="AR1042" s="71"/>
      <c r="AS1042" s="71"/>
      <c r="AT1042" s="71"/>
      <c r="AU1042" s="71"/>
    </row>
    <row r="1043" spans="3:48" ht="12.95" customHeight="1">
      <c r="C1043" s="12"/>
      <c r="D1043" s="12"/>
      <c r="AA1043" s="71"/>
      <c r="AB1043" s="71"/>
      <c r="AC1043" s="71"/>
      <c r="AD1043" s="71"/>
      <c r="AE1043" s="71"/>
      <c r="AG1043" s="102"/>
      <c r="AN1043" s="71"/>
      <c r="AO1043" s="71"/>
      <c r="AP1043" s="71"/>
      <c r="AQ1043" s="71"/>
      <c r="AR1043" s="71"/>
      <c r="AS1043" s="71"/>
      <c r="AT1043" s="71"/>
      <c r="AU1043" s="71"/>
    </row>
    <row r="1044" spans="3:48" ht="12.95" customHeight="1">
      <c r="C1044" s="12"/>
      <c r="D1044" s="12"/>
      <c r="AA1044" s="71"/>
      <c r="AB1044" s="71"/>
      <c r="AC1044" s="71"/>
      <c r="AD1044" s="71"/>
      <c r="AE1044" s="71"/>
      <c r="AG1044" s="102"/>
      <c r="AN1044" s="71"/>
      <c r="AO1044" s="71"/>
      <c r="AP1044" s="71"/>
      <c r="AQ1044" s="71"/>
      <c r="AR1044" s="71"/>
      <c r="AS1044" s="71"/>
      <c r="AT1044" s="71"/>
      <c r="AU1044" s="71"/>
      <c r="AV1044" s="71"/>
    </row>
    <row r="1045" spans="3:48" ht="12.95" customHeight="1">
      <c r="C1045" s="12"/>
      <c r="D1045" s="12"/>
      <c r="AA1045" s="71"/>
      <c r="AB1045" s="71"/>
      <c r="AC1045" s="71"/>
      <c r="AD1045" s="71"/>
      <c r="AE1045" s="71"/>
      <c r="AG1045" s="102"/>
      <c r="AN1045" s="71"/>
      <c r="AO1045" s="71"/>
      <c r="AP1045" s="71"/>
      <c r="AQ1045" s="71"/>
      <c r="AR1045" s="71"/>
      <c r="AS1045" s="71"/>
      <c r="AT1045" s="71"/>
      <c r="AU1045" s="71"/>
      <c r="AV1045" s="71"/>
    </row>
    <row r="1046" spans="3:48" ht="12.95" customHeight="1">
      <c r="C1046" s="12"/>
      <c r="D1046" s="12"/>
      <c r="AA1046" s="71"/>
      <c r="AB1046" s="71"/>
      <c r="AC1046" s="71"/>
      <c r="AD1046" s="71"/>
      <c r="AE1046" s="71"/>
      <c r="AG1046" s="102"/>
      <c r="AN1046" s="71"/>
      <c r="AO1046" s="71"/>
      <c r="AP1046" s="71"/>
      <c r="AQ1046" s="71"/>
      <c r="AR1046" s="71"/>
      <c r="AS1046" s="71"/>
      <c r="AT1046" s="71"/>
      <c r="AU1046" s="71"/>
    </row>
    <row r="1047" spans="3:48" ht="12.95" customHeight="1">
      <c r="C1047" s="12"/>
      <c r="D1047" s="12"/>
      <c r="AA1047" s="71"/>
      <c r="AB1047" s="71"/>
      <c r="AC1047" s="71"/>
      <c r="AD1047" s="71"/>
      <c r="AE1047" s="71"/>
      <c r="AG1047" s="102"/>
      <c r="AN1047" s="71"/>
      <c r="AO1047" s="71"/>
      <c r="AP1047" s="71"/>
      <c r="AQ1047" s="71"/>
      <c r="AR1047" s="71"/>
      <c r="AS1047" s="71"/>
      <c r="AT1047" s="71"/>
      <c r="AU1047" s="71"/>
    </row>
    <row r="1048" spans="3:48" ht="12.95" customHeight="1">
      <c r="C1048" s="12"/>
      <c r="D1048" s="12"/>
      <c r="AA1048" s="71"/>
      <c r="AB1048" s="71"/>
      <c r="AC1048" s="71"/>
      <c r="AD1048" s="71"/>
      <c r="AE1048" s="71"/>
      <c r="AG1048" s="102"/>
      <c r="AN1048" s="71"/>
      <c r="AO1048" s="71"/>
      <c r="AP1048" s="71"/>
      <c r="AQ1048" s="71"/>
      <c r="AR1048" s="71"/>
      <c r="AS1048" s="71"/>
      <c r="AT1048" s="71"/>
      <c r="AU1048" s="71"/>
    </row>
    <row r="1049" spans="3:48" ht="12.95" customHeight="1">
      <c r="C1049" s="12"/>
      <c r="D1049" s="12"/>
      <c r="AA1049" s="71"/>
      <c r="AB1049" s="71"/>
      <c r="AC1049" s="71"/>
      <c r="AD1049" s="71"/>
      <c r="AE1049" s="71"/>
      <c r="AG1049" s="102"/>
      <c r="AN1049" s="71"/>
      <c r="AO1049" s="71"/>
      <c r="AP1049" s="71"/>
      <c r="AQ1049" s="71"/>
      <c r="AR1049" s="71"/>
      <c r="AS1049" s="71"/>
      <c r="AT1049" s="71"/>
      <c r="AU1049" s="71"/>
    </row>
    <row r="1050" spans="3:48" ht="12.95" customHeight="1">
      <c r="C1050" s="12"/>
      <c r="D1050" s="12"/>
      <c r="AA1050" s="71"/>
      <c r="AB1050" s="71"/>
      <c r="AC1050" s="71"/>
      <c r="AD1050" s="71"/>
      <c r="AE1050" s="71"/>
      <c r="AG1050" s="102"/>
      <c r="AN1050" s="71"/>
      <c r="AO1050" s="71"/>
      <c r="AP1050" s="71"/>
      <c r="AQ1050" s="71"/>
      <c r="AR1050" s="71"/>
      <c r="AS1050" s="71"/>
      <c r="AT1050" s="71"/>
      <c r="AU1050" s="71"/>
    </row>
    <row r="1051" spans="3:48" ht="12.95" customHeight="1">
      <c r="C1051" s="12"/>
      <c r="D1051" s="12"/>
      <c r="AA1051" s="71"/>
      <c r="AB1051" s="71"/>
      <c r="AC1051" s="71"/>
      <c r="AD1051" s="71"/>
      <c r="AE1051" s="71"/>
      <c r="AG1051" s="102"/>
      <c r="AN1051" s="71"/>
      <c r="AO1051" s="71"/>
      <c r="AP1051" s="71"/>
      <c r="AQ1051" s="71"/>
      <c r="AR1051" s="71"/>
      <c r="AS1051" s="71"/>
      <c r="AT1051" s="71"/>
      <c r="AU1051" s="71"/>
    </row>
    <row r="1052" spans="3:48" ht="12.95" customHeight="1">
      <c r="C1052" s="12"/>
      <c r="D1052" s="12"/>
      <c r="AA1052" s="71"/>
      <c r="AB1052" s="71"/>
      <c r="AC1052" s="71"/>
      <c r="AD1052" s="71"/>
      <c r="AE1052" s="71"/>
      <c r="AG1052" s="102"/>
      <c r="AN1052" s="71"/>
      <c r="AO1052" s="71"/>
      <c r="AP1052" s="71"/>
      <c r="AQ1052" s="71"/>
      <c r="AR1052" s="71"/>
      <c r="AS1052" s="71"/>
      <c r="AT1052" s="71"/>
      <c r="AU1052" s="71"/>
    </row>
    <row r="1053" spans="3:48" ht="12.95" customHeight="1">
      <c r="C1053" s="12"/>
      <c r="D1053" s="12"/>
      <c r="AA1053" s="71"/>
      <c r="AB1053" s="71"/>
      <c r="AC1053" s="71"/>
      <c r="AD1053" s="71"/>
      <c r="AE1053" s="71"/>
      <c r="AG1053" s="102"/>
      <c r="AN1053" s="71"/>
      <c r="AO1053" s="71"/>
      <c r="AP1053" s="71"/>
      <c r="AQ1053" s="71"/>
      <c r="AR1053" s="71"/>
      <c r="AS1053" s="71"/>
      <c r="AT1053" s="71"/>
      <c r="AU1053" s="71"/>
    </row>
    <row r="1054" spans="3:48" ht="12.95" customHeight="1">
      <c r="C1054" s="12"/>
      <c r="D1054" s="12"/>
      <c r="AA1054" s="71"/>
      <c r="AB1054" s="71"/>
      <c r="AC1054" s="71"/>
      <c r="AD1054" s="71"/>
      <c r="AE1054" s="71"/>
      <c r="AG1054" s="102"/>
      <c r="AN1054" s="71"/>
      <c r="AO1054" s="71"/>
      <c r="AP1054" s="71"/>
      <c r="AQ1054" s="71"/>
      <c r="AR1054" s="71"/>
      <c r="AS1054" s="71"/>
      <c r="AT1054" s="71"/>
      <c r="AU1054" s="71"/>
    </row>
    <row r="1055" spans="3:48" ht="12.95" customHeight="1">
      <c r="C1055" s="12"/>
      <c r="D1055" s="12"/>
      <c r="AA1055" s="71"/>
      <c r="AB1055" s="71"/>
      <c r="AC1055" s="71"/>
      <c r="AD1055" s="71"/>
      <c r="AE1055" s="71"/>
      <c r="AG1055" s="102"/>
      <c r="AN1055" s="71"/>
      <c r="AO1055" s="71"/>
      <c r="AP1055" s="71"/>
      <c r="AQ1055" s="71"/>
      <c r="AR1055" s="71"/>
      <c r="AS1055" s="71"/>
      <c r="AT1055" s="71"/>
      <c r="AU1055" s="71"/>
    </row>
    <row r="1056" spans="3:48" ht="12.95" customHeight="1">
      <c r="C1056" s="12"/>
      <c r="D1056" s="12"/>
      <c r="AA1056" s="71"/>
      <c r="AB1056" s="71"/>
      <c r="AC1056" s="71"/>
      <c r="AD1056" s="71"/>
      <c r="AE1056" s="71"/>
      <c r="AG1056" s="102"/>
      <c r="AN1056" s="71"/>
      <c r="AO1056" s="71"/>
      <c r="AP1056" s="71"/>
      <c r="AQ1056" s="71"/>
      <c r="AR1056" s="71"/>
      <c r="AS1056" s="71"/>
      <c r="AT1056" s="71"/>
      <c r="AU1056" s="71"/>
    </row>
    <row r="1057" spans="3:64" ht="12.95" customHeight="1">
      <c r="C1057" s="12"/>
      <c r="D1057" s="12"/>
      <c r="AA1057" s="71"/>
      <c r="AB1057" s="71"/>
      <c r="AC1057" s="71"/>
      <c r="AD1057" s="71"/>
      <c r="AE1057" s="71"/>
      <c r="AG1057" s="102"/>
      <c r="AN1057" s="71"/>
      <c r="AO1057" s="71"/>
      <c r="AP1057" s="71"/>
      <c r="AQ1057" s="71"/>
      <c r="AR1057" s="71"/>
      <c r="AS1057" s="71"/>
      <c r="AT1057" s="71"/>
      <c r="AU1057" s="71"/>
    </row>
    <row r="1058" spans="3:64" ht="12.95" customHeight="1">
      <c r="C1058" s="12"/>
      <c r="D1058" s="12"/>
      <c r="AA1058" s="71"/>
      <c r="AB1058" s="71"/>
      <c r="AC1058" s="71"/>
      <c r="AD1058" s="71"/>
      <c r="AE1058" s="71"/>
      <c r="AG1058" s="102"/>
      <c r="AN1058" s="71"/>
      <c r="AO1058" s="71"/>
      <c r="AP1058" s="71"/>
      <c r="AQ1058" s="71"/>
      <c r="AR1058" s="71"/>
      <c r="AS1058" s="71"/>
      <c r="AT1058" s="71"/>
      <c r="AU1058" s="71"/>
    </row>
    <row r="1059" spans="3:64" ht="12.95" customHeight="1">
      <c r="C1059" s="12"/>
      <c r="D1059" s="12"/>
      <c r="AA1059" s="71"/>
      <c r="AB1059" s="71"/>
      <c r="AC1059" s="71"/>
      <c r="AD1059" s="71"/>
      <c r="AE1059" s="71"/>
      <c r="AG1059" s="102"/>
      <c r="AN1059" s="71"/>
      <c r="AO1059" s="71"/>
      <c r="AP1059" s="71"/>
      <c r="AQ1059" s="71"/>
      <c r="AR1059" s="71"/>
      <c r="AS1059" s="71"/>
      <c r="AT1059" s="71"/>
      <c r="AU1059" s="71"/>
    </row>
    <row r="1060" spans="3:64" ht="12.95" customHeight="1">
      <c r="C1060" s="12"/>
      <c r="D1060" s="12"/>
      <c r="AA1060" s="71"/>
      <c r="AB1060" s="71"/>
      <c r="AC1060" s="71"/>
      <c r="AD1060" s="71"/>
      <c r="AE1060" s="71"/>
      <c r="AG1060" s="102"/>
      <c r="AN1060" s="71"/>
      <c r="AO1060" s="71"/>
      <c r="AP1060" s="71"/>
      <c r="AQ1060" s="71"/>
      <c r="AR1060" s="71"/>
      <c r="AS1060" s="71"/>
      <c r="AT1060" s="71"/>
      <c r="AU1060" s="71"/>
    </row>
    <row r="1061" spans="3:64" ht="12.95" customHeight="1">
      <c r="C1061" s="12"/>
      <c r="D1061" s="12"/>
      <c r="AA1061" s="71"/>
      <c r="AB1061" s="71"/>
      <c r="AC1061" s="71"/>
      <c r="AD1061" s="71"/>
      <c r="AE1061" s="71"/>
      <c r="AG1061" s="102"/>
      <c r="AN1061" s="71"/>
      <c r="AO1061" s="71"/>
      <c r="AP1061" s="71"/>
      <c r="AQ1061" s="71"/>
      <c r="AR1061" s="71"/>
      <c r="AS1061" s="71"/>
      <c r="AT1061" s="71"/>
      <c r="AU1061" s="71"/>
    </row>
    <row r="1062" spans="3:64" ht="12.95" customHeight="1">
      <c r="C1062" s="12"/>
      <c r="D1062" s="12"/>
      <c r="AA1062" s="71"/>
      <c r="AB1062" s="71"/>
      <c r="AC1062" s="71"/>
      <c r="AD1062" s="71"/>
      <c r="AE1062" s="71"/>
      <c r="AG1062" s="102"/>
      <c r="AN1062" s="71"/>
      <c r="AO1062" s="71"/>
      <c r="AP1062" s="71"/>
      <c r="AQ1062" s="71"/>
      <c r="AR1062" s="71"/>
      <c r="AS1062" s="71"/>
      <c r="AT1062" s="71"/>
      <c r="AU1062" s="71"/>
    </row>
    <row r="1063" spans="3:64" ht="12.95" customHeight="1">
      <c r="C1063" s="12"/>
      <c r="D1063" s="12"/>
      <c r="AA1063" s="71"/>
      <c r="AB1063" s="71"/>
      <c r="AC1063" s="71"/>
      <c r="AD1063" s="71"/>
      <c r="AE1063" s="71"/>
      <c r="AG1063" s="102"/>
      <c r="AN1063" s="71"/>
      <c r="AO1063" s="71"/>
      <c r="AP1063" s="71"/>
      <c r="AQ1063" s="71"/>
      <c r="AR1063" s="71"/>
      <c r="AS1063" s="71"/>
      <c r="AT1063" s="71"/>
      <c r="AU1063" s="71"/>
    </row>
    <row r="1064" spans="3:64" ht="12.95" customHeight="1">
      <c r="C1064" s="12"/>
      <c r="D1064" s="12"/>
      <c r="AA1064" s="71"/>
      <c r="AB1064" s="71"/>
      <c r="AC1064" s="71"/>
      <c r="AD1064" s="71"/>
      <c r="AE1064" s="71"/>
      <c r="AG1064" s="102"/>
      <c r="AN1064" s="71"/>
      <c r="AO1064" s="71"/>
      <c r="AP1064" s="71"/>
      <c r="AQ1064" s="71"/>
      <c r="AR1064" s="71"/>
      <c r="AS1064" s="71"/>
      <c r="AT1064" s="71"/>
      <c r="AU1064" s="71"/>
    </row>
    <row r="1065" spans="3:64" ht="12.95" customHeight="1">
      <c r="C1065" s="12"/>
      <c r="D1065" s="12"/>
      <c r="AA1065" s="71"/>
      <c r="AB1065" s="71"/>
      <c r="AC1065" s="71"/>
      <c r="AD1065" s="71"/>
      <c r="AE1065" s="71"/>
      <c r="AG1065" s="102"/>
      <c r="AN1065" s="71"/>
      <c r="AO1065" s="71"/>
      <c r="AP1065" s="71"/>
      <c r="AQ1065" s="71"/>
      <c r="AR1065" s="71"/>
      <c r="AS1065" s="71"/>
      <c r="AT1065" s="71"/>
      <c r="AU1065" s="71"/>
    </row>
    <row r="1066" spans="3:64" ht="12.95" customHeight="1">
      <c r="C1066" s="12"/>
      <c r="D1066" s="12"/>
      <c r="AA1066" s="71"/>
      <c r="AB1066" s="71"/>
      <c r="AC1066" s="71"/>
      <c r="AD1066" s="71"/>
      <c r="AE1066" s="71"/>
      <c r="AG1066" s="102"/>
      <c r="AN1066" s="71"/>
      <c r="AO1066" s="71"/>
      <c r="AP1066" s="71"/>
      <c r="AQ1066" s="71"/>
      <c r="AR1066" s="71"/>
      <c r="AS1066" s="71"/>
      <c r="AT1066" s="71"/>
      <c r="AU1066" s="71"/>
    </row>
    <row r="1067" spans="3:64" ht="12.95" customHeight="1">
      <c r="C1067" s="12"/>
      <c r="D1067" s="12"/>
      <c r="AA1067" s="71"/>
      <c r="AB1067" s="71"/>
      <c r="AC1067" s="71"/>
      <c r="AD1067" s="71"/>
      <c r="AE1067" s="71"/>
      <c r="AG1067" s="102"/>
      <c r="AN1067" s="71"/>
      <c r="AO1067" s="71"/>
      <c r="AP1067" s="71"/>
      <c r="AQ1067" s="71"/>
      <c r="AR1067" s="71"/>
      <c r="AS1067" s="71"/>
      <c r="AT1067" s="71"/>
      <c r="AU1067" s="71"/>
    </row>
    <row r="1068" spans="3:64" ht="12.95" customHeight="1">
      <c r="C1068" s="12"/>
      <c r="D1068" s="12"/>
      <c r="AA1068" s="71"/>
      <c r="AB1068" s="71"/>
      <c r="AC1068" s="71"/>
      <c r="AD1068" s="71"/>
      <c r="AE1068" s="71"/>
      <c r="AG1068" s="102"/>
      <c r="AN1068" s="71"/>
      <c r="AO1068" s="71"/>
      <c r="AP1068" s="71"/>
      <c r="AQ1068" s="71"/>
      <c r="AR1068" s="71"/>
      <c r="AS1068" s="71"/>
      <c r="AT1068" s="71"/>
      <c r="AU1068" s="71"/>
    </row>
    <row r="1069" spans="3:64" ht="12.95" customHeight="1">
      <c r="C1069" s="12"/>
      <c r="D1069" s="12"/>
      <c r="AA1069" s="71"/>
      <c r="AB1069" s="71"/>
      <c r="AC1069" s="71"/>
      <c r="AD1069" s="71"/>
      <c r="AE1069" s="71"/>
      <c r="AG1069" s="102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  <c r="BB1069" s="71"/>
      <c r="BC1069" s="71"/>
      <c r="BD1069" s="71"/>
      <c r="BE1069" s="71"/>
      <c r="BF1069" s="71"/>
      <c r="BG1069" s="71"/>
      <c r="BH1069" s="71"/>
      <c r="BI1069" s="71"/>
      <c r="BJ1069" s="71"/>
      <c r="BK1069" s="71"/>
      <c r="BL1069" s="71"/>
    </row>
    <row r="1070" spans="3:64" ht="12.95" customHeight="1">
      <c r="C1070" s="12"/>
      <c r="D1070" s="12"/>
      <c r="AA1070" s="71"/>
      <c r="AB1070" s="71"/>
      <c r="AC1070" s="71"/>
      <c r="AD1070" s="71"/>
      <c r="AE1070" s="71"/>
      <c r="AG1070" s="102"/>
      <c r="AN1070" s="71"/>
      <c r="AO1070" s="71"/>
      <c r="AP1070" s="71"/>
      <c r="AQ1070" s="71"/>
      <c r="AR1070" s="71"/>
      <c r="AS1070" s="71"/>
      <c r="AT1070" s="71"/>
      <c r="AU1070" s="71"/>
    </row>
    <row r="1071" spans="3:64" ht="12.95" customHeight="1">
      <c r="C1071" s="12"/>
      <c r="D1071" s="12"/>
      <c r="AA1071" s="71"/>
      <c r="AB1071" s="71"/>
      <c r="AC1071" s="71"/>
      <c r="AD1071" s="71"/>
      <c r="AE1071" s="71"/>
      <c r="AG1071" s="102"/>
      <c r="AN1071" s="71"/>
      <c r="AO1071" s="71"/>
      <c r="AP1071" s="71"/>
      <c r="AQ1071" s="71"/>
      <c r="AR1071" s="71"/>
      <c r="AS1071" s="71"/>
      <c r="AT1071" s="71"/>
      <c r="AU1071" s="71"/>
    </row>
    <row r="1072" spans="3:64" ht="12.95" customHeight="1">
      <c r="C1072" s="12"/>
      <c r="D1072" s="12"/>
      <c r="AA1072" s="71"/>
      <c r="AB1072" s="71"/>
      <c r="AC1072" s="71"/>
      <c r="AD1072" s="71"/>
      <c r="AE1072" s="71"/>
      <c r="AG1072" s="102"/>
      <c r="AN1072" s="71"/>
      <c r="AO1072" s="71"/>
      <c r="AP1072" s="71"/>
      <c r="AQ1072" s="71"/>
      <c r="AR1072" s="71"/>
      <c r="AS1072" s="71"/>
      <c r="AT1072" s="71"/>
      <c r="AU1072" s="71"/>
    </row>
    <row r="1073" spans="3:48" ht="12.95" customHeight="1">
      <c r="C1073" s="12"/>
      <c r="D1073" s="12"/>
      <c r="AA1073" s="71"/>
      <c r="AB1073" s="71"/>
      <c r="AC1073" s="71"/>
      <c r="AD1073" s="71"/>
      <c r="AE1073" s="71"/>
      <c r="AG1073" s="102"/>
      <c r="AN1073" s="71"/>
      <c r="AO1073" s="71"/>
      <c r="AP1073" s="71"/>
      <c r="AQ1073" s="71"/>
      <c r="AR1073" s="71"/>
      <c r="AS1073" s="71"/>
      <c r="AT1073" s="71"/>
      <c r="AU1073" s="71"/>
    </row>
    <row r="1074" spans="3:48" ht="12.95" customHeight="1">
      <c r="C1074" s="12"/>
      <c r="D1074" s="12"/>
      <c r="AA1074" s="71"/>
      <c r="AB1074" s="71"/>
      <c r="AC1074" s="71"/>
      <c r="AD1074" s="71"/>
      <c r="AE1074" s="71"/>
      <c r="AG1074" s="102"/>
      <c r="AN1074" s="71"/>
      <c r="AO1074" s="71"/>
      <c r="AP1074" s="71"/>
      <c r="AQ1074" s="71"/>
      <c r="AR1074" s="71"/>
      <c r="AS1074" s="71"/>
      <c r="AT1074" s="71"/>
      <c r="AU1074" s="71"/>
    </row>
    <row r="1075" spans="3:48" ht="12.95" customHeight="1">
      <c r="C1075" s="12"/>
      <c r="D1075" s="12"/>
      <c r="AA1075" s="71"/>
      <c r="AB1075" s="71"/>
      <c r="AC1075" s="71"/>
      <c r="AD1075" s="71"/>
      <c r="AE1075" s="71"/>
      <c r="AG1075" s="102"/>
      <c r="AN1075" s="71"/>
      <c r="AO1075" s="71"/>
      <c r="AP1075" s="71"/>
      <c r="AQ1075" s="71"/>
      <c r="AR1075" s="71"/>
      <c r="AS1075" s="71"/>
      <c r="AT1075" s="71"/>
      <c r="AU1075" s="71"/>
    </row>
    <row r="1076" spans="3:48" ht="12.95" customHeight="1">
      <c r="C1076" s="12"/>
      <c r="D1076" s="12"/>
      <c r="AA1076" s="71"/>
      <c r="AB1076" s="71"/>
      <c r="AC1076" s="71"/>
      <c r="AD1076" s="71"/>
      <c r="AE1076" s="71"/>
      <c r="AG1076" s="102"/>
      <c r="AN1076" s="71"/>
      <c r="AO1076" s="71"/>
      <c r="AP1076" s="71"/>
      <c r="AQ1076" s="71"/>
      <c r="AR1076" s="71"/>
      <c r="AS1076" s="71"/>
      <c r="AT1076" s="71"/>
      <c r="AU1076" s="71"/>
    </row>
    <row r="1077" spans="3:48" ht="12.95" customHeight="1">
      <c r="C1077" s="12"/>
      <c r="D1077" s="12"/>
      <c r="AA1077" s="71"/>
      <c r="AB1077" s="71"/>
      <c r="AC1077" s="71"/>
      <c r="AD1077" s="71"/>
      <c r="AE1077" s="71"/>
      <c r="AG1077" s="102"/>
      <c r="AN1077" s="71"/>
      <c r="AO1077" s="71"/>
      <c r="AP1077" s="71"/>
      <c r="AQ1077" s="71"/>
      <c r="AR1077" s="71"/>
      <c r="AS1077" s="71"/>
      <c r="AT1077" s="71"/>
      <c r="AU1077" s="71"/>
    </row>
    <row r="1078" spans="3:48" ht="12.95" customHeight="1">
      <c r="C1078" s="12"/>
      <c r="D1078" s="12"/>
      <c r="AA1078" s="71"/>
      <c r="AB1078" s="71"/>
      <c r="AC1078" s="71"/>
      <c r="AD1078" s="71"/>
      <c r="AE1078" s="71"/>
      <c r="AG1078" s="102"/>
      <c r="AN1078" s="71"/>
      <c r="AO1078" s="71"/>
      <c r="AP1078" s="71"/>
      <c r="AQ1078" s="71"/>
      <c r="AR1078" s="71"/>
      <c r="AS1078" s="71"/>
      <c r="AT1078" s="71"/>
      <c r="AU1078" s="71"/>
    </row>
    <row r="1079" spans="3:48" ht="12.95" customHeight="1">
      <c r="C1079" s="12"/>
      <c r="D1079" s="12"/>
      <c r="AA1079" s="71"/>
      <c r="AB1079" s="71"/>
      <c r="AC1079" s="71"/>
      <c r="AD1079" s="71"/>
      <c r="AE1079" s="71"/>
      <c r="AG1079" s="102"/>
      <c r="AN1079" s="71"/>
      <c r="AO1079" s="71"/>
      <c r="AP1079" s="71"/>
      <c r="AQ1079" s="71"/>
      <c r="AR1079" s="71"/>
      <c r="AS1079" s="71"/>
      <c r="AT1079" s="71"/>
      <c r="AU1079" s="71"/>
    </row>
    <row r="1080" spans="3:48" ht="12.95" customHeight="1">
      <c r="C1080" s="12"/>
      <c r="D1080" s="12"/>
      <c r="AA1080" s="71"/>
      <c r="AB1080" s="71"/>
      <c r="AC1080" s="71"/>
      <c r="AD1080" s="71"/>
      <c r="AE1080" s="71"/>
      <c r="AG1080" s="102"/>
      <c r="AN1080" s="71"/>
      <c r="AO1080" s="71"/>
      <c r="AP1080" s="71"/>
      <c r="AQ1080" s="71"/>
      <c r="AR1080" s="71"/>
      <c r="AS1080" s="71"/>
      <c r="AT1080" s="71"/>
      <c r="AU1080" s="71"/>
    </row>
    <row r="1081" spans="3:48" ht="12.95" customHeight="1">
      <c r="C1081" s="12"/>
      <c r="D1081" s="12"/>
      <c r="AA1081" s="71"/>
      <c r="AB1081" s="71"/>
      <c r="AC1081" s="71"/>
      <c r="AD1081" s="71"/>
      <c r="AE1081" s="71"/>
      <c r="AG1081" s="102"/>
      <c r="AN1081" s="71"/>
      <c r="AO1081" s="71"/>
      <c r="AP1081" s="71"/>
      <c r="AQ1081" s="71"/>
      <c r="AR1081" s="71"/>
      <c r="AS1081" s="71"/>
      <c r="AT1081" s="71"/>
      <c r="AU1081" s="71"/>
      <c r="AV1081" s="71"/>
    </row>
    <row r="1082" spans="3:48" ht="12.95" customHeight="1">
      <c r="C1082" s="12"/>
      <c r="D1082" s="12"/>
      <c r="AA1082" s="71"/>
      <c r="AB1082" s="71"/>
      <c r="AC1082" s="71"/>
      <c r="AD1082" s="71"/>
      <c r="AE1082" s="71"/>
      <c r="AG1082" s="102"/>
      <c r="AN1082" s="71"/>
      <c r="AO1082" s="71"/>
      <c r="AP1082" s="71"/>
      <c r="AQ1082" s="71"/>
      <c r="AR1082" s="71"/>
      <c r="AS1082" s="71"/>
      <c r="AT1082" s="71"/>
      <c r="AU1082" s="71"/>
    </row>
    <row r="1083" spans="3:48" ht="12.95" customHeight="1">
      <c r="C1083" s="12"/>
      <c r="D1083" s="12"/>
      <c r="AA1083" s="71"/>
      <c r="AB1083" s="71"/>
      <c r="AC1083" s="71"/>
      <c r="AD1083" s="71"/>
      <c r="AE1083" s="71"/>
      <c r="AG1083" s="102"/>
      <c r="AN1083" s="71"/>
      <c r="AO1083" s="71"/>
      <c r="AP1083" s="71"/>
      <c r="AQ1083" s="71"/>
      <c r="AR1083" s="71"/>
      <c r="AS1083" s="71"/>
      <c r="AT1083" s="71"/>
      <c r="AU1083" s="71"/>
      <c r="AV1083" s="71"/>
    </row>
    <row r="1084" spans="3:48" ht="12.95" customHeight="1">
      <c r="C1084" s="12"/>
      <c r="D1084" s="12"/>
      <c r="AA1084" s="71"/>
      <c r="AB1084" s="71"/>
      <c r="AC1084" s="71"/>
      <c r="AD1084" s="71"/>
      <c r="AE1084" s="71"/>
      <c r="AG1084" s="102"/>
      <c r="AN1084" s="71"/>
      <c r="AO1084" s="71"/>
      <c r="AP1084" s="71"/>
      <c r="AQ1084" s="71"/>
      <c r="AR1084" s="71"/>
      <c r="AS1084" s="71"/>
      <c r="AT1084" s="71"/>
      <c r="AU1084" s="71"/>
    </row>
    <row r="1085" spans="3:48" ht="12.95" customHeight="1">
      <c r="C1085" s="12"/>
      <c r="D1085" s="12"/>
      <c r="AA1085" s="71"/>
      <c r="AB1085" s="71"/>
      <c r="AC1085" s="71"/>
      <c r="AD1085" s="71"/>
      <c r="AE1085" s="71"/>
      <c r="AG1085" s="102"/>
      <c r="AN1085" s="71"/>
      <c r="AO1085" s="71"/>
      <c r="AP1085" s="71"/>
      <c r="AQ1085" s="71"/>
      <c r="AR1085" s="71"/>
      <c r="AS1085" s="71"/>
      <c r="AT1085" s="71"/>
      <c r="AU1085" s="71"/>
    </row>
    <row r="1086" spans="3:48" ht="12.95" customHeight="1">
      <c r="C1086" s="12"/>
      <c r="D1086" s="12"/>
      <c r="AA1086" s="71"/>
      <c r="AB1086" s="71"/>
      <c r="AC1086" s="71"/>
      <c r="AD1086" s="71"/>
      <c r="AE1086" s="71"/>
      <c r="AG1086" s="102"/>
      <c r="AN1086" s="71"/>
      <c r="AO1086" s="71"/>
      <c r="AP1086" s="71"/>
      <c r="AQ1086" s="71"/>
      <c r="AR1086" s="71"/>
      <c r="AS1086" s="71"/>
      <c r="AT1086" s="71"/>
      <c r="AU1086" s="71"/>
    </row>
    <row r="1087" spans="3:48" ht="12.95" customHeight="1">
      <c r="C1087" s="12"/>
      <c r="D1087" s="12"/>
      <c r="AA1087" s="71"/>
      <c r="AB1087" s="71"/>
      <c r="AC1087" s="71"/>
      <c r="AD1087" s="71"/>
      <c r="AE1087" s="71"/>
      <c r="AG1087" s="102"/>
      <c r="AN1087" s="71"/>
      <c r="AO1087" s="71"/>
      <c r="AP1087" s="71"/>
      <c r="AQ1087" s="71"/>
      <c r="AR1087" s="71"/>
      <c r="AS1087" s="71"/>
      <c r="AT1087" s="71"/>
      <c r="AU1087" s="71"/>
    </row>
    <row r="1088" spans="3:48" ht="12.95" customHeight="1">
      <c r="C1088" s="12"/>
      <c r="D1088" s="12"/>
      <c r="AA1088" s="71"/>
      <c r="AB1088" s="71"/>
      <c r="AC1088" s="71"/>
      <c r="AD1088" s="71"/>
      <c r="AE1088" s="71"/>
      <c r="AG1088" s="102"/>
      <c r="AN1088" s="71"/>
      <c r="AO1088" s="71"/>
      <c r="AP1088" s="71"/>
      <c r="AQ1088" s="71"/>
      <c r="AR1088" s="71"/>
      <c r="AS1088" s="71"/>
      <c r="AT1088" s="71"/>
      <c r="AU1088" s="71"/>
    </row>
    <row r="1089" spans="3:47" ht="12.95" customHeight="1">
      <c r="C1089" s="12"/>
      <c r="D1089" s="12"/>
      <c r="AA1089" s="71"/>
      <c r="AB1089" s="71"/>
      <c r="AC1089" s="71"/>
      <c r="AD1089" s="71"/>
      <c r="AE1089" s="71"/>
      <c r="AG1089" s="102"/>
      <c r="AN1089" s="71"/>
      <c r="AO1089" s="71"/>
      <c r="AP1089" s="71"/>
      <c r="AQ1089" s="71"/>
      <c r="AR1089" s="71"/>
      <c r="AS1089" s="71"/>
      <c r="AT1089" s="71"/>
      <c r="AU1089" s="71"/>
    </row>
    <row r="1090" spans="3:47" ht="12.95" customHeight="1">
      <c r="C1090" s="12"/>
      <c r="D1090" s="12"/>
      <c r="AA1090" s="71"/>
      <c r="AB1090" s="71"/>
      <c r="AC1090" s="71"/>
      <c r="AD1090" s="71"/>
      <c r="AE1090" s="71"/>
      <c r="AG1090" s="102"/>
      <c r="AN1090" s="71"/>
      <c r="AO1090" s="71"/>
      <c r="AP1090" s="71"/>
      <c r="AQ1090" s="71"/>
      <c r="AR1090" s="71"/>
      <c r="AS1090" s="71"/>
      <c r="AT1090" s="71"/>
      <c r="AU1090" s="71"/>
    </row>
    <row r="1091" spans="3:47" ht="12.95" customHeight="1">
      <c r="C1091" s="12"/>
      <c r="D1091" s="12"/>
      <c r="AA1091" s="71"/>
      <c r="AB1091" s="71"/>
      <c r="AC1091" s="71"/>
      <c r="AD1091" s="71"/>
      <c r="AE1091" s="71"/>
      <c r="AG1091" s="102"/>
      <c r="AN1091" s="71"/>
      <c r="AO1091" s="71"/>
      <c r="AP1091" s="71"/>
      <c r="AQ1091" s="71"/>
      <c r="AR1091" s="71"/>
      <c r="AS1091" s="71"/>
      <c r="AT1091" s="71"/>
      <c r="AU1091" s="71"/>
    </row>
    <row r="1092" spans="3:47" ht="12.95" customHeight="1">
      <c r="C1092" s="12"/>
      <c r="D1092" s="12"/>
      <c r="AA1092" s="71"/>
      <c r="AB1092" s="71"/>
      <c r="AC1092" s="71"/>
      <c r="AD1092" s="71"/>
      <c r="AE1092" s="71"/>
      <c r="AG1092" s="102"/>
      <c r="AN1092" s="71"/>
      <c r="AO1092" s="71"/>
      <c r="AP1092" s="71"/>
      <c r="AQ1092" s="71"/>
      <c r="AR1092" s="71"/>
      <c r="AS1092" s="71"/>
      <c r="AT1092" s="71"/>
      <c r="AU1092" s="71"/>
    </row>
    <row r="1093" spans="3:47" ht="12.95" customHeight="1">
      <c r="C1093" s="12"/>
      <c r="D1093" s="12"/>
      <c r="AA1093" s="71"/>
      <c r="AB1093" s="71"/>
      <c r="AC1093" s="71"/>
      <c r="AD1093" s="71"/>
      <c r="AE1093" s="71"/>
      <c r="AG1093" s="102"/>
      <c r="AN1093" s="71"/>
      <c r="AO1093" s="71"/>
      <c r="AP1093" s="71"/>
      <c r="AQ1093" s="71"/>
      <c r="AR1093" s="71"/>
      <c r="AS1093" s="71"/>
      <c r="AT1093" s="71"/>
      <c r="AU1093" s="71"/>
    </row>
    <row r="1094" spans="3:47" ht="12.95" customHeight="1">
      <c r="C1094" s="12"/>
      <c r="D1094" s="12"/>
      <c r="AA1094" s="71"/>
      <c r="AB1094" s="71"/>
      <c r="AC1094" s="71"/>
      <c r="AD1094" s="71"/>
      <c r="AE1094" s="71"/>
      <c r="AG1094" s="102"/>
      <c r="AN1094" s="71"/>
      <c r="AO1094" s="71"/>
      <c r="AP1094" s="71"/>
      <c r="AQ1094" s="71"/>
      <c r="AR1094" s="71"/>
      <c r="AS1094" s="71"/>
      <c r="AT1094" s="71"/>
      <c r="AU1094" s="71"/>
    </row>
    <row r="1095" spans="3:47" ht="12.95" customHeight="1">
      <c r="C1095" s="12"/>
      <c r="D1095" s="12"/>
      <c r="AA1095" s="71"/>
      <c r="AB1095" s="71"/>
      <c r="AC1095" s="71"/>
      <c r="AD1095" s="71"/>
      <c r="AE1095" s="71"/>
      <c r="AG1095" s="102"/>
      <c r="AN1095" s="71"/>
      <c r="AO1095" s="71"/>
      <c r="AP1095" s="71"/>
      <c r="AQ1095" s="71"/>
      <c r="AR1095" s="71"/>
      <c r="AS1095" s="71"/>
      <c r="AT1095" s="71"/>
      <c r="AU1095" s="71"/>
    </row>
    <row r="1096" spans="3:47" ht="12.95" customHeight="1">
      <c r="C1096" s="12"/>
      <c r="D1096" s="12"/>
      <c r="AA1096" s="71"/>
      <c r="AB1096" s="71"/>
      <c r="AC1096" s="71"/>
      <c r="AD1096" s="71"/>
      <c r="AE1096" s="71"/>
      <c r="AG1096" s="102"/>
      <c r="AN1096" s="71"/>
      <c r="AO1096" s="71"/>
      <c r="AP1096" s="71"/>
      <c r="AQ1096" s="71"/>
      <c r="AR1096" s="71"/>
      <c r="AS1096" s="71"/>
      <c r="AT1096" s="71"/>
      <c r="AU1096" s="71"/>
    </row>
    <row r="1097" spans="3:47" ht="12.95" customHeight="1">
      <c r="C1097" s="12"/>
      <c r="D1097" s="12"/>
      <c r="AA1097" s="71"/>
      <c r="AB1097" s="71"/>
      <c r="AC1097" s="71"/>
      <c r="AD1097" s="71"/>
      <c r="AE1097" s="71"/>
      <c r="AG1097" s="102"/>
      <c r="AN1097" s="71"/>
      <c r="AO1097" s="71"/>
      <c r="AP1097" s="71"/>
      <c r="AQ1097" s="71"/>
      <c r="AR1097" s="71"/>
      <c r="AS1097" s="71"/>
      <c r="AT1097" s="71"/>
      <c r="AU1097" s="71"/>
    </row>
    <row r="1098" spans="3:47" ht="12.95" customHeight="1">
      <c r="C1098" s="12"/>
      <c r="D1098" s="12"/>
      <c r="AA1098" s="71"/>
      <c r="AB1098" s="71"/>
      <c r="AC1098" s="71"/>
      <c r="AD1098" s="71"/>
      <c r="AE1098" s="71"/>
      <c r="AG1098" s="102"/>
      <c r="AN1098" s="71"/>
      <c r="AO1098" s="71"/>
      <c r="AP1098" s="71"/>
      <c r="AQ1098" s="71"/>
      <c r="AR1098" s="71"/>
      <c r="AS1098" s="71"/>
      <c r="AT1098" s="71"/>
      <c r="AU1098" s="71"/>
    </row>
    <row r="1099" spans="3:47" ht="12.95" customHeight="1">
      <c r="C1099" s="12"/>
      <c r="D1099" s="12"/>
      <c r="AA1099" s="71"/>
      <c r="AB1099" s="71"/>
      <c r="AC1099" s="71"/>
      <c r="AD1099" s="71"/>
      <c r="AE1099" s="71"/>
      <c r="AG1099" s="102"/>
      <c r="AN1099" s="71"/>
      <c r="AO1099" s="71"/>
      <c r="AP1099" s="71"/>
      <c r="AQ1099" s="71"/>
      <c r="AR1099" s="71"/>
      <c r="AS1099" s="71"/>
      <c r="AT1099" s="71"/>
      <c r="AU1099" s="71"/>
    </row>
    <row r="1100" spans="3:47" ht="12.95" customHeight="1">
      <c r="C1100" s="12"/>
      <c r="D1100" s="12"/>
      <c r="AA1100" s="71"/>
      <c r="AB1100" s="71"/>
      <c r="AC1100" s="71"/>
      <c r="AD1100" s="71"/>
      <c r="AE1100" s="71"/>
      <c r="AG1100" s="102"/>
      <c r="AN1100" s="71"/>
      <c r="AO1100" s="71"/>
      <c r="AP1100" s="71"/>
      <c r="AQ1100" s="71"/>
      <c r="AR1100" s="71"/>
      <c r="AS1100" s="71"/>
      <c r="AT1100" s="71"/>
      <c r="AU1100" s="71"/>
    </row>
    <row r="1101" spans="3:47" ht="12.95" customHeight="1">
      <c r="C1101" s="12"/>
      <c r="D1101" s="12"/>
      <c r="AA1101" s="71"/>
      <c r="AB1101" s="71"/>
      <c r="AC1101" s="71"/>
      <c r="AD1101" s="71"/>
      <c r="AE1101" s="71"/>
      <c r="AG1101" s="102"/>
      <c r="AN1101" s="71"/>
      <c r="AO1101" s="71"/>
      <c r="AP1101" s="71"/>
      <c r="AQ1101" s="71"/>
      <c r="AR1101" s="71"/>
      <c r="AS1101" s="71"/>
      <c r="AT1101" s="71"/>
      <c r="AU1101" s="71"/>
    </row>
    <row r="1102" spans="3:47" ht="12.95" customHeight="1">
      <c r="C1102" s="12"/>
      <c r="D1102" s="12"/>
      <c r="AA1102" s="71"/>
      <c r="AB1102" s="71"/>
      <c r="AC1102" s="71"/>
      <c r="AD1102" s="71"/>
      <c r="AE1102" s="71"/>
      <c r="AG1102" s="102"/>
      <c r="AN1102" s="71"/>
      <c r="AO1102" s="71"/>
      <c r="AP1102" s="71"/>
      <c r="AQ1102" s="71"/>
      <c r="AR1102" s="71"/>
      <c r="AS1102" s="71"/>
      <c r="AT1102" s="71"/>
      <c r="AU1102" s="71"/>
    </row>
    <row r="1103" spans="3:47" ht="12.95" customHeight="1">
      <c r="C1103" s="12"/>
      <c r="D1103" s="12"/>
      <c r="AA1103" s="71"/>
      <c r="AB1103" s="71"/>
      <c r="AC1103" s="71"/>
      <c r="AD1103" s="71"/>
      <c r="AE1103" s="71"/>
      <c r="AG1103" s="102"/>
      <c r="AN1103" s="71"/>
      <c r="AO1103" s="71"/>
      <c r="AP1103" s="71"/>
      <c r="AQ1103" s="71"/>
      <c r="AR1103" s="71"/>
      <c r="AS1103" s="71"/>
      <c r="AT1103" s="71"/>
      <c r="AU1103" s="71"/>
    </row>
    <row r="1104" spans="3:47" ht="12.95" customHeight="1">
      <c r="C1104" s="12"/>
      <c r="D1104" s="12"/>
      <c r="AA1104" s="71"/>
      <c r="AB1104" s="71"/>
      <c r="AC1104" s="71"/>
      <c r="AD1104" s="71"/>
      <c r="AE1104" s="71"/>
      <c r="AG1104" s="102"/>
      <c r="AN1104" s="71"/>
      <c r="AO1104" s="71"/>
      <c r="AP1104" s="71"/>
      <c r="AQ1104" s="71"/>
      <c r="AR1104" s="71"/>
      <c r="AS1104" s="71"/>
      <c r="AT1104" s="71"/>
      <c r="AU1104" s="71"/>
    </row>
    <row r="1105" spans="3:47" ht="12.95" customHeight="1">
      <c r="C1105" s="12"/>
      <c r="D1105" s="12"/>
      <c r="AA1105" s="71"/>
      <c r="AB1105" s="71"/>
      <c r="AC1105" s="71"/>
      <c r="AD1105" s="71"/>
      <c r="AE1105" s="71"/>
      <c r="AG1105" s="102"/>
      <c r="AN1105" s="71"/>
      <c r="AO1105" s="71"/>
      <c r="AP1105" s="71"/>
      <c r="AQ1105" s="71"/>
      <c r="AR1105" s="71"/>
      <c r="AS1105" s="71"/>
      <c r="AT1105" s="71"/>
      <c r="AU1105" s="71"/>
    </row>
    <row r="1106" spans="3:47" ht="12.95" customHeight="1">
      <c r="C1106" s="12"/>
      <c r="D1106" s="12"/>
      <c r="AA1106" s="71"/>
      <c r="AB1106" s="71"/>
      <c r="AC1106" s="71"/>
      <c r="AD1106" s="71"/>
      <c r="AE1106" s="71"/>
      <c r="AG1106" s="102"/>
      <c r="AN1106" s="71"/>
      <c r="AO1106" s="71"/>
      <c r="AP1106" s="71"/>
      <c r="AQ1106" s="71"/>
      <c r="AR1106" s="71"/>
      <c r="AS1106" s="71"/>
      <c r="AT1106" s="71"/>
      <c r="AU1106" s="71"/>
    </row>
    <row r="1107" spans="3:47" ht="12.95" customHeight="1">
      <c r="C1107" s="12"/>
      <c r="D1107" s="12"/>
      <c r="AA1107" s="71"/>
      <c r="AB1107" s="71"/>
      <c r="AC1107" s="71"/>
      <c r="AD1107" s="71"/>
      <c r="AE1107" s="71"/>
      <c r="AG1107" s="102"/>
      <c r="AN1107" s="71"/>
      <c r="AO1107" s="71"/>
      <c r="AP1107" s="71"/>
      <c r="AQ1107" s="71"/>
      <c r="AR1107" s="71"/>
      <c r="AS1107" s="71"/>
      <c r="AT1107" s="71"/>
      <c r="AU1107" s="71"/>
    </row>
    <row r="1108" spans="3:47" ht="12.95" customHeight="1">
      <c r="C1108" s="12"/>
      <c r="D1108" s="12"/>
      <c r="AA1108" s="71"/>
      <c r="AB1108" s="71"/>
      <c r="AC1108" s="71"/>
      <c r="AD1108" s="71"/>
      <c r="AE1108" s="71"/>
      <c r="AG1108" s="102"/>
      <c r="AN1108" s="71"/>
      <c r="AO1108" s="71"/>
      <c r="AP1108" s="71"/>
      <c r="AQ1108" s="71"/>
      <c r="AR1108" s="71"/>
      <c r="AS1108" s="71"/>
      <c r="AT1108" s="71"/>
      <c r="AU1108" s="71"/>
    </row>
    <row r="1109" spans="3:47" ht="12.95" customHeight="1">
      <c r="C1109" s="12"/>
      <c r="D1109" s="12"/>
      <c r="AA1109" s="71"/>
      <c r="AB1109" s="71"/>
      <c r="AC1109" s="71"/>
      <c r="AD1109" s="71"/>
      <c r="AE1109" s="71"/>
      <c r="AG1109" s="102"/>
      <c r="AN1109" s="71"/>
      <c r="AO1109" s="71"/>
      <c r="AP1109" s="71"/>
      <c r="AQ1109" s="71"/>
      <c r="AR1109" s="71"/>
      <c r="AS1109" s="71"/>
      <c r="AT1109" s="71"/>
      <c r="AU1109" s="71"/>
    </row>
    <row r="1110" spans="3:47" ht="12.95" customHeight="1">
      <c r="C1110" s="12"/>
      <c r="D1110" s="12"/>
      <c r="AA1110" s="71"/>
      <c r="AB1110" s="71"/>
      <c r="AC1110" s="71"/>
      <c r="AD1110" s="71"/>
      <c r="AE1110" s="71"/>
      <c r="AG1110" s="102"/>
      <c r="AN1110" s="71"/>
      <c r="AO1110" s="71"/>
      <c r="AP1110" s="71"/>
      <c r="AQ1110" s="71"/>
      <c r="AR1110" s="71"/>
      <c r="AS1110" s="71"/>
      <c r="AT1110" s="71"/>
      <c r="AU1110" s="71"/>
    </row>
    <row r="1111" spans="3:47" ht="12.95" customHeight="1">
      <c r="C1111" s="12"/>
      <c r="D1111" s="12"/>
      <c r="AA1111" s="71"/>
      <c r="AB1111" s="71"/>
      <c r="AC1111" s="71"/>
      <c r="AD1111" s="71"/>
      <c r="AE1111" s="71"/>
      <c r="AG1111" s="102"/>
      <c r="AN1111" s="71"/>
      <c r="AO1111" s="71"/>
      <c r="AP1111" s="71"/>
      <c r="AQ1111" s="71"/>
      <c r="AR1111" s="71"/>
      <c r="AS1111" s="71"/>
      <c r="AT1111" s="71"/>
      <c r="AU1111" s="71"/>
    </row>
    <row r="1112" spans="3:47" ht="12.95" customHeight="1">
      <c r="C1112" s="12"/>
      <c r="D1112" s="12"/>
      <c r="AA1112" s="71"/>
      <c r="AB1112" s="71"/>
      <c r="AC1112" s="71"/>
      <c r="AD1112" s="71"/>
      <c r="AE1112" s="71"/>
      <c r="AG1112" s="102"/>
      <c r="AN1112" s="71"/>
      <c r="AO1112" s="71"/>
      <c r="AP1112" s="71"/>
      <c r="AQ1112" s="71"/>
      <c r="AR1112" s="71"/>
      <c r="AS1112" s="71"/>
      <c r="AT1112" s="71"/>
      <c r="AU1112" s="71"/>
    </row>
    <row r="1113" spans="3:47" ht="12.95" customHeight="1">
      <c r="C1113" s="12"/>
      <c r="D1113" s="12"/>
      <c r="AA1113" s="71"/>
      <c r="AB1113" s="71"/>
      <c r="AC1113" s="71"/>
      <c r="AD1113" s="71"/>
      <c r="AE1113" s="71"/>
      <c r="AG1113" s="102"/>
      <c r="AN1113" s="71"/>
      <c r="AO1113" s="71"/>
      <c r="AP1113" s="71"/>
      <c r="AQ1113" s="71"/>
      <c r="AR1113" s="71"/>
      <c r="AS1113" s="71"/>
      <c r="AT1113" s="71"/>
      <c r="AU1113" s="71"/>
    </row>
    <row r="1114" spans="3:47" ht="12.95" customHeight="1">
      <c r="C1114" s="12"/>
      <c r="D1114" s="12"/>
      <c r="AA1114" s="71"/>
      <c r="AB1114" s="71"/>
      <c r="AC1114" s="71"/>
      <c r="AD1114" s="71"/>
      <c r="AE1114" s="71"/>
      <c r="AG1114" s="102"/>
      <c r="AN1114" s="71"/>
      <c r="AO1114" s="71"/>
      <c r="AP1114" s="71"/>
      <c r="AQ1114" s="71"/>
      <c r="AR1114" s="71"/>
      <c r="AS1114" s="71"/>
      <c r="AT1114" s="71"/>
      <c r="AU1114" s="71"/>
    </row>
    <row r="1115" spans="3:47" ht="12.95" customHeight="1">
      <c r="C1115" s="12"/>
      <c r="D1115" s="12"/>
      <c r="AA1115" s="71"/>
      <c r="AB1115" s="71"/>
      <c r="AC1115" s="71"/>
      <c r="AD1115" s="71"/>
      <c r="AE1115" s="71"/>
      <c r="AG1115" s="102"/>
      <c r="AN1115" s="71"/>
      <c r="AO1115" s="71"/>
      <c r="AP1115" s="71"/>
      <c r="AQ1115" s="71"/>
      <c r="AR1115" s="71"/>
      <c r="AS1115" s="71"/>
      <c r="AT1115" s="71"/>
      <c r="AU1115" s="71"/>
    </row>
    <row r="1116" spans="3:47" ht="12.95" customHeight="1">
      <c r="C1116" s="12"/>
      <c r="D1116" s="12"/>
      <c r="AA1116" s="71"/>
      <c r="AB1116" s="71"/>
      <c r="AC1116" s="71"/>
      <c r="AD1116" s="71"/>
      <c r="AE1116" s="71"/>
      <c r="AG1116" s="102"/>
      <c r="AN1116" s="71"/>
      <c r="AO1116" s="71"/>
      <c r="AP1116" s="71"/>
      <c r="AQ1116" s="71"/>
      <c r="AR1116" s="71"/>
      <c r="AS1116" s="71"/>
      <c r="AT1116" s="71"/>
      <c r="AU1116" s="71"/>
    </row>
    <row r="1117" spans="3:47" ht="12.95" customHeight="1">
      <c r="C1117" s="12"/>
      <c r="D1117" s="12"/>
      <c r="AA1117" s="71"/>
      <c r="AB1117" s="71"/>
      <c r="AC1117" s="71"/>
      <c r="AD1117" s="71"/>
      <c r="AE1117" s="71"/>
      <c r="AG1117" s="102"/>
      <c r="AN1117" s="71"/>
      <c r="AO1117" s="71"/>
      <c r="AP1117" s="71"/>
      <c r="AQ1117" s="71"/>
      <c r="AR1117" s="71"/>
      <c r="AS1117" s="71"/>
      <c r="AT1117" s="71"/>
      <c r="AU1117" s="71"/>
    </row>
    <row r="1118" spans="3:47" ht="12.95" customHeight="1">
      <c r="C1118" s="12"/>
      <c r="D1118" s="12"/>
      <c r="AA1118" s="71"/>
      <c r="AB1118" s="71"/>
      <c r="AC1118" s="71"/>
      <c r="AD1118" s="71"/>
      <c r="AE1118" s="71"/>
      <c r="AG1118" s="102"/>
      <c r="AN1118" s="71"/>
      <c r="AO1118" s="71"/>
      <c r="AP1118" s="71"/>
      <c r="AQ1118" s="71"/>
      <c r="AR1118" s="71"/>
      <c r="AS1118" s="71"/>
      <c r="AT1118" s="71"/>
      <c r="AU1118" s="71"/>
    </row>
    <row r="1119" spans="3:47" ht="12.95" customHeight="1">
      <c r="C1119" s="12"/>
      <c r="D1119" s="12"/>
      <c r="AA1119" s="71"/>
      <c r="AB1119" s="71"/>
      <c r="AC1119" s="71"/>
      <c r="AD1119" s="71"/>
      <c r="AE1119" s="71"/>
      <c r="AG1119" s="102"/>
      <c r="AN1119" s="71"/>
      <c r="AO1119" s="71"/>
      <c r="AP1119" s="71"/>
      <c r="AQ1119" s="71"/>
      <c r="AR1119" s="71"/>
      <c r="AS1119" s="71"/>
      <c r="AT1119" s="71"/>
      <c r="AU1119" s="71"/>
    </row>
    <row r="1120" spans="3:47" ht="12.95" customHeight="1">
      <c r="C1120" s="12"/>
      <c r="D1120" s="12"/>
      <c r="AA1120" s="71"/>
      <c r="AB1120" s="71"/>
      <c r="AC1120" s="71"/>
      <c r="AD1120" s="71"/>
      <c r="AE1120" s="71"/>
      <c r="AG1120" s="102"/>
      <c r="AN1120" s="71"/>
      <c r="AO1120" s="71"/>
      <c r="AP1120" s="71"/>
      <c r="AQ1120" s="71"/>
      <c r="AR1120" s="71"/>
      <c r="AS1120" s="71"/>
      <c r="AT1120" s="71"/>
      <c r="AU1120" s="71"/>
    </row>
    <row r="1121" spans="3:47" ht="12.95" customHeight="1">
      <c r="C1121" s="12"/>
      <c r="D1121" s="12"/>
      <c r="AA1121" s="71"/>
      <c r="AB1121" s="71"/>
      <c r="AC1121" s="71"/>
      <c r="AD1121" s="71"/>
      <c r="AE1121" s="71"/>
      <c r="AG1121" s="102"/>
      <c r="AN1121" s="71"/>
      <c r="AO1121" s="71"/>
      <c r="AP1121" s="71"/>
      <c r="AQ1121" s="71"/>
      <c r="AR1121" s="71"/>
      <c r="AS1121" s="71"/>
      <c r="AT1121" s="71"/>
      <c r="AU1121" s="71"/>
    </row>
    <row r="1122" spans="3:47" ht="12.95" customHeight="1">
      <c r="C1122" s="12"/>
      <c r="D1122" s="12"/>
      <c r="AA1122" s="71"/>
      <c r="AB1122" s="71"/>
      <c r="AC1122" s="71"/>
      <c r="AD1122" s="71"/>
      <c r="AE1122" s="71"/>
      <c r="AG1122" s="102"/>
      <c r="AN1122" s="71"/>
      <c r="AO1122" s="71"/>
      <c r="AP1122" s="71"/>
      <c r="AQ1122" s="71"/>
      <c r="AR1122" s="71"/>
      <c r="AS1122" s="71"/>
      <c r="AT1122" s="71"/>
      <c r="AU1122" s="71"/>
    </row>
    <row r="1123" spans="3:47" ht="12.95" customHeight="1">
      <c r="C1123" s="12"/>
      <c r="D1123" s="12"/>
      <c r="AA1123" s="71"/>
      <c r="AB1123" s="71"/>
      <c r="AC1123" s="71"/>
      <c r="AD1123" s="71"/>
      <c r="AE1123" s="71"/>
      <c r="AG1123" s="102"/>
      <c r="AN1123" s="71"/>
      <c r="AO1123" s="71"/>
      <c r="AP1123" s="71"/>
      <c r="AQ1123" s="71"/>
      <c r="AR1123" s="71"/>
      <c r="AS1123" s="71"/>
      <c r="AT1123" s="71"/>
      <c r="AU1123" s="71"/>
    </row>
    <row r="1124" spans="3:47" ht="12.95" customHeight="1">
      <c r="C1124" s="12"/>
      <c r="D1124" s="12"/>
      <c r="AA1124" s="71"/>
      <c r="AB1124" s="71"/>
      <c r="AC1124" s="71"/>
      <c r="AD1124" s="71"/>
      <c r="AE1124" s="71"/>
      <c r="AG1124" s="102"/>
      <c r="AN1124" s="71"/>
      <c r="AO1124" s="71"/>
      <c r="AP1124" s="71"/>
      <c r="AQ1124" s="71"/>
      <c r="AR1124" s="71"/>
      <c r="AS1124" s="71"/>
      <c r="AT1124" s="71"/>
      <c r="AU1124" s="71"/>
    </row>
    <row r="1125" spans="3:47" ht="12.95" customHeight="1">
      <c r="C1125" s="12"/>
      <c r="D1125" s="12"/>
      <c r="AA1125" s="71"/>
      <c r="AB1125" s="71"/>
      <c r="AC1125" s="71"/>
      <c r="AD1125" s="71"/>
      <c r="AE1125" s="71"/>
      <c r="AG1125" s="102"/>
      <c r="AN1125" s="71"/>
      <c r="AO1125" s="71"/>
      <c r="AP1125" s="71"/>
      <c r="AQ1125" s="71"/>
      <c r="AR1125" s="71"/>
      <c r="AS1125" s="71"/>
      <c r="AT1125" s="71"/>
      <c r="AU1125" s="71"/>
    </row>
    <row r="1126" spans="3:47" ht="12.95" customHeight="1">
      <c r="C1126" s="12"/>
      <c r="D1126" s="12"/>
      <c r="AA1126" s="71"/>
      <c r="AB1126" s="71"/>
      <c r="AC1126" s="71"/>
      <c r="AD1126" s="71"/>
      <c r="AE1126" s="71"/>
      <c r="AG1126" s="102"/>
      <c r="AN1126" s="71"/>
      <c r="AO1126" s="71"/>
      <c r="AP1126" s="71"/>
      <c r="AQ1126" s="71"/>
      <c r="AR1126" s="71"/>
      <c r="AS1126" s="71"/>
      <c r="AT1126" s="71"/>
      <c r="AU1126" s="71"/>
    </row>
    <row r="1127" spans="3:47" ht="12.95" customHeight="1">
      <c r="C1127" s="12"/>
      <c r="D1127" s="12"/>
      <c r="AA1127" s="71"/>
      <c r="AB1127" s="71"/>
      <c r="AC1127" s="71"/>
      <c r="AD1127" s="71"/>
      <c r="AE1127" s="71"/>
      <c r="AG1127" s="102"/>
      <c r="AN1127" s="71"/>
      <c r="AO1127" s="71"/>
      <c r="AP1127" s="71"/>
      <c r="AQ1127" s="71"/>
      <c r="AR1127" s="71"/>
      <c r="AS1127" s="71"/>
      <c r="AT1127" s="71"/>
      <c r="AU1127" s="71"/>
    </row>
    <row r="1128" spans="3:47" ht="12.95" customHeight="1">
      <c r="C1128" s="12"/>
      <c r="D1128" s="12"/>
      <c r="AA1128" s="71"/>
      <c r="AB1128" s="71"/>
      <c r="AC1128" s="71"/>
      <c r="AD1128" s="71"/>
      <c r="AE1128" s="71"/>
      <c r="AG1128" s="102"/>
      <c r="AN1128" s="71"/>
      <c r="AO1128" s="71"/>
      <c r="AP1128" s="71"/>
      <c r="AQ1128" s="71"/>
      <c r="AR1128" s="71"/>
      <c r="AS1128" s="71"/>
      <c r="AT1128" s="71"/>
      <c r="AU1128" s="71"/>
    </row>
    <row r="1129" spans="3:47" ht="12.95" customHeight="1">
      <c r="C1129" s="12"/>
      <c r="D1129" s="12"/>
      <c r="AA1129" s="71"/>
      <c r="AB1129" s="71"/>
      <c r="AC1129" s="71"/>
      <c r="AD1129" s="71"/>
      <c r="AE1129" s="71"/>
      <c r="AG1129" s="102"/>
      <c r="AN1129" s="71"/>
      <c r="AO1129" s="71"/>
      <c r="AP1129" s="71"/>
      <c r="AQ1129" s="71"/>
      <c r="AR1129" s="71"/>
      <c r="AS1129" s="71"/>
      <c r="AT1129" s="71"/>
      <c r="AU1129" s="71"/>
    </row>
    <row r="1130" spans="3:47" ht="12.95" customHeight="1">
      <c r="C1130" s="12"/>
      <c r="D1130" s="12"/>
      <c r="AA1130" s="71"/>
      <c r="AB1130" s="71"/>
      <c r="AC1130" s="71"/>
      <c r="AD1130" s="71"/>
      <c r="AE1130" s="71"/>
      <c r="AG1130" s="102"/>
      <c r="AN1130" s="71"/>
      <c r="AO1130" s="71"/>
      <c r="AP1130" s="71"/>
      <c r="AQ1130" s="71"/>
      <c r="AR1130" s="71"/>
      <c r="AS1130" s="71"/>
      <c r="AT1130" s="71"/>
      <c r="AU1130" s="71"/>
    </row>
    <row r="1131" spans="3:47" ht="12.95" customHeight="1">
      <c r="C1131" s="12"/>
      <c r="D1131" s="12"/>
      <c r="AA1131" s="71"/>
      <c r="AB1131" s="71"/>
      <c r="AC1131" s="71"/>
      <c r="AD1131" s="71"/>
      <c r="AE1131" s="71"/>
      <c r="AG1131" s="102"/>
      <c r="AN1131" s="71"/>
      <c r="AO1131" s="71"/>
      <c r="AP1131" s="71"/>
      <c r="AQ1131" s="71"/>
      <c r="AR1131" s="71"/>
      <c r="AS1131" s="71"/>
      <c r="AT1131" s="71"/>
      <c r="AU1131" s="71"/>
    </row>
    <row r="1132" spans="3:47" ht="12.95" customHeight="1">
      <c r="C1132" s="12"/>
      <c r="D1132" s="12"/>
      <c r="AA1132" s="71"/>
      <c r="AB1132" s="71"/>
      <c r="AC1132" s="71"/>
      <c r="AD1132" s="71"/>
      <c r="AE1132" s="71"/>
      <c r="AG1132" s="102"/>
      <c r="AN1132" s="71"/>
      <c r="AO1132" s="71"/>
      <c r="AP1132" s="71"/>
      <c r="AQ1132" s="71"/>
      <c r="AR1132" s="71"/>
      <c r="AS1132" s="71"/>
      <c r="AT1132" s="71"/>
      <c r="AU1132" s="71"/>
    </row>
    <row r="1133" spans="3:47" ht="12.95" customHeight="1">
      <c r="C1133" s="12"/>
      <c r="D1133" s="12"/>
      <c r="AA1133" s="71"/>
      <c r="AB1133" s="71"/>
      <c r="AC1133" s="71"/>
      <c r="AD1133" s="71"/>
      <c r="AE1133" s="71"/>
      <c r="AG1133" s="102"/>
      <c r="AN1133" s="71"/>
      <c r="AO1133" s="71"/>
      <c r="AP1133" s="71"/>
      <c r="AQ1133" s="71"/>
      <c r="AR1133" s="71"/>
      <c r="AS1133" s="71"/>
      <c r="AT1133" s="71"/>
      <c r="AU1133" s="71"/>
    </row>
    <row r="1134" spans="3:47" ht="12.95" customHeight="1">
      <c r="C1134" s="12"/>
      <c r="D1134" s="12"/>
      <c r="AA1134" s="71"/>
      <c r="AB1134" s="71"/>
      <c r="AC1134" s="71"/>
      <c r="AD1134" s="71"/>
      <c r="AE1134" s="71"/>
      <c r="AG1134" s="102"/>
      <c r="AN1134" s="71"/>
      <c r="AO1134" s="71"/>
      <c r="AP1134" s="71"/>
      <c r="AQ1134" s="71"/>
      <c r="AR1134" s="71"/>
      <c r="AS1134" s="71"/>
      <c r="AT1134" s="71"/>
      <c r="AU1134" s="71"/>
    </row>
    <row r="1135" spans="3:47" ht="12.95" customHeight="1">
      <c r="C1135" s="12"/>
      <c r="D1135" s="12"/>
      <c r="AA1135" s="71"/>
      <c r="AB1135" s="71"/>
      <c r="AC1135" s="71"/>
      <c r="AD1135" s="71"/>
      <c r="AE1135" s="71"/>
      <c r="AG1135" s="102"/>
      <c r="AN1135" s="71"/>
      <c r="AO1135" s="71"/>
      <c r="AP1135" s="71"/>
      <c r="AQ1135" s="71"/>
      <c r="AR1135" s="71"/>
      <c r="AS1135" s="71"/>
      <c r="AT1135" s="71"/>
      <c r="AU1135" s="71"/>
    </row>
    <row r="1136" spans="3:47" ht="12.95" customHeight="1">
      <c r="C1136" s="12"/>
      <c r="D1136" s="12"/>
      <c r="AA1136" s="71"/>
      <c r="AB1136" s="71"/>
      <c r="AC1136" s="71"/>
      <c r="AD1136" s="71"/>
      <c r="AE1136" s="71"/>
      <c r="AG1136" s="102"/>
      <c r="AN1136" s="71"/>
      <c r="AO1136" s="71"/>
      <c r="AP1136" s="71"/>
      <c r="AQ1136" s="71"/>
      <c r="AR1136" s="71"/>
      <c r="AS1136" s="71"/>
      <c r="AT1136" s="71"/>
      <c r="AU1136" s="71"/>
    </row>
    <row r="1137" spans="3:47" ht="12.95" customHeight="1">
      <c r="C1137" s="12"/>
      <c r="D1137" s="12"/>
      <c r="AA1137" s="71"/>
      <c r="AB1137" s="71"/>
      <c r="AC1137" s="71"/>
      <c r="AD1137" s="71"/>
      <c r="AE1137" s="71"/>
      <c r="AG1137" s="102"/>
      <c r="AN1137" s="71"/>
      <c r="AO1137" s="71"/>
      <c r="AP1137" s="71"/>
      <c r="AQ1137" s="71"/>
      <c r="AR1137" s="71"/>
      <c r="AS1137" s="71"/>
      <c r="AT1137" s="71"/>
      <c r="AU1137" s="71"/>
    </row>
    <row r="1138" spans="3:47" ht="12.95" customHeight="1">
      <c r="C1138" s="12"/>
      <c r="D1138" s="12"/>
      <c r="AA1138" s="71"/>
      <c r="AB1138" s="71"/>
      <c r="AC1138" s="71"/>
      <c r="AD1138" s="71"/>
      <c r="AE1138" s="71"/>
      <c r="AG1138" s="102"/>
      <c r="AN1138" s="71"/>
      <c r="AO1138" s="71"/>
      <c r="AP1138" s="71"/>
      <c r="AQ1138" s="71"/>
      <c r="AR1138" s="71"/>
      <c r="AS1138" s="71"/>
      <c r="AT1138" s="71"/>
      <c r="AU1138" s="71"/>
    </row>
    <row r="1139" spans="3:47" ht="12.95" customHeight="1">
      <c r="C1139" s="12"/>
      <c r="D1139" s="12"/>
      <c r="AA1139" s="71"/>
      <c r="AB1139" s="71"/>
      <c r="AC1139" s="71"/>
      <c r="AD1139" s="71"/>
      <c r="AE1139" s="71"/>
      <c r="AG1139" s="102"/>
      <c r="AN1139" s="71"/>
      <c r="AO1139" s="71"/>
      <c r="AP1139" s="71"/>
      <c r="AQ1139" s="71"/>
      <c r="AR1139" s="71"/>
      <c r="AS1139" s="71"/>
      <c r="AT1139" s="71"/>
      <c r="AU1139" s="71"/>
    </row>
    <row r="1140" spans="3:47" ht="12.95" customHeight="1">
      <c r="C1140" s="12"/>
      <c r="D1140" s="12"/>
      <c r="AA1140" s="71"/>
      <c r="AB1140" s="71"/>
      <c r="AC1140" s="71"/>
      <c r="AD1140" s="71"/>
      <c r="AE1140" s="71"/>
      <c r="AG1140" s="102"/>
      <c r="AN1140" s="71"/>
      <c r="AO1140" s="71"/>
      <c r="AP1140" s="71"/>
      <c r="AQ1140" s="71"/>
      <c r="AR1140" s="71"/>
      <c r="AS1140" s="71"/>
      <c r="AT1140" s="71"/>
      <c r="AU1140" s="71"/>
    </row>
    <row r="1141" spans="3:47" ht="12.95" customHeight="1">
      <c r="C1141" s="12"/>
      <c r="D1141" s="12"/>
      <c r="AA1141" s="71"/>
      <c r="AB1141" s="71"/>
      <c r="AC1141" s="71"/>
      <c r="AD1141" s="71"/>
      <c r="AE1141" s="71"/>
      <c r="AG1141" s="102"/>
      <c r="AN1141" s="71"/>
      <c r="AO1141" s="71"/>
      <c r="AP1141" s="71"/>
      <c r="AQ1141" s="71"/>
      <c r="AR1141" s="71"/>
      <c r="AS1141" s="71"/>
      <c r="AT1141" s="71"/>
      <c r="AU1141" s="71"/>
    </row>
    <row r="1142" spans="3:47" ht="12.95" customHeight="1">
      <c r="C1142" s="12"/>
      <c r="D1142" s="12"/>
      <c r="AA1142" s="71"/>
      <c r="AB1142" s="71"/>
      <c r="AC1142" s="71"/>
      <c r="AD1142" s="71"/>
      <c r="AE1142" s="71"/>
      <c r="AG1142" s="102"/>
      <c r="AN1142" s="71"/>
      <c r="AO1142" s="71"/>
      <c r="AP1142" s="71"/>
      <c r="AQ1142" s="71"/>
      <c r="AR1142" s="71"/>
      <c r="AS1142" s="71"/>
      <c r="AT1142" s="71"/>
      <c r="AU1142" s="71"/>
    </row>
    <row r="1143" spans="3:47" ht="12.95" customHeight="1">
      <c r="C1143" s="12"/>
      <c r="D1143" s="12"/>
      <c r="AA1143" s="71"/>
      <c r="AB1143" s="71"/>
      <c r="AC1143" s="71"/>
      <c r="AD1143" s="71"/>
      <c r="AE1143" s="71"/>
      <c r="AG1143" s="102"/>
      <c r="AN1143" s="71"/>
      <c r="AO1143" s="71"/>
      <c r="AP1143" s="71"/>
      <c r="AQ1143" s="71"/>
      <c r="AR1143" s="71"/>
      <c r="AS1143" s="71"/>
      <c r="AT1143" s="71"/>
      <c r="AU1143" s="71"/>
    </row>
    <row r="1144" spans="3:47" ht="12.95" customHeight="1">
      <c r="C1144" s="12"/>
      <c r="D1144" s="12"/>
      <c r="AA1144" s="71"/>
      <c r="AB1144" s="71"/>
      <c r="AC1144" s="71"/>
      <c r="AD1144" s="71"/>
      <c r="AE1144" s="71"/>
      <c r="AG1144" s="102"/>
      <c r="AN1144" s="71"/>
      <c r="AO1144" s="71"/>
      <c r="AP1144" s="71"/>
      <c r="AQ1144" s="71"/>
      <c r="AR1144" s="71"/>
      <c r="AS1144" s="71"/>
      <c r="AT1144" s="71"/>
      <c r="AU1144" s="71"/>
    </row>
    <row r="1145" spans="3:47" ht="12.95" customHeight="1">
      <c r="C1145" s="12"/>
      <c r="D1145" s="12"/>
      <c r="AA1145" s="71"/>
      <c r="AB1145" s="71"/>
      <c r="AC1145" s="71"/>
      <c r="AD1145" s="71"/>
      <c r="AE1145" s="71"/>
      <c r="AG1145" s="102"/>
      <c r="AN1145" s="71"/>
      <c r="AO1145" s="71"/>
      <c r="AP1145" s="71"/>
      <c r="AQ1145" s="71"/>
      <c r="AR1145" s="71"/>
      <c r="AS1145" s="71"/>
      <c r="AT1145" s="71"/>
      <c r="AU1145" s="71"/>
    </row>
    <row r="1146" spans="3:47" ht="12.95" customHeight="1">
      <c r="C1146" s="12"/>
      <c r="D1146" s="12"/>
      <c r="AA1146" s="71"/>
      <c r="AB1146" s="71"/>
      <c r="AC1146" s="71"/>
      <c r="AD1146" s="71"/>
      <c r="AE1146" s="71"/>
      <c r="AG1146" s="102"/>
      <c r="AN1146" s="71"/>
      <c r="AO1146" s="71"/>
      <c r="AP1146" s="71"/>
      <c r="AQ1146" s="71"/>
      <c r="AR1146" s="71"/>
      <c r="AS1146" s="71"/>
      <c r="AT1146" s="71"/>
      <c r="AU1146" s="71"/>
    </row>
    <row r="1147" spans="3:47" ht="12.95" customHeight="1">
      <c r="C1147" s="12"/>
      <c r="D1147" s="12"/>
      <c r="AA1147" s="71"/>
      <c r="AB1147" s="71"/>
      <c r="AC1147" s="71"/>
      <c r="AD1147" s="71"/>
      <c r="AE1147" s="71"/>
      <c r="AG1147" s="102"/>
      <c r="AN1147" s="71"/>
      <c r="AO1147" s="71"/>
      <c r="AP1147" s="71"/>
      <c r="AQ1147" s="71"/>
      <c r="AR1147" s="71"/>
      <c r="AS1147" s="71"/>
      <c r="AT1147" s="71"/>
      <c r="AU1147" s="71"/>
    </row>
    <row r="1148" spans="3:47" ht="12.95" customHeight="1">
      <c r="C1148" s="12"/>
      <c r="D1148" s="12"/>
      <c r="AA1148" s="71"/>
      <c r="AB1148" s="71"/>
      <c r="AC1148" s="71"/>
      <c r="AD1148" s="71"/>
      <c r="AE1148" s="71"/>
      <c r="AG1148" s="102"/>
      <c r="AN1148" s="71"/>
      <c r="AO1148" s="71"/>
      <c r="AP1148" s="71"/>
      <c r="AQ1148" s="71"/>
      <c r="AR1148" s="71"/>
      <c r="AS1148" s="71"/>
      <c r="AT1148" s="71"/>
      <c r="AU1148" s="71"/>
    </row>
    <row r="1149" spans="3:47" ht="12.95" customHeight="1">
      <c r="C1149" s="12"/>
      <c r="D1149" s="12"/>
      <c r="AA1149" s="71"/>
      <c r="AB1149" s="71"/>
      <c r="AC1149" s="71"/>
      <c r="AD1149" s="71"/>
      <c r="AE1149" s="71"/>
      <c r="AG1149" s="102"/>
      <c r="AN1149" s="71"/>
      <c r="AO1149" s="71"/>
      <c r="AP1149" s="71"/>
      <c r="AQ1149" s="71"/>
      <c r="AR1149" s="71"/>
      <c r="AS1149" s="71"/>
      <c r="AT1149" s="71"/>
      <c r="AU1149" s="71"/>
    </row>
    <row r="1150" spans="3:47" ht="12.95" customHeight="1">
      <c r="C1150" s="12"/>
      <c r="D1150" s="12"/>
      <c r="AA1150" s="71"/>
      <c r="AB1150" s="71"/>
      <c r="AC1150" s="71"/>
      <c r="AD1150" s="71"/>
      <c r="AE1150" s="71"/>
      <c r="AG1150" s="102"/>
      <c r="AN1150" s="71"/>
      <c r="AO1150" s="71"/>
      <c r="AP1150" s="71"/>
      <c r="AQ1150" s="71"/>
      <c r="AR1150" s="71"/>
      <c r="AS1150" s="71"/>
      <c r="AT1150" s="71"/>
      <c r="AU1150" s="71"/>
    </row>
    <row r="1151" spans="3:47" ht="12.95" customHeight="1">
      <c r="C1151" s="12"/>
      <c r="D1151" s="12"/>
      <c r="AA1151" s="71"/>
      <c r="AB1151" s="71"/>
      <c r="AC1151" s="71"/>
      <c r="AD1151" s="71"/>
      <c r="AE1151" s="71"/>
      <c r="AG1151" s="102"/>
      <c r="AN1151" s="71"/>
      <c r="AO1151" s="71"/>
      <c r="AP1151" s="71"/>
      <c r="AQ1151" s="71"/>
      <c r="AR1151" s="71"/>
      <c r="AS1151" s="71"/>
      <c r="AT1151" s="71"/>
      <c r="AU1151" s="71"/>
    </row>
    <row r="1152" spans="3:47" ht="12.95" customHeight="1">
      <c r="C1152" s="12"/>
      <c r="D1152" s="12"/>
      <c r="AA1152" s="71"/>
      <c r="AB1152" s="71"/>
      <c r="AC1152" s="71"/>
      <c r="AD1152" s="71"/>
      <c r="AE1152" s="71"/>
      <c r="AG1152" s="102"/>
      <c r="AN1152" s="71"/>
      <c r="AO1152" s="71"/>
      <c r="AP1152" s="71"/>
      <c r="AQ1152" s="71"/>
      <c r="AR1152" s="71"/>
      <c r="AS1152" s="71"/>
      <c r="AT1152" s="71"/>
      <c r="AU1152" s="71"/>
    </row>
    <row r="1153" spans="3:48" ht="12.95" customHeight="1">
      <c r="C1153" s="12"/>
      <c r="D1153" s="12"/>
      <c r="AA1153" s="71"/>
      <c r="AB1153" s="71"/>
      <c r="AC1153" s="71"/>
      <c r="AD1153" s="71"/>
      <c r="AE1153" s="71"/>
      <c r="AG1153" s="102"/>
      <c r="AN1153" s="71"/>
      <c r="AO1153" s="71"/>
      <c r="AP1153" s="71"/>
      <c r="AQ1153" s="71"/>
      <c r="AR1153" s="71"/>
      <c r="AS1153" s="71"/>
      <c r="AT1153" s="71"/>
      <c r="AU1153" s="71"/>
    </row>
    <row r="1154" spans="3:48" ht="12.95" customHeight="1">
      <c r="C1154" s="12"/>
      <c r="D1154" s="12"/>
      <c r="AA1154" s="71"/>
      <c r="AB1154" s="71"/>
      <c r="AC1154" s="71"/>
      <c r="AD1154" s="71"/>
      <c r="AE1154" s="71"/>
      <c r="AG1154" s="102"/>
      <c r="AN1154" s="71"/>
      <c r="AO1154" s="71"/>
      <c r="AP1154" s="71"/>
      <c r="AQ1154" s="71"/>
      <c r="AR1154" s="71"/>
      <c r="AS1154" s="71"/>
      <c r="AT1154" s="71"/>
      <c r="AU1154" s="71"/>
    </row>
    <row r="1155" spans="3:48" ht="12.95" customHeight="1">
      <c r="C1155" s="12"/>
      <c r="D1155" s="12"/>
      <c r="AA1155" s="71"/>
      <c r="AB1155" s="71"/>
      <c r="AC1155" s="71"/>
      <c r="AD1155" s="71"/>
      <c r="AE1155" s="71"/>
      <c r="AG1155" s="102"/>
      <c r="AN1155" s="71"/>
      <c r="AO1155" s="71"/>
      <c r="AP1155" s="71"/>
      <c r="AQ1155" s="71"/>
      <c r="AR1155" s="71"/>
      <c r="AS1155" s="71"/>
      <c r="AT1155" s="71"/>
      <c r="AU1155" s="71"/>
    </row>
    <row r="1156" spans="3:48" ht="12.95" customHeight="1">
      <c r="C1156" s="12"/>
      <c r="D1156" s="12"/>
      <c r="AA1156" s="71"/>
      <c r="AB1156" s="71"/>
      <c r="AC1156" s="71"/>
      <c r="AD1156" s="71"/>
      <c r="AE1156" s="71"/>
      <c r="AG1156" s="102"/>
      <c r="AN1156" s="71"/>
      <c r="AO1156" s="71"/>
      <c r="AP1156" s="71"/>
      <c r="AQ1156" s="71"/>
      <c r="AR1156" s="71"/>
      <c r="AS1156" s="71"/>
      <c r="AT1156" s="71"/>
      <c r="AU1156" s="71"/>
    </row>
    <row r="1157" spans="3:48" ht="12.95" customHeight="1">
      <c r="C1157" s="12"/>
      <c r="D1157" s="12"/>
      <c r="AA1157" s="71"/>
      <c r="AB1157" s="71"/>
      <c r="AC1157" s="71"/>
      <c r="AD1157" s="71"/>
      <c r="AE1157" s="71"/>
      <c r="AG1157" s="102"/>
      <c r="AN1157" s="71"/>
      <c r="AO1157" s="71"/>
      <c r="AP1157" s="71"/>
      <c r="AQ1157" s="71"/>
      <c r="AR1157" s="71"/>
      <c r="AS1157" s="71"/>
      <c r="AT1157" s="71"/>
      <c r="AU1157" s="71"/>
      <c r="AV1157" s="71"/>
    </row>
    <row r="1158" spans="3:48" ht="12.95" customHeight="1">
      <c r="C1158" s="12"/>
      <c r="D1158" s="12"/>
      <c r="AA1158" s="71"/>
      <c r="AB1158" s="71"/>
      <c r="AC1158" s="71"/>
      <c r="AD1158" s="71"/>
      <c r="AE1158" s="71"/>
      <c r="AG1158" s="102"/>
      <c r="AN1158" s="71"/>
      <c r="AO1158" s="71"/>
      <c r="AP1158" s="71"/>
      <c r="AQ1158" s="71"/>
      <c r="AR1158" s="71"/>
      <c r="AS1158" s="71"/>
      <c r="AT1158" s="71"/>
      <c r="AU1158" s="71"/>
    </row>
    <row r="1159" spans="3:48" ht="12.95" customHeight="1">
      <c r="C1159" s="12"/>
      <c r="D1159" s="12"/>
      <c r="AA1159" s="71"/>
      <c r="AB1159" s="71"/>
      <c r="AC1159" s="71"/>
      <c r="AD1159" s="71"/>
      <c r="AE1159" s="71"/>
      <c r="AG1159" s="102"/>
      <c r="AN1159" s="71"/>
      <c r="AO1159" s="71"/>
      <c r="AP1159" s="71"/>
      <c r="AQ1159" s="71"/>
      <c r="AR1159" s="71"/>
      <c r="AS1159" s="71"/>
      <c r="AT1159" s="71"/>
      <c r="AU1159" s="71"/>
    </row>
    <row r="1160" spans="3:48" ht="12.95" customHeight="1">
      <c r="C1160" s="12"/>
      <c r="D1160" s="12"/>
      <c r="AA1160" s="71"/>
      <c r="AB1160" s="71"/>
      <c r="AC1160" s="71"/>
      <c r="AD1160" s="71"/>
      <c r="AE1160" s="71"/>
      <c r="AG1160" s="102"/>
      <c r="AN1160" s="71"/>
      <c r="AO1160" s="71"/>
      <c r="AP1160" s="71"/>
      <c r="AQ1160" s="71"/>
      <c r="AR1160" s="71"/>
      <c r="AS1160" s="71"/>
      <c r="AT1160" s="71"/>
      <c r="AU1160" s="71"/>
    </row>
    <row r="1161" spans="3:48" ht="12.95" customHeight="1">
      <c r="C1161" s="12"/>
      <c r="D1161" s="12"/>
      <c r="AA1161" s="71"/>
      <c r="AB1161" s="71"/>
      <c r="AC1161" s="71"/>
      <c r="AD1161" s="71"/>
      <c r="AE1161" s="71"/>
      <c r="AG1161" s="102"/>
      <c r="AN1161" s="71"/>
      <c r="AO1161" s="71"/>
      <c r="AP1161" s="71"/>
      <c r="AQ1161" s="71"/>
      <c r="AR1161" s="71"/>
      <c r="AS1161" s="71"/>
      <c r="AT1161" s="71"/>
      <c r="AU1161" s="71"/>
    </row>
    <row r="1162" spans="3:48" ht="12.95" customHeight="1">
      <c r="C1162" s="12"/>
      <c r="D1162" s="12"/>
      <c r="AA1162" s="71"/>
      <c r="AB1162" s="71"/>
      <c r="AC1162" s="71"/>
      <c r="AD1162" s="71"/>
      <c r="AE1162" s="71"/>
      <c r="AG1162" s="102"/>
      <c r="AN1162" s="71"/>
      <c r="AO1162" s="71"/>
      <c r="AP1162" s="71"/>
      <c r="AQ1162" s="71"/>
      <c r="AR1162" s="71"/>
      <c r="AS1162" s="71"/>
      <c r="AT1162" s="71"/>
      <c r="AU1162" s="71"/>
    </row>
    <row r="1163" spans="3:48" ht="12.95" customHeight="1">
      <c r="C1163" s="12"/>
      <c r="D1163" s="12"/>
      <c r="AA1163" s="71"/>
      <c r="AB1163" s="71"/>
      <c r="AC1163" s="71"/>
      <c r="AD1163" s="71"/>
      <c r="AE1163" s="71"/>
      <c r="AG1163" s="102"/>
      <c r="AN1163" s="71"/>
      <c r="AO1163" s="71"/>
      <c r="AP1163" s="71"/>
      <c r="AQ1163" s="71"/>
      <c r="AR1163" s="71"/>
      <c r="AS1163" s="71"/>
      <c r="AT1163" s="71"/>
      <c r="AU1163" s="71"/>
    </row>
    <row r="1164" spans="3:48" ht="12.95" customHeight="1">
      <c r="C1164" s="12"/>
      <c r="D1164" s="12"/>
      <c r="AA1164" s="71"/>
      <c r="AB1164" s="71"/>
      <c r="AC1164" s="71"/>
      <c r="AD1164" s="71"/>
      <c r="AE1164" s="71"/>
      <c r="AG1164" s="102"/>
      <c r="AN1164" s="71"/>
      <c r="AO1164" s="71"/>
      <c r="AP1164" s="71"/>
      <c r="AQ1164" s="71"/>
      <c r="AR1164" s="71"/>
      <c r="AS1164" s="71"/>
      <c r="AT1164" s="71"/>
      <c r="AU1164" s="71"/>
    </row>
    <row r="1165" spans="3:48" ht="12.95" customHeight="1">
      <c r="C1165" s="12"/>
      <c r="D1165" s="12"/>
      <c r="AA1165" s="71"/>
      <c r="AB1165" s="71"/>
      <c r="AC1165" s="71"/>
      <c r="AD1165" s="71"/>
      <c r="AE1165" s="71"/>
      <c r="AG1165" s="102"/>
      <c r="AN1165" s="71"/>
      <c r="AO1165" s="71"/>
      <c r="AP1165" s="71"/>
      <c r="AQ1165" s="71"/>
      <c r="AR1165" s="71"/>
      <c r="AS1165" s="71"/>
      <c r="AT1165" s="71"/>
      <c r="AU1165" s="71"/>
    </row>
    <row r="1166" spans="3:48" ht="12.95" customHeight="1">
      <c r="C1166" s="12"/>
      <c r="D1166" s="12"/>
      <c r="AA1166" s="71"/>
      <c r="AB1166" s="71"/>
      <c r="AC1166" s="71"/>
      <c r="AD1166" s="71"/>
      <c r="AE1166" s="71"/>
      <c r="AG1166" s="102"/>
      <c r="AN1166" s="71"/>
      <c r="AO1166" s="71"/>
      <c r="AP1166" s="71"/>
      <c r="AQ1166" s="71"/>
      <c r="AR1166" s="71"/>
      <c r="AS1166" s="71"/>
      <c r="AT1166" s="71"/>
      <c r="AU1166" s="71"/>
    </row>
    <row r="1167" spans="3:48" ht="12.95" customHeight="1">
      <c r="C1167" s="12"/>
      <c r="D1167" s="12"/>
      <c r="AA1167" s="71"/>
      <c r="AB1167" s="71"/>
      <c r="AC1167" s="71"/>
      <c r="AD1167" s="71"/>
      <c r="AE1167" s="71"/>
      <c r="AG1167" s="102"/>
      <c r="AN1167" s="71"/>
      <c r="AO1167" s="71"/>
      <c r="AP1167" s="71"/>
      <c r="AQ1167" s="71"/>
      <c r="AR1167" s="71"/>
      <c r="AS1167" s="71"/>
      <c r="AT1167" s="71"/>
      <c r="AU1167" s="71"/>
    </row>
    <row r="1168" spans="3:48" ht="12.95" customHeight="1">
      <c r="C1168" s="12"/>
      <c r="D1168" s="12"/>
      <c r="AA1168" s="71"/>
      <c r="AB1168" s="71"/>
      <c r="AC1168" s="71"/>
      <c r="AD1168" s="71"/>
      <c r="AE1168" s="71"/>
      <c r="AG1168" s="102"/>
      <c r="AN1168" s="71"/>
      <c r="AO1168" s="71"/>
      <c r="AP1168" s="71"/>
      <c r="AQ1168" s="71"/>
      <c r="AR1168" s="71"/>
      <c r="AS1168" s="71"/>
      <c r="AT1168" s="71"/>
      <c r="AU1168" s="71"/>
    </row>
    <row r="1169" spans="3:64" ht="12.95" customHeight="1">
      <c r="C1169" s="12"/>
      <c r="D1169" s="12"/>
      <c r="AA1169" s="71"/>
      <c r="AB1169" s="71"/>
      <c r="AC1169" s="71"/>
      <c r="AD1169" s="71"/>
      <c r="AE1169" s="71"/>
      <c r="AG1169" s="102"/>
      <c r="AN1169" s="71"/>
      <c r="AO1169" s="71"/>
      <c r="AP1169" s="71"/>
      <c r="AQ1169" s="71"/>
      <c r="AR1169" s="71"/>
      <c r="AS1169" s="71"/>
      <c r="AT1169" s="71"/>
      <c r="AU1169" s="71"/>
    </row>
    <row r="1170" spans="3:64" ht="12.95" customHeight="1">
      <c r="C1170" s="12"/>
      <c r="D1170" s="12"/>
      <c r="AA1170" s="71"/>
      <c r="AB1170" s="71"/>
      <c r="AC1170" s="71"/>
      <c r="AD1170" s="71"/>
      <c r="AE1170" s="71"/>
      <c r="AG1170" s="102"/>
      <c r="AN1170" s="71"/>
      <c r="AO1170" s="71"/>
      <c r="AP1170" s="71"/>
      <c r="AQ1170" s="71"/>
      <c r="AR1170" s="71"/>
      <c r="AS1170" s="71"/>
      <c r="AT1170" s="71"/>
      <c r="AU1170" s="71"/>
    </row>
    <row r="1171" spans="3:64" ht="12.95" customHeight="1">
      <c r="C1171" s="12"/>
      <c r="D1171" s="12"/>
      <c r="AA1171" s="71"/>
      <c r="AB1171" s="71"/>
      <c r="AC1171" s="71"/>
      <c r="AD1171" s="71"/>
      <c r="AE1171" s="71"/>
      <c r="AG1171" s="102"/>
      <c r="AN1171" s="71"/>
      <c r="AO1171" s="71"/>
      <c r="AP1171" s="71"/>
      <c r="AQ1171" s="71"/>
      <c r="AR1171" s="71"/>
      <c r="AS1171" s="71"/>
      <c r="AT1171" s="71"/>
      <c r="AU1171" s="71"/>
    </row>
    <row r="1172" spans="3:64" ht="12.95" customHeight="1">
      <c r="C1172" s="12"/>
      <c r="D1172" s="12"/>
      <c r="AA1172" s="71"/>
      <c r="AB1172" s="71"/>
      <c r="AC1172" s="71"/>
      <c r="AD1172" s="71"/>
      <c r="AE1172" s="71"/>
      <c r="AG1172" s="102"/>
      <c r="AN1172" s="71"/>
      <c r="AO1172" s="71"/>
      <c r="AP1172" s="71"/>
      <c r="AQ1172" s="71"/>
      <c r="AR1172" s="71"/>
      <c r="AS1172" s="71"/>
      <c r="AT1172" s="71"/>
      <c r="AU1172" s="71"/>
    </row>
    <row r="1173" spans="3:64" ht="12.95" customHeight="1">
      <c r="C1173" s="12"/>
      <c r="D1173" s="12"/>
      <c r="AA1173" s="71"/>
      <c r="AB1173" s="71"/>
      <c r="AC1173" s="71"/>
      <c r="AD1173" s="71"/>
      <c r="AE1173" s="71"/>
      <c r="AG1173" s="102"/>
      <c r="AN1173" s="71"/>
      <c r="AO1173" s="71"/>
      <c r="AP1173" s="71"/>
      <c r="AQ1173" s="71"/>
      <c r="AR1173" s="71"/>
      <c r="AS1173" s="71"/>
      <c r="AT1173" s="71"/>
      <c r="AU1173" s="71"/>
    </row>
    <row r="1174" spans="3:64" ht="12.95" customHeight="1">
      <c r="C1174" s="12"/>
      <c r="D1174" s="12"/>
      <c r="AA1174" s="71"/>
      <c r="AB1174" s="71"/>
      <c r="AC1174" s="71"/>
      <c r="AD1174" s="71"/>
      <c r="AE1174" s="71"/>
      <c r="AG1174" s="102"/>
      <c r="AN1174" s="71"/>
      <c r="AO1174" s="71"/>
      <c r="AP1174" s="71"/>
      <c r="AQ1174" s="71"/>
      <c r="AR1174" s="71"/>
      <c r="AS1174" s="71"/>
      <c r="AT1174" s="71"/>
      <c r="AU1174" s="71"/>
    </row>
    <row r="1175" spans="3:64" ht="12.95" customHeight="1">
      <c r="C1175" s="12"/>
      <c r="D1175" s="12"/>
      <c r="AA1175" s="71"/>
      <c r="AB1175" s="71"/>
      <c r="AC1175" s="71"/>
      <c r="AD1175" s="71"/>
      <c r="AE1175" s="71"/>
      <c r="AG1175" s="102"/>
      <c r="AN1175" s="71"/>
      <c r="AO1175" s="71"/>
      <c r="AP1175" s="71"/>
      <c r="AQ1175" s="71"/>
      <c r="AR1175" s="71"/>
      <c r="AS1175" s="71"/>
      <c r="AT1175" s="71"/>
      <c r="AU1175" s="71"/>
    </row>
    <row r="1176" spans="3:64" ht="12.95" customHeight="1">
      <c r="C1176" s="12"/>
      <c r="D1176" s="12"/>
      <c r="AA1176" s="71"/>
      <c r="AB1176" s="71"/>
      <c r="AC1176" s="71"/>
      <c r="AD1176" s="71"/>
      <c r="AE1176" s="71"/>
      <c r="AG1176" s="102"/>
      <c r="AN1176" s="71"/>
      <c r="AO1176" s="71"/>
      <c r="AP1176" s="71"/>
      <c r="AQ1176" s="71"/>
      <c r="AR1176" s="71"/>
      <c r="AS1176" s="71"/>
      <c r="AT1176" s="71"/>
      <c r="AU1176" s="71"/>
    </row>
    <row r="1177" spans="3:64" ht="12.95" customHeight="1">
      <c r="C1177" s="12"/>
      <c r="D1177" s="12"/>
      <c r="AA1177" s="71"/>
      <c r="AB1177" s="71"/>
      <c r="AC1177" s="71"/>
      <c r="AD1177" s="71"/>
      <c r="AE1177" s="71"/>
      <c r="AG1177" s="102"/>
      <c r="AN1177" s="71"/>
      <c r="AO1177" s="71"/>
      <c r="AP1177" s="71"/>
      <c r="AQ1177" s="71"/>
      <c r="AR1177" s="71"/>
      <c r="AS1177" s="71"/>
      <c r="AT1177" s="71"/>
      <c r="AU1177" s="71"/>
      <c r="AV1177" s="71"/>
      <c r="AW1177" s="71"/>
      <c r="AX1177" s="71"/>
      <c r="AY1177" s="71"/>
      <c r="AZ1177" s="71"/>
      <c r="BA1177" s="71"/>
      <c r="BB1177" s="71"/>
      <c r="BC1177" s="71"/>
      <c r="BD1177" s="71"/>
      <c r="BE1177" s="71"/>
      <c r="BF1177" s="71"/>
      <c r="BG1177" s="71"/>
      <c r="BH1177" s="71"/>
      <c r="BI1177" s="71"/>
      <c r="BJ1177" s="71"/>
      <c r="BK1177" s="71"/>
      <c r="BL1177" s="71"/>
    </row>
    <row r="1178" spans="3:64" ht="12.95" customHeight="1">
      <c r="C1178" s="12"/>
      <c r="D1178" s="12"/>
      <c r="AA1178" s="71"/>
      <c r="AB1178" s="71"/>
      <c r="AC1178" s="71"/>
      <c r="AD1178" s="71"/>
      <c r="AE1178" s="71"/>
      <c r="AG1178" s="102"/>
      <c r="AN1178" s="71"/>
      <c r="AO1178" s="71"/>
      <c r="AP1178" s="71"/>
      <c r="AQ1178" s="71"/>
      <c r="AR1178" s="71"/>
      <c r="AS1178" s="71"/>
      <c r="AT1178" s="71"/>
      <c r="AU1178" s="71"/>
    </row>
    <row r="1179" spans="3:64" ht="12.95" customHeight="1">
      <c r="C1179" s="12"/>
      <c r="D1179" s="12"/>
      <c r="AA1179" s="71"/>
      <c r="AB1179" s="71"/>
      <c r="AC1179" s="71"/>
      <c r="AD1179" s="71"/>
      <c r="AE1179" s="71"/>
      <c r="AG1179" s="102"/>
      <c r="AN1179" s="71"/>
      <c r="AO1179" s="71"/>
      <c r="AP1179" s="71"/>
      <c r="AQ1179" s="71"/>
      <c r="AR1179" s="71"/>
      <c r="AS1179" s="71"/>
      <c r="AT1179" s="71"/>
      <c r="AU1179" s="71"/>
    </row>
    <row r="1180" spans="3:64" ht="12.95" customHeight="1">
      <c r="C1180" s="12"/>
      <c r="D1180" s="12"/>
      <c r="AA1180" s="71"/>
      <c r="AB1180" s="71"/>
      <c r="AC1180" s="71"/>
      <c r="AD1180" s="71"/>
      <c r="AE1180" s="71"/>
      <c r="AG1180" s="102"/>
      <c r="AN1180" s="71"/>
      <c r="AO1180" s="71"/>
      <c r="AP1180" s="71"/>
      <c r="AQ1180" s="71"/>
      <c r="AR1180" s="71"/>
      <c r="AS1180" s="71"/>
      <c r="AT1180" s="71"/>
      <c r="AU1180" s="71"/>
    </row>
    <row r="1181" spans="3:64" ht="12.95" customHeight="1">
      <c r="C1181" s="12"/>
      <c r="D1181" s="12"/>
      <c r="AA1181" s="71"/>
      <c r="AB1181" s="71"/>
      <c r="AC1181" s="71"/>
      <c r="AD1181" s="71"/>
      <c r="AE1181" s="71"/>
      <c r="AG1181" s="102"/>
      <c r="AN1181" s="71"/>
      <c r="AO1181" s="71"/>
      <c r="AP1181" s="71"/>
      <c r="AQ1181" s="71"/>
      <c r="AR1181" s="71"/>
      <c r="AS1181" s="71"/>
      <c r="AT1181" s="71"/>
      <c r="AU1181" s="71"/>
    </row>
    <row r="1182" spans="3:64" ht="12.95" customHeight="1">
      <c r="C1182" s="12"/>
      <c r="D1182" s="12"/>
      <c r="AA1182" s="71"/>
      <c r="AB1182" s="71"/>
      <c r="AC1182" s="71"/>
      <c r="AD1182" s="71"/>
      <c r="AE1182" s="71"/>
      <c r="AG1182" s="102"/>
      <c r="AN1182" s="71"/>
      <c r="AO1182" s="71"/>
      <c r="AP1182" s="71"/>
      <c r="AQ1182" s="71"/>
      <c r="AR1182" s="71"/>
      <c r="AS1182" s="71"/>
      <c r="AT1182" s="71"/>
      <c r="AU1182" s="71"/>
    </row>
    <row r="1183" spans="3:64" ht="12.95" customHeight="1">
      <c r="C1183" s="12"/>
      <c r="D1183" s="12"/>
      <c r="AA1183" s="71"/>
      <c r="AB1183" s="71"/>
      <c r="AC1183" s="71"/>
      <c r="AD1183" s="71"/>
      <c r="AE1183" s="71"/>
      <c r="AG1183" s="102"/>
      <c r="AN1183" s="71"/>
      <c r="AO1183" s="71"/>
      <c r="AP1183" s="71"/>
      <c r="AQ1183" s="71"/>
      <c r="AR1183" s="71"/>
      <c r="AS1183" s="71"/>
      <c r="AT1183" s="71"/>
      <c r="AU1183" s="71"/>
    </row>
    <row r="1184" spans="3:64" ht="12.95" customHeight="1">
      <c r="C1184" s="12"/>
      <c r="D1184" s="12"/>
      <c r="AA1184" s="71"/>
      <c r="AB1184" s="71"/>
      <c r="AC1184" s="71"/>
      <c r="AD1184" s="71"/>
      <c r="AE1184" s="71"/>
      <c r="AG1184" s="102"/>
      <c r="AN1184" s="71"/>
      <c r="AO1184" s="71"/>
      <c r="AP1184" s="71"/>
      <c r="AQ1184" s="71"/>
      <c r="AR1184" s="71"/>
      <c r="AS1184" s="71"/>
      <c r="AT1184" s="71"/>
      <c r="AU1184" s="71"/>
    </row>
    <row r="1185" spans="3:48" ht="12.95" customHeight="1">
      <c r="C1185" s="12"/>
      <c r="D1185" s="12"/>
      <c r="AA1185" s="71"/>
      <c r="AB1185" s="71"/>
      <c r="AC1185" s="71"/>
      <c r="AD1185" s="71"/>
      <c r="AE1185" s="71"/>
      <c r="AG1185" s="102"/>
      <c r="AN1185" s="71"/>
      <c r="AO1185" s="71"/>
      <c r="AP1185" s="71"/>
      <c r="AQ1185" s="71"/>
      <c r="AR1185" s="71"/>
      <c r="AS1185" s="71"/>
      <c r="AT1185" s="71"/>
      <c r="AU1185" s="71"/>
    </row>
    <row r="1186" spans="3:48" ht="12.95" customHeight="1">
      <c r="C1186" s="12"/>
      <c r="D1186" s="12"/>
      <c r="AA1186" s="71"/>
      <c r="AB1186" s="71"/>
      <c r="AC1186" s="71"/>
      <c r="AD1186" s="71"/>
      <c r="AE1186" s="71"/>
      <c r="AG1186" s="102"/>
      <c r="AN1186" s="71"/>
      <c r="AO1186" s="71"/>
      <c r="AP1186" s="71"/>
      <c r="AQ1186" s="71"/>
      <c r="AR1186" s="71"/>
      <c r="AS1186" s="71"/>
      <c r="AT1186" s="71"/>
      <c r="AU1186" s="71"/>
    </row>
    <row r="1187" spans="3:48" ht="12.95" customHeight="1">
      <c r="C1187" s="12"/>
      <c r="D1187" s="12"/>
      <c r="AA1187" s="71"/>
      <c r="AB1187" s="71"/>
      <c r="AC1187" s="71"/>
      <c r="AD1187" s="71"/>
      <c r="AE1187" s="71"/>
      <c r="AG1187" s="102"/>
      <c r="AN1187" s="71"/>
      <c r="AO1187" s="71"/>
      <c r="AP1187" s="71"/>
      <c r="AQ1187" s="71"/>
      <c r="AR1187" s="71"/>
      <c r="AS1187" s="71"/>
      <c r="AT1187" s="71"/>
      <c r="AU1187" s="71"/>
    </row>
    <row r="1188" spans="3:48" ht="12.95" customHeight="1">
      <c r="C1188" s="12"/>
      <c r="D1188" s="12"/>
      <c r="AA1188" s="71"/>
      <c r="AB1188" s="71"/>
      <c r="AC1188" s="71"/>
      <c r="AD1188" s="71"/>
      <c r="AE1188" s="71"/>
      <c r="AG1188" s="102"/>
      <c r="AN1188" s="71"/>
      <c r="AO1188" s="71"/>
      <c r="AP1188" s="71"/>
      <c r="AQ1188" s="71"/>
      <c r="AR1188" s="71"/>
      <c r="AS1188" s="71"/>
      <c r="AT1188" s="71"/>
      <c r="AU1188" s="71"/>
    </row>
    <row r="1189" spans="3:48" ht="12.95" customHeight="1">
      <c r="C1189" s="12"/>
      <c r="D1189" s="12"/>
      <c r="AA1189" s="71"/>
      <c r="AB1189" s="71"/>
      <c r="AC1189" s="71"/>
      <c r="AD1189" s="71"/>
      <c r="AE1189" s="71"/>
      <c r="AG1189" s="102"/>
      <c r="AN1189" s="71"/>
      <c r="AO1189" s="71"/>
      <c r="AP1189" s="71"/>
      <c r="AQ1189" s="71"/>
      <c r="AR1189" s="71"/>
      <c r="AS1189" s="71"/>
      <c r="AT1189" s="71"/>
      <c r="AU1189" s="71"/>
    </row>
    <row r="1190" spans="3:48" ht="12.95" customHeight="1">
      <c r="C1190" s="12"/>
      <c r="D1190" s="12"/>
      <c r="AA1190" s="71"/>
      <c r="AB1190" s="71"/>
      <c r="AC1190" s="71"/>
      <c r="AD1190" s="71"/>
      <c r="AE1190" s="71"/>
      <c r="AG1190" s="102"/>
      <c r="AN1190" s="71"/>
      <c r="AO1190" s="71"/>
      <c r="AP1190" s="71"/>
      <c r="AQ1190" s="71"/>
      <c r="AR1190" s="71"/>
      <c r="AS1190" s="71"/>
      <c r="AT1190" s="71"/>
      <c r="AU1190" s="71"/>
      <c r="AV1190" s="71"/>
    </row>
    <row r="1191" spans="3:48" ht="12.95" customHeight="1">
      <c r="C1191" s="12"/>
      <c r="D1191" s="12"/>
      <c r="AA1191" s="71"/>
      <c r="AB1191" s="71"/>
      <c r="AC1191" s="71"/>
      <c r="AD1191" s="71"/>
      <c r="AE1191" s="71"/>
      <c r="AG1191" s="102"/>
      <c r="AN1191" s="71"/>
      <c r="AO1191" s="71"/>
      <c r="AP1191" s="71"/>
      <c r="AQ1191" s="71"/>
      <c r="AR1191" s="71"/>
      <c r="AS1191" s="71"/>
      <c r="AT1191" s="71"/>
      <c r="AU1191" s="71"/>
    </row>
    <row r="1192" spans="3:48" ht="12.95" customHeight="1">
      <c r="C1192" s="12"/>
      <c r="D1192" s="12"/>
      <c r="AA1192" s="71"/>
      <c r="AB1192" s="71"/>
      <c r="AC1192" s="71"/>
      <c r="AD1192" s="71"/>
      <c r="AE1192" s="71"/>
      <c r="AG1192" s="102"/>
      <c r="AN1192" s="71"/>
      <c r="AO1192" s="71"/>
      <c r="AP1192" s="71"/>
      <c r="AQ1192" s="71"/>
      <c r="AR1192" s="71"/>
      <c r="AS1192" s="71"/>
      <c r="AT1192" s="71"/>
      <c r="AU1192" s="71"/>
    </row>
    <row r="1193" spans="3:48" ht="12.95" customHeight="1">
      <c r="C1193" s="12"/>
      <c r="D1193" s="12"/>
      <c r="AA1193" s="71"/>
      <c r="AB1193" s="71"/>
      <c r="AC1193" s="71"/>
      <c r="AD1193" s="71"/>
      <c r="AE1193" s="71"/>
      <c r="AG1193" s="102"/>
      <c r="AN1193" s="71"/>
      <c r="AO1193" s="71"/>
      <c r="AP1193" s="71"/>
      <c r="AQ1193" s="71"/>
      <c r="AR1193" s="71"/>
      <c r="AS1193" s="71"/>
      <c r="AT1193" s="71"/>
      <c r="AU1193" s="71"/>
      <c r="AV1193" s="71"/>
    </row>
    <row r="1194" spans="3:48" ht="12.95" customHeight="1">
      <c r="C1194" s="12"/>
      <c r="D1194" s="12"/>
      <c r="AA1194" s="71"/>
      <c r="AB1194" s="71"/>
      <c r="AC1194" s="71"/>
      <c r="AD1194" s="71"/>
      <c r="AE1194" s="71"/>
      <c r="AG1194" s="102"/>
      <c r="AN1194" s="71"/>
      <c r="AO1194" s="71"/>
      <c r="AP1194" s="71"/>
      <c r="AQ1194" s="71"/>
      <c r="AR1194" s="71"/>
      <c r="AS1194" s="71"/>
      <c r="AT1194" s="71"/>
      <c r="AU1194" s="71"/>
    </row>
    <row r="1195" spans="3:48" ht="12.95" customHeight="1">
      <c r="C1195" s="12"/>
      <c r="D1195" s="12"/>
      <c r="AA1195" s="71"/>
      <c r="AB1195" s="71"/>
      <c r="AC1195" s="71"/>
      <c r="AD1195" s="71"/>
      <c r="AE1195" s="71"/>
      <c r="AG1195" s="102"/>
      <c r="AN1195" s="71"/>
      <c r="AO1195" s="71"/>
      <c r="AP1195" s="71"/>
      <c r="AQ1195" s="71"/>
      <c r="AR1195" s="71"/>
      <c r="AS1195" s="71"/>
      <c r="AT1195" s="71"/>
      <c r="AU1195" s="71"/>
    </row>
    <row r="1196" spans="3:48" ht="12.95" customHeight="1">
      <c r="C1196" s="12"/>
      <c r="D1196" s="12"/>
      <c r="AA1196" s="71"/>
      <c r="AB1196" s="71"/>
      <c r="AC1196" s="71"/>
      <c r="AD1196" s="71"/>
      <c r="AE1196" s="71"/>
      <c r="AG1196" s="102"/>
      <c r="AN1196" s="71"/>
      <c r="AO1196" s="71"/>
      <c r="AP1196" s="71"/>
      <c r="AQ1196" s="71"/>
      <c r="AR1196" s="71"/>
      <c r="AS1196" s="71"/>
      <c r="AT1196" s="71"/>
      <c r="AU1196" s="71"/>
    </row>
    <row r="1197" spans="3:48" ht="12.95" customHeight="1">
      <c r="C1197" s="12"/>
      <c r="D1197" s="12"/>
      <c r="AA1197" s="71"/>
      <c r="AB1197" s="71"/>
      <c r="AC1197" s="71"/>
      <c r="AD1197" s="71"/>
      <c r="AE1197" s="71"/>
      <c r="AG1197" s="102"/>
      <c r="AN1197" s="71"/>
      <c r="AO1197" s="71"/>
      <c r="AP1197" s="71"/>
      <c r="AQ1197" s="71"/>
      <c r="AR1197" s="71"/>
      <c r="AS1197" s="71"/>
      <c r="AT1197" s="71"/>
      <c r="AU1197" s="71"/>
    </row>
    <row r="1198" spans="3:48" ht="12.95" customHeight="1">
      <c r="C1198" s="12"/>
      <c r="D1198" s="12"/>
      <c r="AA1198" s="71"/>
      <c r="AB1198" s="71"/>
      <c r="AC1198" s="71"/>
      <c r="AD1198" s="71"/>
      <c r="AE1198" s="71"/>
      <c r="AG1198" s="102"/>
      <c r="AN1198" s="71"/>
      <c r="AO1198" s="71"/>
      <c r="AP1198" s="71"/>
      <c r="AQ1198" s="71"/>
      <c r="AR1198" s="71"/>
      <c r="AS1198" s="71"/>
      <c r="AT1198" s="71"/>
      <c r="AU1198" s="71"/>
    </row>
    <row r="1199" spans="3:48" ht="12.95" customHeight="1">
      <c r="C1199" s="12"/>
      <c r="D1199" s="12"/>
      <c r="AA1199" s="71"/>
      <c r="AB1199" s="71"/>
      <c r="AC1199" s="71"/>
      <c r="AD1199" s="71"/>
      <c r="AE1199" s="71"/>
      <c r="AG1199" s="102"/>
      <c r="AN1199" s="71"/>
      <c r="AO1199" s="71"/>
      <c r="AP1199" s="71"/>
      <c r="AQ1199" s="71"/>
      <c r="AR1199" s="71"/>
      <c r="AS1199" s="71"/>
      <c r="AT1199" s="71"/>
      <c r="AU1199" s="71"/>
    </row>
    <row r="1200" spans="3:48" ht="12.95" customHeight="1">
      <c r="C1200" s="12"/>
      <c r="D1200" s="12"/>
      <c r="AA1200" s="71"/>
      <c r="AB1200" s="71"/>
      <c r="AC1200" s="71"/>
      <c r="AD1200" s="71"/>
      <c r="AE1200" s="71"/>
      <c r="AG1200" s="102"/>
      <c r="AN1200" s="71"/>
      <c r="AO1200" s="71"/>
      <c r="AP1200" s="71"/>
      <c r="AQ1200" s="71"/>
      <c r="AR1200" s="71"/>
      <c r="AS1200" s="71"/>
      <c r="AT1200" s="71"/>
      <c r="AU1200" s="71"/>
    </row>
    <row r="1201" spans="3:48" ht="12.95" customHeight="1">
      <c r="C1201" s="12"/>
      <c r="D1201" s="12"/>
      <c r="AA1201" s="71"/>
      <c r="AB1201" s="71"/>
      <c r="AC1201" s="71"/>
      <c r="AD1201" s="71"/>
      <c r="AE1201" s="71"/>
      <c r="AG1201" s="102"/>
      <c r="AN1201" s="71"/>
      <c r="AO1201" s="71"/>
      <c r="AP1201" s="71"/>
      <c r="AQ1201" s="71"/>
      <c r="AR1201" s="71"/>
      <c r="AS1201" s="71"/>
      <c r="AT1201" s="71"/>
      <c r="AU1201" s="71"/>
    </row>
    <row r="1202" spans="3:48" ht="12.95" customHeight="1">
      <c r="C1202" s="12"/>
      <c r="D1202" s="12"/>
      <c r="AA1202" s="71"/>
      <c r="AB1202" s="71"/>
      <c r="AC1202" s="71"/>
      <c r="AD1202" s="71"/>
      <c r="AE1202" s="71"/>
      <c r="AG1202" s="102"/>
      <c r="AN1202" s="71"/>
      <c r="AO1202" s="71"/>
      <c r="AP1202" s="71"/>
      <c r="AQ1202" s="71"/>
      <c r="AR1202" s="71"/>
      <c r="AS1202" s="71"/>
      <c r="AT1202" s="71"/>
      <c r="AU1202" s="71"/>
    </row>
    <row r="1203" spans="3:48" ht="12.95" customHeight="1">
      <c r="C1203" s="12"/>
      <c r="D1203" s="12"/>
      <c r="AA1203" s="71"/>
      <c r="AB1203" s="71"/>
      <c r="AC1203" s="71"/>
      <c r="AD1203" s="71"/>
      <c r="AE1203" s="71"/>
      <c r="AG1203" s="102"/>
      <c r="AN1203" s="71"/>
      <c r="AO1203" s="71"/>
      <c r="AP1203" s="71"/>
      <c r="AQ1203" s="71"/>
      <c r="AR1203" s="71"/>
      <c r="AS1203" s="71"/>
      <c r="AT1203" s="71"/>
      <c r="AU1203" s="71"/>
    </row>
    <row r="1204" spans="3:48" ht="12.95" customHeight="1">
      <c r="C1204" s="12"/>
      <c r="D1204" s="12"/>
      <c r="AA1204" s="71"/>
      <c r="AB1204" s="71"/>
      <c r="AC1204" s="71"/>
      <c r="AD1204" s="71"/>
      <c r="AE1204" s="71"/>
      <c r="AG1204" s="102"/>
      <c r="AN1204" s="71"/>
      <c r="AO1204" s="71"/>
      <c r="AP1204" s="71"/>
      <c r="AQ1204" s="71"/>
      <c r="AR1204" s="71"/>
      <c r="AS1204" s="71"/>
      <c r="AT1204" s="71"/>
      <c r="AU1204" s="71"/>
    </row>
    <row r="1205" spans="3:48" ht="12.95" customHeight="1">
      <c r="C1205" s="12"/>
      <c r="D1205" s="12"/>
      <c r="AA1205" s="71"/>
      <c r="AB1205" s="71"/>
      <c r="AC1205" s="71"/>
      <c r="AD1205" s="71"/>
      <c r="AE1205" s="71"/>
      <c r="AG1205" s="102"/>
      <c r="AN1205" s="71"/>
      <c r="AO1205" s="71"/>
      <c r="AP1205" s="71"/>
      <c r="AQ1205" s="71"/>
      <c r="AR1205" s="71"/>
      <c r="AS1205" s="71"/>
      <c r="AT1205" s="71"/>
      <c r="AU1205" s="71"/>
      <c r="AV1205" s="71"/>
    </row>
    <row r="1206" spans="3:48" ht="12.95" customHeight="1">
      <c r="C1206" s="12"/>
      <c r="D1206" s="12"/>
      <c r="AA1206" s="71"/>
      <c r="AB1206" s="71"/>
      <c r="AC1206" s="71"/>
      <c r="AD1206" s="71"/>
      <c r="AE1206" s="71"/>
      <c r="AG1206" s="102"/>
      <c r="AN1206" s="71"/>
      <c r="AO1206" s="71"/>
      <c r="AP1206" s="71"/>
      <c r="AQ1206" s="71"/>
      <c r="AR1206" s="71"/>
      <c r="AS1206" s="71"/>
      <c r="AT1206" s="71"/>
      <c r="AU1206" s="71"/>
    </row>
    <row r="1207" spans="3:48" ht="12.95" customHeight="1">
      <c r="C1207" s="12"/>
      <c r="D1207" s="12"/>
      <c r="AA1207" s="71"/>
      <c r="AB1207" s="71"/>
      <c r="AC1207" s="71"/>
      <c r="AD1207" s="71"/>
      <c r="AE1207" s="71"/>
      <c r="AG1207" s="102"/>
      <c r="AN1207" s="71"/>
      <c r="AO1207" s="71"/>
      <c r="AP1207" s="71"/>
      <c r="AQ1207" s="71"/>
      <c r="AR1207" s="71"/>
      <c r="AS1207" s="71"/>
      <c r="AT1207" s="71"/>
      <c r="AU1207" s="71"/>
    </row>
    <row r="1208" spans="3:48" ht="12.95" customHeight="1">
      <c r="C1208" s="12"/>
      <c r="D1208" s="12"/>
      <c r="AA1208" s="71"/>
      <c r="AB1208" s="71"/>
      <c r="AC1208" s="71"/>
      <c r="AD1208" s="71"/>
      <c r="AE1208" s="71"/>
      <c r="AG1208" s="102"/>
      <c r="AN1208" s="71"/>
      <c r="AO1208" s="71"/>
      <c r="AP1208" s="71"/>
      <c r="AQ1208" s="71"/>
      <c r="AR1208" s="71"/>
      <c r="AS1208" s="71"/>
      <c r="AT1208" s="71"/>
      <c r="AU1208" s="71"/>
    </row>
    <row r="1209" spans="3:48" ht="12.95" customHeight="1">
      <c r="C1209" s="12"/>
      <c r="D1209" s="12"/>
      <c r="AA1209" s="71"/>
      <c r="AB1209" s="71"/>
      <c r="AC1209" s="71"/>
      <c r="AD1209" s="71"/>
      <c r="AE1209" s="71"/>
      <c r="AG1209" s="102"/>
      <c r="AN1209" s="71"/>
      <c r="AO1209" s="71"/>
      <c r="AP1209" s="71"/>
      <c r="AQ1209" s="71"/>
      <c r="AR1209" s="71"/>
      <c r="AS1209" s="71"/>
      <c r="AT1209" s="71"/>
      <c r="AU1209" s="71"/>
    </row>
    <row r="1210" spans="3:48" ht="12.95" customHeight="1">
      <c r="C1210" s="12"/>
      <c r="D1210" s="12"/>
      <c r="AA1210" s="71"/>
      <c r="AB1210" s="71"/>
      <c r="AC1210" s="71"/>
      <c r="AD1210" s="71"/>
      <c r="AE1210" s="71"/>
      <c r="AG1210" s="102"/>
      <c r="AN1210" s="71"/>
      <c r="AO1210" s="71"/>
      <c r="AP1210" s="71"/>
      <c r="AQ1210" s="71"/>
      <c r="AR1210" s="71"/>
      <c r="AS1210" s="71"/>
      <c r="AT1210" s="71"/>
      <c r="AU1210" s="71"/>
    </row>
    <row r="1211" spans="3:48" ht="12.95" customHeight="1">
      <c r="C1211" s="12"/>
      <c r="D1211" s="12"/>
      <c r="AA1211" s="71"/>
      <c r="AB1211" s="71"/>
      <c r="AC1211" s="71"/>
      <c r="AD1211" s="71"/>
      <c r="AE1211" s="71"/>
      <c r="AG1211" s="102"/>
      <c r="AN1211" s="71"/>
      <c r="AO1211" s="71"/>
      <c r="AP1211" s="71"/>
      <c r="AQ1211" s="71"/>
      <c r="AR1211" s="71"/>
      <c r="AS1211" s="71"/>
      <c r="AT1211" s="71"/>
      <c r="AU1211" s="71"/>
    </row>
    <row r="1212" spans="3:48" ht="12.95" customHeight="1">
      <c r="C1212" s="12"/>
      <c r="D1212" s="12"/>
      <c r="AA1212" s="71"/>
      <c r="AB1212" s="71"/>
      <c r="AC1212" s="71"/>
      <c r="AD1212" s="71"/>
      <c r="AE1212" s="71"/>
      <c r="AG1212" s="102"/>
      <c r="AN1212" s="71"/>
      <c r="AO1212" s="71"/>
      <c r="AP1212" s="71"/>
      <c r="AQ1212" s="71"/>
      <c r="AR1212" s="71"/>
      <c r="AS1212" s="71"/>
      <c r="AT1212" s="71"/>
      <c r="AU1212" s="71"/>
    </row>
    <row r="1213" spans="3:48" ht="12.95" customHeight="1">
      <c r="C1213" s="12"/>
      <c r="D1213" s="12"/>
      <c r="AA1213" s="71"/>
      <c r="AB1213" s="71"/>
      <c r="AC1213" s="71"/>
      <c r="AD1213" s="71"/>
      <c r="AE1213" s="71"/>
      <c r="AG1213" s="102"/>
      <c r="AN1213" s="71"/>
      <c r="AO1213" s="71"/>
      <c r="AP1213" s="71"/>
      <c r="AQ1213" s="71"/>
      <c r="AR1213" s="71"/>
      <c r="AS1213" s="71"/>
      <c r="AT1213" s="71"/>
      <c r="AU1213" s="71"/>
    </row>
    <row r="1214" spans="3:48" ht="12.95" customHeight="1">
      <c r="C1214" s="12"/>
      <c r="D1214" s="12"/>
      <c r="AA1214" s="71"/>
      <c r="AB1214" s="71"/>
      <c r="AC1214" s="71"/>
      <c r="AD1214" s="71"/>
      <c r="AE1214" s="71"/>
      <c r="AG1214" s="102"/>
      <c r="AN1214" s="71"/>
      <c r="AO1214" s="71"/>
      <c r="AP1214" s="71"/>
      <c r="AQ1214" s="71"/>
      <c r="AR1214" s="71"/>
      <c r="AS1214" s="71"/>
      <c r="AT1214" s="71"/>
      <c r="AU1214" s="71"/>
    </row>
    <row r="1215" spans="3:48" ht="12.95" customHeight="1">
      <c r="C1215" s="12"/>
      <c r="D1215" s="12"/>
      <c r="AA1215" s="71"/>
      <c r="AB1215" s="71"/>
      <c r="AC1215" s="71"/>
      <c r="AD1215" s="71"/>
      <c r="AE1215" s="71"/>
      <c r="AG1215" s="102"/>
      <c r="AN1215" s="71"/>
      <c r="AO1215" s="71"/>
      <c r="AP1215" s="71"/>
      <c r="AQ1215" s="71"/>
      <c r="AR1215" s="71"/>
      <c r="AS1215" s="71"/>
      <c r="AT1215" s="71"/>
      <c r="AU1215" s="71"/>
    </row>
    <row r="1216" spans="3:48" ht="12.95" customHeight="1">
      <c r="C1216" s="12"/>
      <c r="D1216" s="12"/>
      <c r="AA1216" s="71"/>
      <c r="AB1216" s="71"/>
      <c r="AC1216" s="71"/>
      <c r="AD1216" s="71"/>
      <c r="AE1216" s="71"/>
      <c r="AG1216" s="102"/>
      <c r="AN1216" s="71"/>
      <c r="AO1216" s="71"/>
      <c r="AP1216" s="71"/>
      <c r="AQ1216" s="71"/>
      <c r="AR1216" s="71"/>
      <c r="AS1216" s="71"/>
      <c r="AT1216" s="71"/>
      <c r="AU1216" s="71"/>
    </row>
    <row r="1217" spans="3:64" ht="12.95" customHeight="1">
      <c r="C1217" s="12"/>
      <c r="D1217" s="12"/>
      <c r="AA1217" s="71"/>
      <c r="AB1217" s="71"/>
      <c r="AC1217" s="71"/>
      <c r="AD1217" s="71"/>
      <c r="AE1217" s="71"/>
      <c r="AG1217" s="102"/>
      <c r="AN1217" s="71"/>
      <c r="AO1217" s="71"/>
      <c r="AP1217" s="71"/>
      <c r="AQ1217" s="71"/>
      <c r="AR1217" s="71"/>
      <c r="AS1217" s="71"/>
      <c r="AT1217" s="71"/>
      <c r="AU1217" s="71"/>
    </row>
    <row r="1218" spans="3:64" ht="12.95" customHeight="1">
      <c r="C1218" s="12"/>
      <c r="D1218" s="12"/>
      <c r="AA1218" s="71"/>
      <c r="AB1218" s="71"/>
      <c r="AC1218" s="71"/>
      <c r="AD1218" s="71"/>
      <c r="AE1218" s="71"/>
      <c r="AG1218" s="102"/>
      <c r="AN1218" s="71"/>
      <c r="AO1218" s="71"/>
      <c r="AP1218" s="71"/>
      <c r="AQ1218" s="71"/>
      <c r="AR1218" s="71"/>
      <c r="AS1218" s="71"/>
      <c r="AT1218" s="71"/>
      <c r="AU1218" s="71"/>
    </row>
    <row r="1219" spans="3:64" ht="12.95" customHeight="1">
      <c r="C1219" s="12"/>
      <c r="D1219" s="12"/>
      <c r="AA1219" s="71"/>
      <c r="AB1219" s="71"/>
      <c r="AC1219" s="71"/>
      <c r="AD1219" s="71"/>
      <c r="AE1219" s="71"/>
      <c r="AG1219" s="102"/>
      <c r="AN1219" s="71"/>
      <c r="AO1219" s="71"/>
      <c r="AP1219" s="71"/>
      <c r="AQ1219" s="71"/>
      <c r="AR1219" s="71"/>
      <c r="AS1219" s="71"/>
      <c r="AT1219" s="71"/>
      <c r="AU1219" s="71"/>
    </row>
    <row r="1220" spans="3:64" ht="12.95" customHeight="1">
      <c r="C1220" s="12"/>
      <c r="D1220" s="12"/>
      <c r="AA1220" s="71"/>
      <c r="AB1220" s="71"/>
      <c r="AC1220" s="71"/>
      <c r="AD1220" s="71"/>
      <c r="AE1220" s="71"/>
      <c r="AG1220" s="102"/>
      <c r="AN1220" s="71"/>
      <c r="AO1220" s="71"/>
      <c r="AP1220" s="71"/>
      <c r="AQ1220" s="71"/>
      <c r="AR1220" s="71"/>
      <c r="AS1220" s="71"/>
      <c r="AT1220" s="71"/>
      <c r="AU1220" s="71"/>
    </row>
    <row r="1221" spans="3:64" ht="12.95" customHeight="1">
      <c r="C1221" s="12"/>
      <c r="D1221" s="12"/>
      <c r="AA1221" s="71"/>
      <c r="AB1221" s="71"/>
      <c r="AC1221" s="71"/>
      <c r="AD1221" s="71"/>
      <c r="AE1221" s="71"/>
      <c r="AG1221" s="102"/>
      <c r="AN1221" s="71"/>
      <c r="AO1221" s="71"/>
      <c r="AP1221" s="71"/>
      <c r="AQ1221" s="71"/>
      <c r="AR1221" s="71"/>
      <c r="AS1221" s="71"/>
      <c r="AT1221" s="71"/>
      <c r="AU1221" s="71"/>
    </row>
    <row r="1222" spans="3:64" ht="12.95" customHeight="1">
      <c r="C1222" s="12"/>
      <c r="D1222" s="12"/>
      <c r="AA1222" s="71"/>
      <c r="AB1222" s="71"/>
      <c r="AC1222" s="71"/>
      <c r="AD1222" s="71"/>
      <c r="AE1222" s="71"/>
      <c r="AG1222" s="102"/>
      <c r="AN1222" s="71"/>
      <c r="AO1222" s="71"/>
      <c r="AP1222" s="71"/>
      <c r="AQ1222" s="71"/>
      <c r="AR1222" s="71"/>
      <c r="AS1222" s="71"/>
      <c r="AT1222" s="71"/>
      <c r="AU1222" s="71"/>
    </row>
    <row r="1223" spans="3:64" ht="12.95" customHeight="1">
      <c r="C1223" s="12"/>
      <c r="D1223" s="12"/>
      <c r="AA1223" s="71"/>
      <c r="AB1223" s="71"/>
      <c r="AC1223" s="71"/>
      <c r="AD1223" s="71"/>
      <c r="AE1223" s="71"/>
      <c r="AG1223" s="102"/>
      <c r="AN1223" s="71"/>
      <c r="AO1223" s="71"/>
      <c r="AP1223" s="71"/>
      <c r="AQ1223" s="71"/>
      <c r="AR1223" s="71"/>
      <c r="AS1223" s="71"/>
      <c r="AT1223" s="71"/>
      <c r="AU1223" s="71"/>
    </row>
    <row r="1224" spans="3:64" ht="12.95" customHeight="1">
      <c r="C1224" s="12"/>
      <c r="D1224" s="12"/>
      <c r="AA1224" s="71"/>
      <c r="AB1224" s="71"/>
      <c r="AC1224" s="71"/>
      <c r="AD1224" s="71"/>
      <c r="AE1224" s="71"/>
      <c r="AG1224" s="102"/>
      <c r="AN1224" s="71"/>
      <c r="AO1224" s="71"/>
      <c r="AP1224" s="71"/>
      <c r="AQ1224" s="71"/>
      <c r="AR1224" s="71"/>
      <c r="AS1224" s="71"/>
      <c r="AT1224" s="71"/>
      <c r="AU1224" s="71"/>
    </row>
    <row r="1225" spans="3:64" ht="12.95" customHeight="1">
      <c r="C1225" s="12"/>
      <c r="D1225" s="12"/>
      <c r="AA1225" s="71"/>
      <c r="AB1225" s="71"/>
      <c r="AC1225" s="71"/>
      <c r="AD1225" s="71"/>
      <c r="AE1225" s="71"/>
      <c r="AG1225" s="102"/>
      <c r="AN1225" s="71"/>
      <c r="AO1225" s="71"/>
      <c r="AP1225" s="71"/>
      <c r="AQ1225" s="71"/>
      <c r="AR1225" s="71"/>
      <c r="AS1225" s="71"/>
      <c r="AT1225" s="71"/>
      <c r="AU1225" s="71"/>
    </row>
    <row r="1226" spans="3:64" ht="12.95" customHeight="1">
      <c r="C1226" s="12"/>
      <c r="D1226" s="12"/>
      <c r="AA1226" s="71"/>
      <c r="AB1226" s="71"/>
      <c r="AC1226" s="71"/>
      <c r="AD1226" s="71"/>
      <c r="AE1226" s="71"/>
      <c r="AG1226" s="102"/>
      <c r="AN1226" s="71"/>
      <c r="AO1226" s="71"/>
      <c r="AP1226" s="71"/>
      <c r="AQ1226" s="71"/>
      <c r="AR1226" s="71"/>
      <c r="AS1226" s="71"/>
      <c r="AT1226" s="71"/>
      <c r="AU1226" s="71"/>
    </row>
    <row r="1227" spans="3:64" ht="12.95" customHeight="1">
      <c r="C1227" s="12"/>
      <c r="D1227" s="12"/>
      <c r="AA1227" s="71"/>
      <c r="AB1227" s="71"/>
      <c r="AC1227" s="71"/>
      <c r="AD1227" s="71"/>
      <c r="AE1227" s="71"/>
      <c r="AG1227" s="102"/>
      <c r="AN1227" s="71"/>
      <c r="AO1227" s="71"/>
      <c r="AP1227" s="71"/>
      <c r="AQ1227" s="71"/>
      <c r="AR1227" s="71"/>
      <c r="AS1227" s="71"/>
      <c r="AT1227" s="71"/>
      <c r="AU1227" s="71"/>
    </row>
    <row r="1228" spans="3:64" ht="12.95" customHeight="1">
      <c r="C1228" s="12"/>
      <c r="D1228" s="12"/>
      <c r="AA1228" s="71"/>
      <c r="AB1228" s="71"/>
      <c r="AC1228" s="71"/>
      <c r="AD1228" s="71"/>
      <c r="AE1228" s="71"/>
      <c r="AG1228" s="102"/>
      <c r="AN1228" s="71"/>
      <c r="AO1228" s="71"/>
      <c r="AP1228" s="71"/>
      <c r="AQ1228" s="71"/>
      <c r="AR1228" s="71"/>
      <c r="AS1228" s="71"/>
      <c r="AT1228" s="71"/>
      <c r="AU1228" s="71"/>
    </row>
    <row r="1229" spans="3:64" ht="12.95" customHeight="1">
      <c r="C1229" s="12"/>
      <c r="D1229" s="12"/>
      <c r="AA1229" s="71"/>
      <c r="AB1229" s="71"/>
      <c r="AC1229" s="71"/>
      <c r="AD1229" s="71"/>
      <c r="AE1229" s="71"/>
      <c r="AG1229" s="102"/>
      <c r="AN1229" s="71"/>
      <c r="AO1229" s="71"/>
      <c r="AP1229" s="71"/>
      <c r="AQ1229" s="71"/>
      <c r="AR1229" s="71"/>
      <c r="AS1229" s="71"/>
      <c r="AT1229" s="71"/>
      <c r="AU1229" s="71"/>
    </row>
    <row r="1230" spans="3:64" ht="12.95" customHeight="1">
      <c r="C1230" s="12"/>
      <c r="D1230" s="12"/>
      <c r="AA1230" s="71"/>
      <c r="AB1230" s="71"/>
      <c r="AC1230" s="71"/>
      <c r="AD1230" s="71"/>
      <c r="AE1230" s="71"/>
      <c r="AG1230" s="102"/>
      <c r="AN1230" s="71"/>
      <c r="AO1230" s="71"/>
      <c r="AP1230" s="71"/>
      <c r="AQ1230" s="71"/>
      <c r="AR1230" s="71"/>
      <c r="AS1230" s="71"/>
      <c r="AT1230" s="71"/>
      <c r="AU1230" s="71"/>
    </row>
    <row r="1231" spans="3:64" ht="12.95" customHeight="1">
      <c r="C1231" s="12"/>
      <c r="D1231" s="12"/>
      <c r="AA1231" s="71"/>
      <c r="AB1231" s="71"/>
      <c r="AC1231" s="71"/>
      <c r="AD1231" s="71"/>
      <c r="AE1231" s="71"/>
      <c r="AG1231" s="102"/>
      <c r="AN1231" s="71"/>
      <c r="AO1231" s="71"/>
      <c r="AP1231" s="71"/>
      <c r="AQ1231" s="71"/>
      <c r="AR1231" s="71"/>
      <c r="AS1231" s="71"/>
      <c r="AT1231" s="71"/>
      <c r="AU1231" s="71"/>
    </row>
    <row r="1232" spans="3:64" ht="12.95" customHeight="1">
      <c r="C1232" s="12"/>
      <c r="D1232" s="12"/>
      <c r="AA1232" s="71"/>
      <c r="AB1232" s="71"/>
      <c r="AC1232" s="71"/>
      <c r="AD1232" s="71"/>
      <c r="AE1232" s="71"/>
      <c r="AG1232" s="102"/>
      <c r="AN1232" s="71"/>
      <c r="AO1232" s="71"/>
      <c r="AP1232" s="71"/>
      <c r="AQ1232" s="71"/>
      <c r="AR1232" s="71"/>
      <c r="AS1232" s="71"/>
      <c r="AT1232" s="71"/>
      <c r="AU1232" s="71"/>
      <c r="AV1232" s="71"/>
      <c r="AW1232" s="71"/>
      <c r="AX1232" s="71"/>
      <c r="AY1232" s="71"/>
      <c r="AZ1232" s="71"/>
      <c r="BA1232" s="71"/>
      <c r="BB1232" s="71"/>
      <c r="BC1232" s="71"/>
      <c r="BD1232" s="71"/>
      <c r="BE1232" s="71"/>
      <c r="BF1232" s="71"/>
      <c r="BG1232" s="71"/>
      <c r="BH1232" s="71"/>
      <c r="BI1232" s="71"/>
      <c r="BJ1232" s="71"/>
      <c r="BK1232" s="71"/>
      <c r="BL1232" s="71"/>
    </row>
    <row r="1233" spans="3:47" ht="12.95" customHeight="1">
      <c r="C1233" s="12"/>
      <c r="D1233" s="12"/>
      <c r="AA1233" s="71"/>
      <c r="AB1233" s="71"/>
      <c r="AC1233" s="71"/>
      <c r="AD1233" s="71"/>
      <c r="AE1233" s="71"/>
      <c r="AG1233" s="102"/>
      <c r="AN1233" s="71"/>
      <c r="AO1233" s="71"/>
      <c r="AP1233" s="71"/>
      <c r="AQ1233" s="71"/>
      <c r="AR1233" s="71"/>
      <c r="AS1233" s="71"/>
      <c r="AT1233" s="71"/>
      <c r="AU1233" s="71"/>
    </row>
    <row r="1234" spans="3:47" ht="12.95" customHeight="1">
      <c r="C1234" s="12"/>
      <c r="D1234" s="12"/>
      <c r="AA1234" s="71"/>
      <c r="AB1234" s="71"/>
      <c r="AC1234" s="71"/>
      <c r="AD1234" s="71"/>
      <c r="AE1234" s="71"/>
      <c r="AG1234" s="102"/>
      <c r="AN1234" s="71"/>
      <c r="AO1234" s="71"/>
      <c r="AP1234" s="71"/>
      <c r="AQ1234" s="71"/>
      <c r="AR1234" s="71"/>
      <c r="AS1234" s="71"/>
      <c r="AT1234" s="71"/>
      <c r="AU1234" s="71"/>
    </row>
    <row r="1235" spans="3:47" ht="12.95" customHeight="1">
      <c r="C1235" s="12"/>
      <c r="D1235" s="12"/>
      <c r="AA1235" s="71"/>
      <c r="AB1235" s="71"/>
      <c r="AC1235" s="71"/>
      <c r="AD1235" s="71"/>
      <c r="AE1235" s="71"/>
      <c r="AG1235" s="102"/>
      <c r="AN1235" s="71"/>
      <c r="AO1235" s="71"/>
      <c r="AP1235" s="71"/>
      <c r="AQ1235" s="71"/>
      <c r="AR1235" s="71"/>
      <c r="AS1235" s="71"/>
      <c r="AT1235" s="71"/>
      <c r="AU1235" s="71"/>
    </row>
    <row r="1236" spans="3:47" ht="12.95" customHeight="1">
      <c r="C1236" s="12"/>
      <c r="D1236" s="12"/>
      <c r="AA1236" s="71"/>
      <c r="AB1236" s="71"/>
      <c r="AC1236" s="71"/>
      <c r="AD1236" s="71"/>
      <c r="AE1236" s="71"/>
      <c r="AG1236" s="102"/>
      <c r="AN1236" s="71"/>
      <c r="AO1236" s="71"/>
      <c r="AP1236" s="71"/>
      <c r="AQ1236" s="71"/>
      <c r="AR1236" s="71"/>
      <c r="AS1236" s="71"/>
      <c r="AT1236" s="71"/>
      <c r="AU1236" s="71"/>
    </row>
    <row r="1237" spans="3:47" ht="12.95" customHeight="1">
      <c r="C1237" s="12"/>
      <c r="D1237" s="12"/>
      <c r="AA1237" s="71"/>
      <c r="AB1237" s="71"/>
      <c r="AC1237" s="71"/>
      <c r="AD1237" s="71"/>
      <c r="AE1237" s="71"/>
      <c r="AG1237" s="102"/>
      <c r="AN1237" s="71"/>
      <c r="AO1237" s="71"/>
      <c r="AP1237" s="71"/>
      <c r="AQ1237" s="71"/>
      <c r="AR1237" s="71"/>
      <c r="AS1237" s="71"/>
      <c r="AT1237" s="71"/>
      <c r="AU1237" s="71"/>
    </row>
    <row r="1238" spans="3:47" ht="12.95" customHeight="1">
      <c r="C1238" s="12"/>
      <c r="D1238" s="12"/>
      <c r="AA1238" s="71"/>
      <c r="AB1238" s="71"/>
      <c r="AC1238" s="71"/>
      <c r="AD1238" s="71"/>
      <c r="AE1238" s="71"/>
      <c r="AG1238" s="102"/>
      <c r="AN1238" s="71"/>
      <c r="AO1238" s="71"/>
      <c r="AP1238" s="71"/>
      <c r="AQ1238" s="71"/>
      <c r="AR1238" s="71"/>
      <c r="AS1238" s="71"/>
      <c r="AT1238" s="71"/>
      <c r="AU1238" s="71"/>
    </row>
    <row r="1239" spans="3:47" ht="12.95" customHeight="1">
      <c r="C1239" s="12"/>
      <c r="D1239" s="12"/>
      <c r="AA1239" s="71"/>
      <c r="AB1239" s="71"/>
      <c r="AC1239" s="71"/>
      <c r="AD1239" s="71"/>
      <c r="AE1239" s="71"/>
      <c r="AG1239" s="102"/>
      <c r="AN1239" s="71"/>
      <c r="AO1239" s="71"/>
      <c r="AP1239" s="71"/>
      <c r="AQ1239" s="71"/>
      <c r="AR1239" s="71"/>
      <c r="AS1239" s="71"/>
      <c r="AT1239" s="71"/>
      <c r="AU1239" s="71"/>
    </row>
    <row r="1240" spans="3:47" ht="12.95" customHeight="1">
      <c r="C1240" s="12"/>
      <c r="D1240" s="12"/>
      <c r="AA1240" s="71"/>
      <c r="AB1240" s="71"/>
      <c r="AC1240" s="71"/>
      <c r="AD1240" s="71"/>
      <c r="AE1240" s="71"/>
      <c r="AG1240" s="102"/>
      <c r="AN1240" s="71"/>
      <c r="AO1240" s="71"/>
      <c r="AP1240" s="71"/>
      <c r="AQ1240" s="71"/>
      <c r="AR1240" s="71"/>
      <c r="AS1240" s="71"/>
      <c r="AT1240" s="71"/>
      <c r="AU1240" s="71"/>
    </row>
    <row r="1241" spans="3:47" ht="12.95" customHeight="1">
      <c r="C1241" s="12"/>
      <c r="D1241" s="12"/>
      <c r="AA1241" s="71"/>
      <c r="AB1241" s="71"/>
      <c r="AC1241" s="71"/>
      <c r="AD1241" s="71"/>
      <c r="AE1241" s="71"/>
      <c r="AG1241" s="102"/>
      <c r="AN1241" s="71"/>
      <c r="AO1241" s="71"/>
      <c r="AP1241" s="71"/>
      <c r="AQ1241" s="71"/>
      <c r="AR1241" s="71"/>
      <c r="AS1241" s="71"/>
      <c r="AT1241" s="71"/>
      <c r="AU1241" s="71"/>
    </row>
    <row r="1242" spans="3:47" ht="12.95" customHeight="1">
      <c r="C1242" s="12"/>
      <c r="D1242" s="12"/>
      <c r="AA1242" s="71"/>
      <c r="AB1242" s="71"/>
      <c r="AC1242" s="71"/>
      <c r="AD1242" s="71"/>
      <c r="AE1242" s="71"/>
      <c r="AG1242" s="102"/>
      <c r="AN1242" s="71"/>
      <c r="AO1242" s="71"/>
      <c r="AP1242" s="71"/>
      <c r="AQ1242" s="71"/>
      <c r="AR1242" s="71"/>
      <c r="AS1242" s="71"/>
      <c r="AT1242" s="71"/>
      <c r="AU1242" s="71"/>
    </row>
    <row r="1243" spans="3:47" ht="12.95" customHeight="1">
      <c r="C1243" s="12"/>
      <c r="D1243" s="12"/>
      <c r="AA1243" s="71"/>
      <c r="AB1243" s="71"/>
      <c r="AC1243" s="71"/>
      <c r="AD1243" s="71"/>
      <c r="AE1243" s="71"/>
      <c r="AG1243" s="102"/>
      <c r="AN1243" s="71"/>
      <c r="AO1243" s="71"/>
      <c r="AP1243" s="71"/>
      <c r="AQ1243" s="71"/>
      <c r="AR1243" s="71"/>
      <c r="AS1243" s="71"/>
      <c r="AT1243" s="71"/>
      <c r="AU1243" s="71"/>
    </row>
    <row r="1244" spans="3:47" ht="12.95" customHeight="1">
      <c r="C1244" s="12"/>
      <c r="D1244" s="12"/>
      <c r="AA1244" s="71"/>
      <c r="AB1244" s="71"/>
      <c r="AC1244" s="71"/>
      <c r="AD1244" s="71"/>
      <c r="AE1244" s="71"/>
      <c r="AG1244" s="102"/>
      <c r="AN1244" s="71"/>
      <c r="AO1244" s="71"/>
      <c r="AP1244" s="71"/>
      <c r="AQ1244" s="71"/>
      <c r="AR1244" s="71"/>
      <c r="AS1244" s="71"/>
      <c r="AT1244" s="71"/>
      <c r="AU1244" s="71"/>
    </row>
    <row r="1245" spans="3:47" ht="12.95" customHeight="1">
      <c r="C1245" s="12"/>
      <c r="D1245" s="12"/>
      <c r="AA1245" s="71"/>
      <c r="AB1245" s="71"/>
      <c r="AC1245" s="71"/>
      <c r="AD1245" s="71"/>
      <c r="AE1245" s="71"/>
      <c r="AG1245" s="102"/>
      <c r="AN1245" s="71"/>
      <c r="AO1245" s="71"/>
      <c r="AP1245" s="71"/>
      <c r="AQ1245" s="71"/>
      <c r="AR1245" s="71"/>
      <c r="AS1245" s="71"/>
      <c r="AT1245" s="71"/>
      <c r="AU1245" s="71"/>
    </row>
    <row r="1246" spans="3:47" ht="12.95" customHeight="1">
      <c r="C1246" s="12"/>
      <c r="D1246" s="12"/>
      <c r="AA1246" s="71"/>
      <c r="AB1246" s="71"/>
      <c r="AC1246" s="71"/>
      <c r="AD1246" s="71"/>
      <c r="AE1246" s="71"/>
      <c r="AG1246" s="102"/>
      <c r="AN1246" s="71"/>
      <c r="AO1246" s="71"/>
      <c r="AP1246" s="71"/>
      <c r="AQ1246" s="71"/>
      <c r="AR1246" s="71"/>
      <c r="AS1246" s="71"/>
      <c r="AT1246" s="71"/>
      <c r="AU1246" s="71"/>
    </row>
    <row r="1247" spans="3:47" ht="12.95" customHeight="1">
      <c r="C1247" s="12"/>
      <c r="D1247" s="12"/>
      <c r="AA1247" s="71"/>
      <c r="AB1247" s="71"/>
      <c r="AC1247" s="71"/>
      <c r="AD1247" s="71"/>
      <c r="AE1247" s="71"/>
      <c r="AG1247" s="102"/>
      <c r="AN1247" s="71"/>
      <c r="AO1247" s="71"/>
      <c r="AP1247" s="71"/>
      <c r="AQ1247" s="71"/>
      <c r="AR1247" s="71"/>
      <c r="AS1247" s="71"/>
      <c r="AT1247" s="71"/>
      <c r="AU1247" s="71"/>
    </row>
    <row r="1248" spans="3:47" ht="12.95" customHeight="1">
      <c r="C1248" s="12"/>
      <c r="D1248" s="12"/>
      <c r="AA1248" s="71"/>
      <c r="AB1248" s="71"/>
      <c r="AC1248" s="71"/>
      <c r="AD1248" s="71"/>
      <c r="AE1248" s="71"/>
      <c r="AG1248" s="102"/>
      <c r="AN1248" s="71"/>
      <c r="AO1248" s="71"/>
      <c r="AP1248" s="71"/>
      <c r="AQ1248" s="71"/>
      <c r="AR1248" s="71"/>
      <c r="AS1248" s="71"/>
      <c r="AT1248" s="71"/>
      <c r="AU1248" s="71"/>
    </row>
    <row r="1249" spans="3:64" ht="12.95" customHeight="1">
      <c r="C1249" s="12"/>
      <c r="D1249" s="12"/>
      <c r="AA1249" s="71"/>
      <c r="AB1249" s="71"/>
      <c r="AC1249" s="71"/>
      <c r="AD1249" s="71"/>
      <c r="AE1249" s="71"/>
      <c r="AG1249" s="102"/>
      <c r="AN1249" s="71"/>
      <c r="AO1249" s="71"/>
      <c r="AP1249" s="71"/>
      <c r="AQ1249" s="71"/>
      <c r="AR1249" s="71"/>
      <c r="AS1249" s="71"/>
      <c r="AT1249" s="71"/>
      <c r="AU1249" s="71"/>
      <c r="AV1249" s="71"/>
      <c r="AW1249" s="71"/>
      <c r="AX1249" s="71"/>
      <c r="AY1249" s="71"/>
      <c r="AZ1249" s="71"/>
      <c r="BA1249" s="71"/>
      <c r="BB1249" s="71"/>
      <c r="BC1249" s="71"/>
      <c r="BD1249" s="71"/>
      <c r="BE1249" s="71"/>
      <c r="BF1249" s="71"/>
      <c r="BG1249" s="71"/>
      <c r="BH1249" s="71"/>
      <c r="BI1249" s="71"/>
      <c r="BJ1249" s="71"/>
      <c r="BK1249" s="71"/>
      <c r="BL1249" s="71"/>
    </row>
    <row r="1250" spans="3:64" ht="12.95" customHeight="1">
      <c r="C1250" s="12"/>
      <c r="D1250" s="12"/>
      <c r="AA1250" s="71"/>
      <c r="AB1250" s="71"/>
      <c r="AC1250" s="71"/>
      <c r="AD1250" s="71"/>
      <c r="AE1250" s="71"/>
      <c r="AG1250" s="102"/>
      <c r="AN1250" s="71"/>
      <c r="AO1250" s="71"/>
      <c r="AP1250" s="71"/>
      <c r="AQ1250" s="71"/>
      <c r="AR1250" s="71"/>
      <c r="AS1250" s="71"/>
      <c r="AT1250" s="71"/>
      <c r="AU1250" s="71"/>
    </row>
    <row r="1251" spans="3:64" ht="12.95" customHeight="1">
      <c r="C1251" s="12"/>
      <c r="D1251" s="12"/>
      <c r="AA1251" s="71"/>
      <c r="AB1251" s="71"/>
      <c r="AC1251" s="71"/>
      <c r="AD1251" s="71"/>
      <c r="AE1251" s="71"/>
      <c r="AG1251" s="102"/>
      <c r="AN1251" s="71"/>
      <c r="AO1251" s="71"/>
      <c r="AP1251" s="71"/>
      <c r="AQ1251" s="71"/>
      <c r="AR1251" s="71"/>
      <c r="AS1251" s="71"/>
      <c r="AT1251" s="71"/>
      <c r="AU1251" s="71"/>
    </row>
    <row r="1252" spans="3:64" ht="12.95" customHeight="1">
      <c r="C1252" s="12"/>
      <c r="D1252" s="12"/>
      <c r="AA1252" s="71"/>
      <c r="AB1252" s="71"/>
      <c r="AC1252" s="71"/>
      <c r="AD1252" s="71"/>
      <c r="AE1252" s="71"/>
      <c r="AG1252" s="102"/>
      <c r="AN1252" s="71"/>
      <c r="AO1252" s="71"/>
      <c r="AP1252" s="71"/>
      <c r="AQ1252" s="71"/>
      <c r="AR1252" s="71"/>
      <c r="AS1252" s="71"/>
      <c r="AT1252" s="71"/>
      <c r="AU1252" s="71"/>
    </row>
    <row r="1253" spans="3:64" ht="12.95" customHeight="1">
      <c r="C1253" s="12"/>
      <c r="D1253" s="12"/>
      <c r="AA1253" s="71"/>
      <c r="AB1253" s="71"/>
      <c r="AC1253" s="71"/>
      <c r="AD1253" s="71"/>
      <c r="AE1253" s="71"/>
      <c r="AG1253" s="102"/>
      <c r="AN1253" s="71"/>
      <c r="AO1253" s="71"/>
      <c r="AP1253" s="71"/>
      <c r="AQ1253" s="71"/>
      <c r="AR1253" s="71"/>
      <c r="AS1253" s="71"/>
      <c r="AT1253" s="71"/>
      <c r="AU1253" s="71"/>
    </row>
    <row r="1254" spans="3:64" ht="12.95" customHeight="1">
      <c r="C1254" s="12"/>
      <c r="D1254" s="12"/>
      <c r="AA1254" s="71"/>
      <c r="AB1254" s="71"/>
      <c r="AC1254" s="71"/>
      <c r="AD1254" s="71"/>
      <c r="AE1254" s="71"/>
      <c r="AG1254" s="102"/>
      <c r="AN1254" s="71"/>
      <c r="AO1254" s="71"/>
      <c r="AP1254" s="71"/>
      <c r="AQ1254" s="71"/>
      <c r="AR1254" s="71"/>
      <c r="AS1254" s="71"/>
      <c r="AT1254" s="71"/>
      <c r="AU1254" s="71"/>
    </row>
    <row r="1255" spans="3:64" ht="12.95" customHeight="1">
      <c r="C1255" s="12"/>
      <c r="D1255" s="12"/>
      <c r="AA1255" s="71"/>
      <c r="AB1255" s="71"/>
      <c r="AC1255" s="71"/>
      <c r="AD1255" s="71"/>
      <c r="AE1255" s="71"/>
      <c r="AG1255" s="102"/>
      <c r="AN1255" s="71"/>
      <c r="AO1255" s="71"/>
      <c r="AP1255" s="71"/>
      <c r="AQ1255" s="71"/>
      <c r="AR1255" s="71"/>
      <c r="AS1255" s="71"/>
      <c r="AT1255" s="71"/>
      <c r="AU1255" s="71"/>
    </row>
    <row r="1256" spans="3:64" ht="12.95" customHeight="1">
      <c r="C1256" s="12"/>
      <c r="D1256" s="12"/>
      <c r="AA1256" s="71"/>
      <c r="AB1256" s="71"/>
      <c r="AC1256" s="71"/>
      <c r="AD1256" s="71"/>
      <c r="AE1256" s="71"/>
      <c r="AG1256" s="102"/>
      <c r="AN1256" s="71"/>
      <c r="AO1256" s="71"/>
      <c r="AP1256" s="71"/>
      <c r="AQ1256" s="71"/>
      <c r="AR1256" s="71"/>
      <c r="AS1256" s="71"/>
      <c r="AT1256" s="71"/>
      <c r="AU1256" s="71"/>
    </row>
    <row r="1257" spans="3:64" ht="12.95" customHeight="1">
      <c r="C1257" s="12"/>
      <c r="D1257" s="12"/>
      <c r="AA1257" s="71"/>
      <c r="AB1257" s="71"/>
      <c r="AC1257" s="71"/>
      <c r="AD1257" s="71"/>
      <c r="AE1257" s="71"/>
      <c r="AG1257" s="102"/>
      <c r="AN1257" s="71"/>
      <c r="AO1257" s="71"/>
      <c r="AP1257" s="71"/>
      <c r="AQ1257" s="71"/>
      <c r="AR1257" s="71"/>
      <c r="AS1257" s="71"/>
      <c r="AT1257" s="71"/>
      <c r="AU1257" s="71"/>
    </row>
    <row r="1258" spans="3:64" ht="12.95" customHeight="1">
      <c r="C1258" s="12"/>
      <c r="D1258" s="12"/>
      <c r="AA1258" s="71"/>
      <c r="AB1258" s="71"/>
      <c r="AC1258" s="71"/>
      <c r="AD1258" s="71"/>
      <c r="AE1258" s="71"/>
      <c r="AG1258" s="102"/>
      <c r="AN1258" s="71"/>
      <c r="AO1258" s="71"/>
      <c r="AP1258" s="71"/>
      <c r="AQ1258" s="71"/>
      <c r="AR1258" s="71"/>
      <c r="AS1258" s="71"/>
      <c r="AT1258" s="71"/>
      <c r="AU1258" s="71"/>
      <c r="AV1258" s="71"/>
      <c r="AW1258" s="71"/>
      <c r="AX1258" s="71"/>
      <c r="AY1258" s="71"/>
      <c r="AZ1258" s="71"/>
      <c r="BA1258" s="71"/>
      <c r="BB1258" s="71"/>
      <c r="BC1258" s="71"/>
      <c r="BD1258" s="71"/>
      <c r="BE1258" s="71"/>
      <c r="BF1258" s="71"/>
      <c r="BG1258" s="71"/>
      <c r="BH1258" s="71"/>
      <c r="BI1258" s="71"/>
      <c r="BJ1258" s="71"/>
      <c r="BK1258" s="71"/>
      <c r="BL1258" s="71"/>
    </row>
    <row r="1259" spans="3:64" ht="12.95" customHeight="1">
      <c r="C1259" s="12"/>
      <c r="D1259" s="12"/>
      <c r="AA1259" s="71"/>
      <c r="AB1259" s="71"/>
      <c r="AC1259" s="71"/>
      <c r="AD1259" s="71"/>
      <c r="AE1259" s="71"/>
      <c r="AG1259" s="102"/>
      <c r="AN1259" s="71"/>
      <c r="AO1259" s="71"/>
      <c r="AP1259" s="71"/>
      <c r="AQ1259" s="71"/>
      <c r="AR1259" s="71"/>
      <c r="AS1259" s="71"/>
      <c r="AT1259" s="71"/>
      <c r="AU1259" s="71"/>
    </row>
    <row r="1260" spans="3:64" ht="12.95" customHeight="1">
      <c r="C1260" s="12"/>
      <c r="D1260" s="12"/>
      <c r="AA1260" s="71"/>
      <c r="AB1260" s="71"/>
      <c r="AC1260" s="71"/>
      <c r="AD1260" s="71"/>
      <c r="AE1260" s="71"/>
      <c r="AG1260" s="102"/>
      <c r="AN1260" s="71"/>
      <c r="AO1260" s="71"/>
      <c r="AP1260" s="71"/>
      <c r="AQ1260" s="71"/>
      <c r="AR1260" s="71"/>
      <c r="AS1260" s="71"/>
      <c r="AT1260" s="71"/>
      <c r="AU1260" s="71"/>
    </row>
    <row r="1261" spans="3:64" ht="12.95" customHeight="1">
      <c r="C1261" s="12"/>
      <c r="D1261" s="12"/>
      <c r="AA1261" s="71"/>
      <c r="AB1261" s="71"/>
      <c r="AC1261" s="71"/>
      <c r="AD1261" s="71"/>
      <c r="AE1261" s="71"/>
      <c r="AG1261" s="102"/>
      <c r="AN1261" s="71"/>
      <c r="AO1261" s="71"/>
      <c r="AP1261" s="71"/>
      <c r="AQ1261" s="71"/>
      <c r="AR1261" s="71"/>
      <c r="AS1261" s="71"/>
      <c r="AT1261" s="71"/>
      <c r="AU1261" s="71"/>
    </row>
    <row r="1262" spans="3:64" ht="12.95" customHeight="1">
      <c r="C1262" s="12"/>
      <c r="D1262" s="12"/>
      <c r="AA1262" s="71"/>
      <c r="AB1262" s="71"/>
      <c r="AC1262" s="71"/>
      <c r="AD1262" s="71"/>
      <c r="AE1262" s="71"/>
      <c r="AG1262" s="102"/>
      <c r="AN1262" s="71"/>
      <c r="AO1262" s="71"/>
      <c r="AP1262" s="71"/>
      <c r="AQ1262" s="71"/>
      <c r="AR1262" s="71"/>
      <c r="AS1262" s="71"/>
      <c r="AT1262" s="71"/>
      <c r="AU1262" s="71"/>
    </row>
    <row r="1263" spans="3:64" ht="12.95" customHeight="1">
      <c r="C1263" s="12"/>
      <c r="D1263" s="12"/>
      <c r="AA1263" s="71"/>
      <c r="AB1263" s="71"/>
      <c r="AC1263" s="71"/>
      <c r="AD1263" s="71"/>
      <c r="AE1263" s="71"/>
      <c r="AG1263" s="102"/>
      <c r="AN1263" s="71"/>
      <c r="AO1263" s="71"/>
      <c r="AP1263" s="71"/>
      <c r="AQ1263" s="71"/>
      <c r="AR1263" s="71"/>
      <c r="AS1263" s="71"/>
      <c r="AT1263" s="71"/>
      <c r="AU1263" s="71"/>
    </row>
    <row r="1264" spans="3:64" ht="12.95" customHeight="1">
      <c r="C1264" s="12"/>
      <c r="D1264" s="12"/>
      <c r="AA1264" s="71"/>
      <c r="AB1264" s="71"/>
      <c r="AC1264" s="71"/>
      <c r="AD1264" s="71"/>
      <c r="AE1264" s="71"/>
      <c r="AG1264" s="102"/>
      <c r="AN1264" s="71"/>
      <c r="AO1264" s="71"/>
      <c r="AP1264" s="71"/>
      <c r="AQ1264" s="71"/>
      <c r="AR1264" s="71"/>
      <c r="AS1264" s="71"/>
      <c r="AT1264" s="71"/>
      <c r="AU1264" s="71"/>
    </row>
    <row r="1265" spans="3:47" ht="12.95" customHeight="1">
      <c r="C1265" s="12"/>
      <c r="D1265" s="12"/>
      <c r="AA1265" s="71"/>
      <c r="AB1265" s="71"/>
      <c r="AC1265" s="71"/>
      <c r="AD1265" s="71"/>
      <c r="AE1265" s="71"/>
      <c r="AG1265" s="102"/>
      <c r="AN1265" s="71"/>
      <c r="AO1265" s="71"/>
      <c r="AP1265" s="71"/>
      <c r="AQ1265" s="71"/>
      <c r="AR1265" s="71"/>
      <c r="AS1265" s="71"/>
      <c r="AT1265" s="71"/>
      <c r="AU1265" s="71"/>
    </row>
    <row r="1266" spans="3:47" ht="12.95" customHeight="1">
      <c r="C1266" s="12"/>
      <c r="D1266" s="12"/>
      <c r="AA1266" s="71"/>
      <c r="AB1266" s="71"/>
      <c r="AC1266" s="71"/>
      <c r="AD1266" s="71"/>
      <c r="AE1266" s="71"/>
      <c r="AG1266" s="102"/>
      <c r="AN1266" s="71"/>
      <c r="AO1266" s="71"/>
      <c r="AP1266" s="71"/>
      <c r="AQ1266" s="71"/>
      <c r="AR1266" s="71"/>
      <c r="AS1266" s="71"/>
      <c r="AT1266" s="71"/>
      <c r="AU1266" s="71"/>
    </row>
    <row r="1267" spans="3:47" ht="12.95" customHeight="1">
      <c r="C1267" s="12"/>
      <c r="D1267" s="12"/>
      <c r="AA1267" s="71"/>
      <c r="AB1267" s="71"/>
      <c r="AC1267" s="71"/>
      <c r="AD1267" s="71"/>
      <c r="AE1267" s="71"/>
      <c r="AG1267" s="102"/>
      <c r="AN1267" s="71"/>
      <c r="AO1267" s="71"/>
      <c r="AP1267" s="71"/>
      <c r="AQ1267" s="71"/>
      <c r="AR1267" s="71"/>
      <c r="AS1267" s="71"/>
      <c r="AT1267" s="71"/>
      <c r="AU1267" s="71"/>
    </row>
    <row r="1268" spans="3:47" ht="12.95" customHeight="1">
      <c r="C1268" s="12"/>
      <c r="D1268" s="12"/>
      <c r="AA1268" s="71"/>
      <c r="AB1268" s="71"/>
      <c r="AC1268" s="71"/>
      <c r="AD1268" s="71"/>
      <c r="AE1268" s="71"/>
      <c r="AG1268" s="102"/>
      <c r="AN1268" s="71"/>
      <c r="AO1268" s="71"/>
      <c r="AP1268" s="71"/>
      <c r="AQ1268" s="71"/>
      <c r="AR1268" s="71"/>
      <c r="AS1268" s="71"/>
      <c r="AT1268" s="71"/>
      <c r="AU1268" s="71"/>
    </row>
    <row r="1269" spans="3:47" ht="12.95" customHeight="1">
      <c r="C1269" s="12"/>
      <c r="D1269" s="12"/>
      <c r="AA1269" s="71"/>
      <c r="AB1269" s="71"/>
      <c r="AC1269" s="71"/>
      <c r="AD1269" s="71"/>
      <c r="AE1269" s="71"/>
      <c r="AG1269" s="102"/>
      <c r="AN1269" s="71"/>
      <c r="AO1269" s="71"/>
      <c r="AP1269" s="71"/>
      <c r="AQ1269" s="71"/>
      <c r="AR1269" s="71"/>
      <c r="AS1269" s="71"/>
      <c r="AT1269" s="71"/>
      <c r="AU1269" s="71"/>
    </row>
    <row r="1270" spans="3:47" ht="12.95" customHeight="1">
      <c r="C1270" s="12"/>
      <c r="D1270" s="12"/>
      <c r="AA1270" s="71"/>
      <c r="AB1270" s="71"/>
      <c r="AC1270" s="71"/>
      <c r="AD1270" s="71"/>
      <c r="AE1270" s="71"/>
      <c r="AG1270" s="102"/>
      <c r="AN1270" s="71"/>
      <c r="AO1270" s="71"/>
      <c r="AP1270" s="71"/>
      <c r="AQ1270" s="71"/>
      <c r="AR1270" s="71"/>
      <c r="AS1270" s="71"/>
      <c r="AT1270" s="71"/>
      <c r="AU1270" s="71"/>
    </row>
    <row r="1271" spans="3:47" ht="12.95" customHeight="1">
      <c r="C1271" s="12"/>
      <c r="D1271" s="12"/>
      <c r="AA1271" s="71"/>
      <c r="AB1271" s="71"/>
      <c r="AC1271" s="71"/>
      <c r="AD1271" s="71"/>
      <c r="AE1271" s="71"/>
      <c r="AG1271" s="102"/>
      <c r="AN1271" s="71"/>
      <c r="AO1271" s="71"/>
      <c r="AP1271" s="71"/>
      <c r="AQ1271" s="71"/>
      <c r="AR1271" s="71"/>
      <c r="AS1271" s="71"/>
      <c r="AT1271" s="71"/>
      <c r="AU1271" s="71"/>
    </row>
    <row r="1272" spans="3:47" ht="12.95" customHeight="1">
      <c r="C1272" s="12"/>
      <c r="D1272" s="12"/>
      <c r="AA1272" s="71"/>
      <c r="AB1272" s="71"/>
      <c r="AC1272" s="71"/>
      <c r="AD1272" s="71"/>
      <c r="AE1272" s="71"/>
      <c r="AG1272" s="102"/>
      <c r="AN1272" s="71"/>
      <c r="AO1272" s="71"/>
      <c r="AP1272" s="71"/>
      <c r="AQ1272" s="71"/>
      <c r="AR1272" s="71"/>
      <c r="AS1272" s="71"/>
      <c r="AT1272" s="71"/>
      <c r="AU1272" s="71"/>
    </row>
    <row r="1273" spans="3:47" ht="12.95" customHeight="1">
      <c r="C1273" s="12"/>
      <c r="D1273" s="12"/>
      <c r="AA1273" s="71"/>
      <c r="AB1273" s="71"/>
      <c r="AC1273" s="71"/>
      <c r="AD1273" s="71"/>
      <c r="AE1273" s="71"/>
      <c r="AG1273" s="102"/>
      <c r="AN1273" s="71"/>
      <c r="AO1273" s="71"/>
      <c r="AP1273" s="71"/>
      <c r="AQ1273" s="71"/>
      <c r="AR1273" s="71"/>
      <c r="AS1273" s="71"/>
      <c r="AT1273" s="71"/>
      <c r="AU1273" s="71"/>
    </row>
    <row r="1274" spans="3:47" ht="12.95" customHeight="1">
      <c r="C1274" s="12"/>
      <c r="D1274" s="12"/>
      <c r="AA1274" s="71"/>
      <c r="AB1274" s="71"/>
      <c r="AC1274" s="71"/>
      <c r="AD1274" s="71"/>
      <c r="AE1274" s="71"/>
      <c r="AG1274" s="102"/>
      <c r="AN1274" s="71"/>
      <c r="AO1274" s="71"/>
      <c r="AP1274" s="71"/>
      <c r="AQ1274" s="71"/>
      <c r="AR1274" s="71"/>
      <c r="AS1274" s="71"/>
      <c r="AT1274" s="71"/>
      <c r="AU1274" s="71"/>
    </row>
    <row r="1275" spans="3:47" ht="12.95" customHeight="1">
      <c r="C1275" s="12"/>
      <c r="D1275" s="12"/>
      <c r="AA1275" s="71"/>
      <c r="AB1275" s="71"/>
      <c r="AC1275" s="71"/>
      <c r="AD1275" s="71"/>
      <c r="AE1275" s="71"/>
      <c r="AG1275" s="102"/>
      <c r="AN1275" s="71"/>
      <c r="AO1275" s="71"/>
      <c r="AP1275" s="71"/>
      <c r="AQ1275" s="71"/>
      <c r="AR1275" s="71"/>
      <c r="AS1275" s="71"/>
      <c r="AT1275" s="71"/>
      <c r="AU1275" s="71"/>
    </row>
    <row r="1276" spans="3:47" ht="12.95" customHeight="1">
      <c r="C1276" s="12"/>
      <c r="D1276" s="12"/>
      <c r="AA1276" s="71"/>
      <c r="AB1276" s="71"/>
      <c r="AC1276" s="71"/>
      <c r="AD1276" s="71"/>
      <c r="AE1276" s="71"/>
      <c r="AG1276" s="102"/>
      <c r="AN1276" s="71"/>
      <c r="AO1276" s="71"/>
      <c r="AP1276" s="71"/>
      <c r="AQ1276" s="71"/>
      <c r="AR1276" s="71"/>
      <c r="AS1276" s="71"/>
      <c r="AT1276" s="71"/>
      <c r="AU1276" s="71"/>
    </row>
    <row r="1277" spans="3:47" ht="12.95" customHeight="1">
      <c r="C1277" s="12"/>
      <c r="D1277" s="12"/>
      <c r="AA1277" s="71"/>
      <c r="AB1277" s="71"/>
      <c r="AC1277" s="71"/>
      <c r="AD1277" s="71"/>
      <c r="AE1277" s="71"/>
      <c r="AG1277" s="102"/>
      <c r="AN1277" s="71"/>
      <c r="AO1277" s="71"/>
      <c r="AP1277" s="71"/>
      <c r="AQ1277" s="71"/>
      <c r="AR1277" s="71"/>
      <c r="AS1277" s="71"/>
      <c r="AT1277" s="71"/>
      <c r="AU1277" s="71"/>
    </row>
    <row r="1278" spans="3:47" ht="12.95" customHeight="1">
      <c r="C1278" s="12"/>
      <c r="D1278" s="12"/>
      <c r="AA1278" s="71"/>
      <c r="AB1278" s="71"/>
      <c r="AC1278" s="71"/>
      <c r="AD1278" s="71"/>
      <c r="AE1278" s="71"/>
      <c r="AG1278" s="102"/>
      <c r="AN1278" s="71"/>
      <c r="AO1278" s="71"/>
      <c r="AP1278" s="71"/>
      <c r="AQ1278" s="71"/>
      <c r="AR1278" s="71"/>
      <c r="AS1278" s="71"/>
      <c r="AT1278" s="71"/>
      <c r="AU1278" s="71"/>
    </row>
    <row r="1279" spans="3:47" ht="12.95" customHeight="1">
      <c r="C1279" s="12"/>
      <c r="D1279" s="12"/>
      <c r="AA1279" s="71"/>
      <c r="AB1279" s="71"/>
      <c r="AC1279" s="71"/>
      <c r="AD1279" s="71"/>
      <c r="AE1279" s="71"/>
      <c r="AG1279" s="102"/>
      <c r="AN1279" s="71"/>
      <c r="AO1279" s="71"/>
      <c r="AP1279" s="71"/>
      <c r="AQ1279" s="71"/>
      <c r="AR1279" s="71"/>
      <c r="AS1279" s="71"/>
      <c r="AT1279" s="71"/>
      <c r="AU1279" s="71"/>
    </row>
    <row r="1280" spans="3:47" ht="12.95" customHeight="1">
      <c r="C1280" s="12"/>
      <c r="D1280" s="12"/>
      <c r="AA1280" s="71"/>
      <c r="AB1280" s="71"/>
      <c r="AC1280" s="71"/>
      <c r="AD1280" s="71"/>
      <c r="AE1280" s="71"/>
      <c r="AG1280" s="102"/>
      <c r="AN1280" s="71"/>
      <c r="AO1280" s="71"/>
      <c r="AP1280" s="71"/>
      <c r="AQ1280" s="71"/>
      <c r="AR1280" s="71"/>
      <c r="AS1280" s="71"/>
      <c r="AT1280" s="71"/>
      <c r="AU1280" s="71"/>
    </row>
    <row r="1281" spans="3:64" ht="12.95" customHeight="1">
      <c r="C1281" s="12"/>
      <c r="D1281" s="12"/>
      <c r="AA1281" s="71"/>
      <c r="AB1281" s="71"/>
      <c r="AC1281" s="71"/>
      <c r="AD1281" s="71"/>
      <c r="AE1281" s="71"/>
      <c r="AG1281" s="102"/>
      <c r="AN1281" s="71"/>
      <c r="AO1281" s="71"/>
      <c r="AP1281" s="71"/>
      <c r="AQ1281" s="71"/>
      <c r="AR1281" s="71"/>
      <c r="AS1281" s="71"/>
      <c r="AT1281" s="71"/>
      <c r="AU1281" s="71"/>
    </row>
    <row r="1282" spans="3:64" ht="12.95" customHeight="1">
      <c r="C1282" s="12"/>
      <c r="D1282" s="12"/>
      <c r="AA1282" s="71"/>
      <c r="AB1282" s="71"/>
      <c r="AC1282" s="71"/>
      <c r="AD1282" s="71"/>
      <c r="AE1282" s="71"/>
      <c r="AG1282" s="102"/>
      <c r="AN1282" s="71"/>
      <c r="AO1282" s="71"/>
      <c r="AP1282" s="71"/>
      <c r="AQ1282" s="71"/>
      <c r="AR1282" s="71"/>
      <c r="AS1282" s="71"/>
      <c r="AT1282" s="71"/>
      <c r="AU1282" s="71"/>
    </row>
    <row r="1283" spans="3:64" ht="12.95" customHeight="1">
      <c r="C1283" s="12"/>
      <c r="D1283" s="12"/>
      <c r="AA1283" s="71"/>
      <c r="AB1283" s="71"/>
      <c r="AC1283" s="71"/>
      <c r="AD1283" s="71"/>
      <c r="AE1283" s="71"/>
      <c r="AG1283" s="102"/>
      <c r="AN1283" s="71"/>
      <c r="AO1283" s="71"/>
      <c r="AP1283" s="71"/>
      <c r="AQ1283" s="71"/>
      <c r="AR1283" s="71"/>
      <c r="AS1283" s="71"/>
      <c r="AT1283" s="71"/>
      <c r="AU1283" s="71"/>
    </row>
    <row r="1284" spans="3:64" ht="12.95" customHeight="1">
      <c r="C1284" s="12"/>
      <c r="D1284" s="12"/>
      <c r="AA1284" s="71"/>
      <c r="AB1284" s="71"/>
      <c r="AC1284" s="71"/>
      <c r="AD1284" s="71"/>
      <c r="AE1284" s="71"/>
      <c r="AG1284" s="102"/>
      <c r="AN1284" s="71"/>
      <c r="AO1284" s="71"/>
      <c r="AP1284" s="71"/>
      <c r="AQ1284" s="71"/>
      <c r="AR1284" s="71"/>
      <c r="AS1284" s="71"/>
      <c r="AT1284" s="71"/>
      <c r="AU1284" s="71"/>
    </row>
    <row r="1285" spans="3:64" ht="12.95" customHeight="1">
      <c r="C1285" s="12"/>
      <c r="D1285" s="12"/>
      <c r="AA1285" s="71"/>
      <c r="AB1285" s="71"/>
      <c r="AC1285" s="71"/>
      <c r="AD1285" s="71"/>
      <c r="AE1285" s="71"/>
      <c r="AG1285" s="102"/>
      <c r="AN1285" s="71"/>
      <c r="AO1285" s="71"/>
      <c r="AP1285" s="71"/>
      <c r="AQ1285" s="71"/>
      <c r="AR1285" s="71"/>
      <c r="AS1285" s="71"/>
      <c r="AT1285" s="71"/>
      <c r="AU1285" s="71"/>
    </row>
    <row r="1286" spans="3:64" ht="12.95" customHeight="1">
      <c r="C1286" s="12"/>
      <c r="D1286" s="12"/>
      <c r="AA1286" s="71"/>
      <c r="AB1286" s="71"/>
      <c r="AC1286" s="71"/>
      <c r="AD1286" s="71"/>
      <c r="AE1286" s="71"/>
      <c r="AG1286" s="102"/>
      <c r="AN1286" s="71"/>
      <c r="AO1286" s="71"/>
      <c r="AP1286" s="71"/>
      <c r="AQ1286" s="71"/>
      <c r="AR1286" s="71"/>
      <c r="AS1286" s="71"/>
      <c r="AT1286" s="71"/>
      <c r="AU1286" s="71"/>
    </row>
    <row r="1287" spans="3:64" ht="12.95" customHeight="1">
      <c r="C1287" s="12"/>
      <c r="D1287" s="12"/>
      <c r="AA1287" s="71"/>
      <c r="AB1287" s="71"/>
      <c r="AC1287" s="71"/>
      <c r="AD1287" s="71"/>
      <c r="AE1287" s="71"/>
      <c r="AG1287" s="102"/>
      <c r="AN1287" s="71"/>
      <c r="AO1287" s="71"/>
      <c r="AP1287" s="71"/>
      <c r="AQ1287" s="71"/>
      <c r="AR1287" s="71"/>
      <c r="AS1287" s="71"/>
      <c r="AT1287" s="71"/>
      <c r="AU1287" s="71"/>
    </row>
    <row r="1288" spans="3:64" ht="12.95" customHeight="1">
      <c r="C1288" s="12"/>
      <c r="D1288" s="12"/>
      <c r="AA1288" s="71"/>
      <c r="AB1288" s="71"/>
      <c r="AC1288" s="71"/>
      <c r="AD1288" s="71"/>
      <c r="AE1288" s="71"/>
      <c r="AG1288" s="102"/>
      <c r="AN1288" s="71"/>
      <c r="AO1288" s="71"/>
      <c r="AP1288" s="71"/>
      <c r="AQ1288" s="71"/>
      <c r="AR1288" s="71"/>
      <c r="AS1288" s="71"/>
      <c r="AT1288" s="71"/>
      <c r="AU1288" s="71"/>
    </row>
    <row r="1289" spans="3:64" ht="12.95" customHeight="1">
      <c r="C1289" s="12"/>
      <c r="D1289" s="12"/>
      <c r="AA1289" s="71"/>
      <c r="AB1289" s="71"/>
      <c r="AC1289" s="71"/>
      <c r="AD1289" s="71"/>
      <c r="AE1289" s="71"/>
      <c r="AG1289" s="102"/>
      <c r="AN1289" s="71"/>
      <c r="AO1289" s="71"/>
      <c r="AP1289" s="71"/>
      <c r="AQ1289" s="71"/>
      <c r="AR1289" s="71"/>
      <c r="AS1289" s="71"/>
      <c r="AT1289" s="71"/>
      <c r="AU1289" s="71"/>
    </row>
    <row r="1290" spans="3:64" ht="12.95" customHeight="1">
      <c r="C1290" s="12"/>
      <c r="D1290" s="12"/>
      <c r="AA1290" s="71"/>
      <c r="AB1290" s="71"/>
      <c r="AC1290" s="71"/>
      <c r="AD1290" s="71"/>
      <c r="AE1290" s="71"/>
      <c r="AG1290" s="102"/>
      <c r="AN1290" s="71"/>
      <c r="AO1290" s="71"/>
      <c r="AP1290" s="71"/>
      <c r="AQ1290" s="71"/>
      <c r="AR1290" s="71"/>
      <c r="AS1290" s="71"/>
      <c r="AT1290" s="71"/>
      <c r="AU1290" s="71"/>
    </row>
    <row r="1291" spans="3:64" ht="12.95" customHeight="1">
      <c r="C1291" s="12"/>
      <c r="D1291" s="12"/>
      <c r="AA1291" s="71"/>
      <c r="AB1291" s="71"/>
      <c r="AC1291" s="71"/>
      <c r="AD1291" s="71"/>
      <c r="AE1291" s="71"/>
      <c r="AG1291" s="102"/>
      <c r="AN1291" s="71"/>
      <c r="AO1291" s="71"/>
      <c r="AP1291" s="71"/>
      <c r="AQ1291" s="71"/>
      <c r="AR1291" s="71"/>
      <c r="AS1291" s="71"/>
      <c r="AT1291" s="71"/>
      <c r="AU1291" s="71"/>
      <c r="AV1291" s="71"/>
      <c r="AW1291" s="71"/>
      <c r="AX1291" s="71"/>
      <c r="AY1291" s="71"/>
      <c r="AZ1291" s="71"/>
      <c r="BA1291" s="71"/>
      <c r="BB1291" s="71"/>
      <c r="BC1291" s="71"/>
      <c r="BD1291" s="71"/>
      <c r="BE1291" s="71"/>
      <c r="BF1291" s="71"/>
      <c r="BG1291" s="71"/>
      <c r="BH1291" s="71"/>
      <c r="BI1291" s="71"/>
      <c r="BJ1291" s="71"/>
      <c r="BK1291" s="71"/>
      <c r="BL1291" s="71"/>
    </row>
    <row r="1292" spans="3:64" ht="12.95" customHeight="1">
      <c r="C1292" s="12"/>
      <c r="D1292" s="12"/>
      <c r="AA1292" s="71"/>
      <c r="AB1292" s="71"/>
      <c r="AC1292" s="71"/>
      <c r="AD1292" s="71"/>
      <c r="AE1292" s="71"/>
      <c r="AG1292" s="102"/>
      <c r="AN1292" s="71"/>
      <c r="AO1292" s="71"/>
      <c r="AP1292" s="71"/>
      <c r="AQ1292" s="71"/>
      <c r="AR1292" s="71"/>
      <c r="AS1292" s="71"/>
      <c r="AT1292" s="71"/>
      <c r="AU1292" s="71"/>
    </row>
    <row r="1293" spans="3:64" ht="12.95" customHeight="1">
      <c r="C1293" s="12"/>
      <c r="D1293" s="12"/>
      <c r="AA1293" s="71"/>
      <c r="AB1293" s="71"/>
      <c r="AC1293" s="71"/>
      <c r="AD1293" s="71"/>
      <c r="AE1293" s="71"/>
      <c r="AG1293" s="102"/>
      <c r="AN1293" s="71"/>
      <c r="AO1293" s="71"/>
      <c r="AP1293" s="71"/>
      <c r="AQ1293" s="71"/>
      <c r="AR1293" s="71"/>
      <c r="AS1293" s="71"/>
      <c r="AT1293" s="71"/>
      <c r="AU1293" s="71"/>
      <c r="AV1293" s="71"/>
      <c r="AW1293" s="71"/>
      <c r="AX1293" s="71"/>
      <c r="AY1293" s="71"/>
      <c r="AZ1293" s="71"/>
      <c r="BA1293" s="71"/>
      <c r="BB1293" s="71"/>
      <c r="BC1293" s="71"/>
      <c r="BD1293" s="71"/>
      <c r="BE1293" s="71"/>
      <c r="BF1293" s="71"/>
      <c r="BG1293" s="71"/>
      <c r="BH1293" s="71"/>
      <c r="BI1293" s="71"/>
      <c r="BJ1293" s="71"/>
      <c r="BK1293" s="71"/>
      <c r="BL1293" s="71"/>
    </row>
    <row r="1294" spans="3:64" ht="12.95" customHeight="1">
      <c r="C1294" s="12"/>
      <c r="D1294" s="12"/>
      <c r="AA1294" s="71"/>
      <c r="AB1294" s="71"/>
      <c r="AC1294" s="71"/>
      <c r="AD1294" s="71"/>
      <c r="AE1294" s="71"/>
      <c r="AG1294" s="102"/>
      <c r="AN1294" s="71"/>
      <c r="AO1294" s="71"/>
      <c r="AP1294" s="71"/>
      <c r="AQ1294" s="71"/>
      <c r="AR1294" s="71"/>
      <c r="AS1294" s="71"/>
      <c r="AT1294" s="71"/>
      <c r="AU1294" s="71"/>
    </row>
    <row r="1295" spans="3:64" ht="12.95" customHeight="1">
      <c r="C1295" s="12"/>
      <c r="D1295" s="12"/>
      <c r="AA1295" s="71"/>
      <c r="AB1295" s="71"/>
      <c r="AC1295" s="71"/>
      <c r="AD1295" s="71"/>
      <c r="AE1295" s="71"/>
      <c r="AG1295" s="102"/>
      <c r="AN1295" s="71"/>
      <c r="AO1295" s="71"/>
      <c r="AP1295" s="71"/>
      <c r="AQ1295" s="71"/>
      <c r="AR1295" s="71"/>
      <c r="AS1295" s="71"/>
      <c r="AT1295" s="71"/>
      <c r="AU1295" s="71"/>
      <c r="AV1295" s="71"/>
    </row>
    <row r="1296" spans="3:64" ht="12.95" customHeight="1">
      <c r="C1296" s="12"/>
      <c r="D1296" s="12"/>
      <c r="AA1296" s="71"/>
      <c r="AB1296" s="71"/>
      <c r="AC1296" s="71"/>
      <c r="AD1296" s="71"/>
      <c r="AE1296" s="71"/>
      <c r="AG1296" s="102"/>
      <c r="AN1296" s="71"/>
      <c r="AO1296" s="71"/>
      <c r="AP1296" s="71"/>
      <c r="AQ1296" s="71"/>
      <c r="AR1296" s="71"/>
      <c r="AS1296" s="71"/>
      <c r="AT1296" s="71"/>
      <c r="AU1296" s="71"/>
    </row>
    <row r="1297" spans="3:64" ht="12.95" customHeight="1">
      <c r="C1297" s="12"/>
      <c r="D1297" s="12"/>
      <c r="AA1297" s="71"/>
      <c r="AB1297" s="71"/>
      <c r="AC1297" s="71"/>
      <c r="AD1297" s="71"/>
      <c r="AE1297" s="71"/>
      <c r="AG1297" s="102"/>
      <c r="AN1297" s="71"/>
      <c r="AO1297" s="71"/>
      <c r="AP1297" s="71"/>
      <c r="AQ1297" s="71"/>
      <c r="AR1297" s="71"/>
      <c r="AS1297" s="71"/>
      <c r="AT1297" s="71"/>
      <c r="AU1297" s="71"/>
      <c r="AV1297" s="71"/>
      <c r="AW1297" s="71"/>
      <c r="AX1297" s="71"/>
      <c r="AY1297" s="71"/>
      <c r="AZ1297" s="71"/>
      <c r="BA1297" s="71"/>
      <c r="BB1297" s="71"/>
      <c r="BC1297" s="71"/>
      <c r="BD1297" s="71"/>
      <c r="BE1297" s="71"/>
      <c r="BF1297" s="71"/>
      <c r="BG1297" s="71"/>
      <c r="BH1297" s="71"/>
      <c r="BI1297" s="71"/>
      <c r="BJ1297" s="71"/>
      <c r="BK1297" s="71"/>
      <c r="BL1297" s="71"/>
    </row>
    <row r="1298" spans="3:64" ht="12.95" customHeight="1">
      <c r="C1298" s="12"/>
      <c r="D1298" s="12"/>
      <c r="AA1298" s="71"/>
      <c r="AB1298" s="71"/>
      <c r="AC1298" s="71"/>
      <c r="AD1298" s="71"/>
      <c r="AE1298" s="71"/>
      <c r="AG1298" s="102"/>
      <c r="AN1298" s="71"/>
      <c r="AO1298" s="71"/>
      <c r="AP1298" s="71"/>
      <c r="AQ1298" s="71"/>
      <c r="AR1298" s="71"/>
      <c r="AS1298" s="71"/>
      <c r="AT1298" s="71"/>
      <c r="AU1298" s="71"/>
    </row>
    <row r="1299" spans="3:64" ht="12.95" customHeight="1">
      <c r="C1299" s="12"/>
      <c r="D1299" s="12"/>
      <c r="AA1299" s="71"/>
      <c r="AB1299" s="71"/>
      <c r="AC1299" s="71"/>
      <c r="AD1299" s="71"/>
      <c r="AE1299" s="71"/>
      <c r="AG1299" s="102"/>
      <c r="AN1299" s="71"/>
      <c r="AO1299" s="71"/>
      <c r="AP1299" s="71"/>
      <c r="AQ1299" s="71"/>
      <c r="AR1299" s="71"/>
      <c r="AS1299" s="71"/>
      <c r="AT1299" s="71"/>
      <c r="AU1299" s="71"/>
    </row>
    <row r="1300" spans="3:64" ht="12.95" customHeight="1">
      <c r="C1300" s="12"/>
      <c r="D1300" s="12"/>
      <c r="AA1300" s="71"/>
      <c r="AB1300" s="71"/>
      <c r="AC1300" s="71"/>
      <c r="AD1300" s="71"/>
      <c r="AE1300" s="71"/>
      <c r="AG1300" s="102"/>
      <c r="AN1300" s="71"/>
      <c r="AO1300" s="71"/>
      <c r="AP1300" s="71"/>
      <c r="AQ1300" s="71"/>
      <c r="AR1300" s="71"/>
      <c r="AS1300" s="71"/>
      <c r="AT1300" s="71"/>
      <c r="AU1300" s="71"/>
    </row>
    <row r="1301" spans="3:64" ht="12.95" customHeight="1">
      <c r="C1301" s="12"/>
      <c r="D1301" s="12"/>
      <c r="AA1301" s="71"/>
      <c r="AB1301" s="71"/>
      <c r="AC1301" s="71"/>
      <c r="AD1301" s="71"/>
      <c r="AE1301" s="71"/>
      <c r="AG1301" s="102"/>
      <c r="AN1301" s="71"/>
      <c r="AO1301" s="71"/>
      <c r="AP1301" s="71"/>
      <c r="AQ1301" s="71"/>
      <c r="AR1301" s="71"/>
      <c r="AS1301" s="71"/>
      <c r="AT1301" s="71"/>
      <c r="AU1301" s="71"/>
      <c r="AV1301" s="71"/>
    </row>
    <row r="1302" spans="3:64" ht="12.95" customHeight="1">
      <c r="C1302" s="12"/>
      <c r="D1302" s="12"/>
      <c r="AA1302" s="71"/>
      <c r="AB1302" s="71"/>
      <c r="AC1302" s="71"/>
      <c r="AD1302" s="71"/>
      <c r="AE1302" s="71"/>
      <c r="AG1302" s="102"/>
      <c r="AN1302" s="71"/>
      <c r="AO1302" s="71"/>
      <c r="AP1302" s="71"/>
      <c r="AQ1302" s="71"/>
      <c r="AR1302" s="71"/>
      <c r="AS1302" s="71"/>
      <c r="AT1302" s="71"/>
      <c r="AU1302" s="71"/>
    </row>
    <row r="1303" spans="3:64" ht="12.95" customHeight="1">
      <c r="C1303" s="12"/>
      <c r="D1303" s="12"/>
      <c r="AA1303" s="71"/>
      <c r="AB1303" s="71"/>
      <c r="AC1303" s="71"/>
      <c r="AD1303" s="71"/>
      <c r="AE1303" s="71"/>
      <c r="AG1303" s="102"/>
      <c r="AN1303" s="71"/>
      <c r="AO1303" s="71"/>
      <c r="AP1303" s="71"/>
      <c r="AQ1303" s="71"/>
      <c r="AR1303" s="71"/>
      <c r="AS1303" s="71"/>
      <c r="AT1303" s="71"/>
      <c r="AU1303" s="71"/>
    </row>
    <row r="1304" spans="3:64" ht="12.95" customHeight="1">
      <c r="C1304" s="12"/>
      <c r="D1304" s="12"/>
      <c r="AA1304" s="71"/>
      <c r="AB1304" s="71"/>
      <c r="AC1304" s="71"/>
      <c r="AD1304" s="71"/>
      <c r="AE1304" s="71"/>
      <c r="AG1304" s="102"/>
      <c r="AN1304" s="71"/>
      <c r="AO1304" s="71"/>
      <c r="AP1304" s="71"/>
      <c r="AQ1304" s="71"/>
      <c r="AR1304" s="71"/>
      <c r="AS1304" s="71"/>
      <c r="AT1304" s="71"/>
      <c r="AU1304" s="71"/>
    </row>
    <row r="1305" spans="3:64" ht="12.95" customHeight="1">
      <c r="C1305" s="12"/>
      <c r="D1305" s="12"/>
      <c r="AA1305" s="71"/>
      <c r="AB1305" s="71"/>
      <c r="AC1305" s="71"/>
      <c r="AD1305" s="71"/>
      <c r="AE1305" s="71"/>
      <c r="AG1305" s="102"/>
      <c r="AN1305" s="71"/>
      <c r="AO1305" s="71"/>
      <c r="AP1305" s="71"/>
      <c r="AQ1305" s="71"/>
      <c r="AR1305" s="71"/>
      <c r="AS1305" s="71"/>
      <c r="AT1305" s="71"/>
      <c r="AU1305" s="71"/>
    </row>
    <row r="1306" spans="3:64" ht="12.95" customHeight="1">
      <c r="C1306" s="12"/>
      <c r="D1306" s="12"/>
      <c r="AA1306" s="71"/>
      <c r="AB1306" s="71"/>
      <c r="AC1306" s="71"/>
      <c r="AD1306" s="71"/>
      <c r="AE1306" s="71"/>
      <c r="AG1306" s="102"/>
      <c r="AN1306" s="71"/>
      <c r="AO1306" s="71"/>
      <c r="AP1306" s="71"/>
      <c r="AQ1306" s="71"/>
      <c r="AR1306" s="71"/>
      <c r="AS1306" s="71"/>
      <c r="AT1306" s="71"/>
      <c r="AU1306" s="71"/>
    </row>
    <row r="1307" spans="3:64" ht="12.95" customHeight="1">
      <c r="C1307" s="12"/>
      <c r="D1307" s="12"/>
      <c r="AA1307" s="71"/>
      <c r="AB1307" s="71"/>
      <c r="AC1307" s="71"/>
      <c r="AD1307" s="71"/>
      <c r="AE1307" s="71"/>
      <c r="AG1307" s="102"/>
      <c r="AN1307" s="71"/>
      <c r="AO1307" s="71"/>
      <c r="AP1307" s="71"/>
      <c r="AQ1307" s="71"/>
      <c r="AR1307" s="71"/>
      <c r="AS1307" s="71"/>
      <c r="AT1307" s="71"/>
      <c r="AU1307" s="71"/>
    </row>
    <row r="1308" spans="3:64" ht="12.95" customHeight="1">
      <c r="C1308" s="12"/>
      <c r="D1308" s="12"/>
      <c r="AA1308" s="71"/>
      <c r="AB1308" s="71"/>
      <c r="AC1308" s="71"/>
      <c r="AD1308" s="71"/>
      <c r="AE1308" s="71"/>
      <c r="AG1308" s="102"/>
      <c r="AN1308" s="71"/>
      <c r="AO1308" s="71"/>
      <c r="AP1308" s="71"/>
      <c r="AQ1308" s="71"/>
      <c r="AR1308" s="71"/>
      <c r="AS1308" s="71"/>
      <c r="AT1308" s="71"/>
      <c r="AU1308" s="71"/>
    </row>
    <row r="1309" spans="3:64" ht="12.95" customHeight="1">
      <c r="C1309" s="12"/>
      <c r="D1309" s="12"/>
      <c r="AA1309" s="71"/>
      <c r="AB1309" s="71"/>
      <c r="AC1309" s="71"/>
      <c r="AD1309" s="71"/>
      <c r="AE1309" s="71"/>
      <c r="AG1309" s="102"/>
      <c r="AN1309" s="71"/>
      <c r="AO1309" s="71"/>
      <c r="AP1309" s="71"/>
      <c r="AQ1309" s="71"/>
      <c r="AR1309" s="71"/>
      <c r="AS1309" s="71"/>
      <c r="AT1309" s="71"/>
      <c r="AU1309" s="71"/>
    </row>
    <row r="1310" spans="3:64" ht="12.95" customHeight="1">
      <c r="C1310" s="12"/>
      <c r="D1310" s="12"/>
      <c r="AA1310" s="71"/>
      <c r="AB1310" s="71"/>
      <c r="AC1310" s="71"/>
      <c r="AD1310" s="71"/>
      <c r="AE1310" s="71"/>
      <c r="AG1310" s="102"/>
      <c r="AN1310" s="71"/>
      <c r="AO1310" s="71"/>
      <c r="AP1310" s="71"/>
      <c r="AQ1310" s="71"/>
      <c r="AR1310" s="71"/>
      <c r="AS1310" s="71"/>
      <c r="AT1310" s="71"/>
      <c r="AU1310" s="71"/>
    </row>
    <row r="1311" spans="3:64" ht="12.95" customHeight="1">
      <c r="C1311" s="12"/>
      <c r="D1311" s="12"/>
      <c r="AA1311" s="71"/>
      <c r="AB1311" s="71"/>
      <c r="AC1311" s="71"/>
      <c r="AD1311" s="71"/>
      <c r="AE1311" s="71"/>
      <c r="AG1311" s="102"/>
      <c r="AN1311" s="71"/>
      <c r="AO1311" s="71"/>
      <c r="AP1311" s="71"/>
      <c r="AQ1311" s="71"/>
      <c r="AR1311" s="71"/>
      <c r="AS1311" s="71"/>
      <c r="AT1311" s="71"/>
      <c r="AU1311" s="71"/>
    </row>
    <row r="1312" spans="3:64" ht="12.95" customHeight="1">
      <c r="C1312" s="12"/>
      <c r="D1312" s="12"/>
      <c r="AA1312" s="71"/>
      <c r="AB1312" s="71"/>
      <c r="AC1312" s="71"/>
      <c r="AD1312" s="71"/>
      <c r="AE1312" s="71"/>
      <c r="AG1312" s="102"/>
      <c r="AN1312" s="71"/>
      <c r="AO1312" s="71"/>
      <c r="AP1312" s="71"/>
      <c r="AQ1312" s="71"/>
      <c r="AR1312" s="71"/>
      <c r="AS1312" s="71"/>
      <c r="AT1312" s="71"/>
      <c r="AU1312" s="71"/>
    </row>
    <row r="1313" spans="3:64" ht="12.95" customHeight="1">
      <c r="C1313" s="12"/>
      <c r="D1313" s="12"/>
      <c r="AA1313" s="71"/>
      <c r="AB1313" s="71"/>
      <c r="AC1313" s="71"/>
      <c r="AD1313" s="71"/>
      <c r="AE1313" s="71"/>
      <c r="AG1313" s="102"/>
      <c r="AN1313" s="71"/>
      <c r="AO1313" s="71"/>
      <c r="AP1313" s="71"/>
      <c r="AQ1313" s="71"/>
      <c r="AR1313" s="71"/>
      <c r="AS1313" s="71"/>
      <c r="AT1313" s="71"/>
      <c r="AU1313" s="71"/>
    </row>
    <row r="1314" spans="3:64" ht="12.95" customHeight="1">
      <c r="C1314" s="12"/>
      <c r="D1314" s="12"/>
      <c r="AA1314" s="71"/>
      <c r="AB1314" s="71"/>
      <c r="AC1314" s="71"/>
      <c r="AD1314" s="71"/>
      <c r="AE1314" s="71"/>
      <c r="AG1314" s="102"/>
      <c r="AN1314" s="71"/>
      <c r="AO1314" s="71"/>
      <c r="AP1314" s="71"/>
      <c r="AQ1314" s="71"/>
      <c r="AR1314" s="71"/>
      <c r="AS1314" s="71"/>
      <c r="AT1314" s="71"/>
      <c r="AU1314" s="71"/>
    </row>
    <row r="1315" spans="3:64" ht="12.95" customHeight="1">
      <c r="C1315" s="12"/>
      <c r="D1315" s="12"/>
      <c r="AA1315" s="71"/>
      <c r="AB1315" s="71"/>
      <c r="AC1315" s="71"/>
      <c r="AD1315" s="71"/>
      <c r="AE1315" s="71"/>
      <c r="AG1315" s="102"/>
      <c r="AN1315" s="71"/>
      <c r="AO1315" s="71"/>
      <c r="AP1315" s="71"/>
      <c r="AQ1315" s="71"/>
      <c r="AR1315" s="71"/>
      <c r="AS1315" s="71"/>
      <c r="AT1315" s="71"/>
      <c r="AU1315" s="71"/>
    </row>
    <row r="1316" spans="3:64" ht="12.95" customHeight="1">
      <c r="C1316" s="12"/>
      <c r="D1316" s="12"/>
      <c r="AA1316" s="71"/>
      <c r="AB1316" s="71"/>
      <c r="AC1316" s="71"/>
      <c r="AD1316" s="71"/>
      <c r="AE1316" s="71"/>
      <c r="AG1316" s="102"/>
      <c r="AN1316" s="71"/>
      <c r="AO1316" s="71"/>
      <c r="AP1316" s="71"/>
      <c r="AQ1316" s="71"/>
      <c r="AR1316" s="71"/>
      <c r="AS1316" s="71"/>
      <c r="AT1316" s="71"/>
      <c r="AU1316" s="71"/>
    </row>
    <row r="1317" spans="3:64" ht="12.95" customHeight="1">
      <c r="C1317" s="12"/>
      <c r="D1317" s="12"/>
      <c r="AA1317" s="71"/>
      <c r="AB1317" s="71"/>
      <c r="AC1317" s="71"/>
      <c r="AD1317" s="71"/>
      <c r="AE1317" s="71"/>
      <c r="AG1317" s="102"/>
      <c r="AN1317" s="71"/>
      <c r="AO1317" s="71"/>
      <c r="AP1317" s="71"/>
      <c r="AQ1317" s="71"/>
      <c r="AR1317" s="71"/>
      <c r="AS1317" s="71"/>
      <c r="AT1317" s="71"/>
      <c r="AU1317" s="71"/>
    </row>
    <row r="1318" spans="3:64" ht="12.95" customHeight="1">
      <c r="C1318" s="12"/>
      <c r="D1318" s="12"/>
      <c r="AA1318" s="71"/>
      <c r="AB1318" s="71"/>
      <c r="AC1318" s="71"/>
      <c r="AD1318" s="71"/>
      <c r="AE1318" s="71"/>
      <c r="AG1318" s="102"/>
      <c r="AN1318" s="71"/>
      <c r="AO1318" s="71"/>
      <c r="AP1318" s="71"/>
      <c r="AQ1318" s="71"/>
      <c r="AR1318" s="71"/>
      <c r="AS1318" s="71"/>
      <c r="AT1318" s="71"/>
      <c r="AU1318" s="71"/>
    </row>
    <row r="1319" spans="3:64" ht="12.95" customHeight="1">
      <c r="C1319" s="12"/>
      <c r="D1319" s="12"/>
      <c r="AA1319" s="71"/>
      <c r="AB1319" s="71"/>
      <c r="AC1319" s="71"/>
      <c r="AD1319" s="71"/>
      <c r="AE1319" s="71"/>
      <c r="AG1319" s="102"/>
      <c r="AN1319" s="71"/>
      <c r="AO1319" s="71"/>
      <c r="AP1319" s="71"/>
      <c r="AQ1319" s="71"/>
      <c r="AR1319" s="71"/>
      <c r="AS1319" s="71"/>
      <c r="AT1319" s="71"/>
      <c r="AU1319" s="71"/>
    </row>
    <row r="1320" spans="3:64" ht="12.95" customHeight="1">
      <c r="C1320" s="12"/>
      <c r="D1320" s="12"/>
      <c r="AA1320" s="71"/>
      <c r="AB1320" s="71"/>
      <c r="AC1320" s="71"/>
      <c r="AD1320" s="71"/>
      <c r="AE1320" s="71"/>
      <c r="AG1320" s="102"/>
      <c r="AN1320" s="71"/>
      <c r="AO1320" s="71"/>
      <c r="AP1320" s="71"/>
      <c r="AQ1320" s="71"/>
      <c r="AR1320" s="71"/>
      <c r="AS1320" s="71"/>
      <c r="AT1320" s="71"/>
      <c r="AU1320" s="71"/>
    </row>
    <row r="1321" spans="3:64" ht="12.95" customHeight="1">
      <c r="C1321" s="12"/>
      <c r="D1321" s="12"/>
      <c r="AA1321" s="71"/>
      <c r="AB1321" s="71"/>
      <c r="AC1321" s="71"/>
      <c r="AD1321" s="71"/>
      <c r="AE1321" s="71"/>
      <c r="AG1321" s="102"/>
      <c r="AN1321" s="71"/>
      <c r="AO1321" s="71"/>
      <c r="AP1321" s="71"/>
      <c r="AQ1321" s="71"/>
      <c r="AR1321" s="71"/>
      <c r="AS1321" s="71"/>
      <c r="AT1321" s="71"/>
      <c r="AU1321" s="71"/>
    </row>
    <row r="1322" spans="3:64" ht="12.95" customHeight="1">
      <c r="C1322" s="12"/>
      <c r="D1322" s="12"/>
      <c r="AA1322" s="71"/>
      <c r="AB1322" s="71"/>
      <c r="AC1322" s="71"/>
      <c r="AD1322" s="71"/>
      <c r="AE1322" s="71"/>
      <c r="AG1322" s="102"/>
      <c r="AN1322" s="71"/>
      <c r="AO1322" s="71"/>
      <c r="AP1322" s="71"/>
      <c r="AQ1322" s="71"/>
      <c r="AR1322" s="71"/>
      <c r="AS1322" s="71"/>
      <c r="AT1322" s="71"/>
      <c r="AU1322" s="71"/>
    </row>
    <row r="1323" spans="3:64" ht="12.95" customHeight="1">
      <c r="C1323" s="12"/>
      <c r="D1323" s="12"/>
      <c r="AA1323" s="71"/>
      <c r="AB1323" s="71"/>
      <c r="AC1323" s="71"/>
      <c r="AD1323" s="71"/>
      <c r="AE1323" s="71"/>
      <c r="AG1323" s="102"/>
      <c r="AN1323" s="71"/>
      <c r="AO1323" s="71"/>
      <c r="AP1323" s="71"/>
      <c r="AQ1323" s="71"/>
      <c r="AR1323" s="71"/>
      <c r="AS1323" s="71"/>
      <c r="AT1323" s="71"/>
      <c r="AU1323" s="71"/>
    </row>
    <row r="1324" spans="3:64" ht="12.95" customHeight="1">
      <c r="C1324" s="12"/>
      <c r="D1324" s="12"/>
      <c r="AA1324" s="71"/>
      <c r="AB1324" s="71"/>
      <c r="AC1324" s="71"/>
      <c r="AD1324" s="71"/>
      <c r="AE1324" s="71"/>
      <c r="AG1324" s="102"/>
      <c r="AN1324" s="71"/>
      <c r="AO1324" s="71"/>
      <c r="AP1324" s="71"/>
      <c r="AQ1324" s="71"/>
      <c r="AR1324" s="71"/>
      <c r="AS1324" s="71"/>
      <c r="AT1324" s="71"/>
      <c r="AU1324" s="71"/>
    </row>
    <row r="1325" spans="3:64" ht="12.95" customHeight="1">
      <c r="C1325" s="12"/>
      <c r="D1325" s="12"/>
      <c r="AA1325" s="71"/>
      <c r="AB1325" s="71"/>
      <c r="AC1325" s="71"/>
      <c r="AD1325" s="71"/>
      <c r="AE1325" s="71"/>
      <c r="AG1325" s="102"/>
      <c r="AN1325" s="71"/>
      <c r="AO1325" s="71"/>
      <c r="AP1325" s="71"/>
      <c r="AQ1325" s="71"/>
      <c r="AR1325" s="71"/>
      <c r="AS1325" s="71"/>
      <c r="AT1325" s="71"/>
      <c r="AU1325" s="71"/>
      <c r="AV1325" s="71"/>
      <c r="AW1325" s="71"/>
      <c r="AX1325" s="71"/>
      <c r="AY1325" s="71"/>
      <c r="AZ1325" s="71"/>
      <c r="BA1325" s="71"/>
      <c r="BB1325" s="71"/>
      <c r="BC1325" s="71"/>
      <c r="BD1325" s="71"/>
      <c r="BE1325" s="71"/>
      <c r="BF1325" s="71"/>
      <c r="BG1325" s="71"/>
      <c r="BH1325" s="71"/>
      <c r="BI1325" s="71"/>
      <c r="BJ1325" s="71"/>
      <c r="BK1325" s="71"/>
      <c r="BL1325" s="71"/>
    </row>
    <row r="1326" spans="3:64" ht="12.95" customHeight="1">
      <c r="C1326" s="12"/>
      <c r="D1326" s="12"/>
      <c r="AA1326" s="71"/>
      <c r="AB1326" s="71"/>
      <c r="AC1326" s="71"/>
      <c r="AD1326" s="71"/>
      <c r="AE1326" s="71"/>
      <c r="AG1326" s="102"/>
      <c r="AN1326" s="71"/>
      <c r="AO1326" s="71"/>
      <c r="AP1326" s="71"/>
      <c r="AQ1326" s="71"/>
      <c r="AR1326" s="71"/>
      <c r="AS1326" s="71"/>
      <c r="AT1326" s="71"/>
      <c r="AU1326" s="71"/>
    </row>
    <row r="1327" spans="3:64" ht="12.95" customHeight="1">
      <c r="C1327" s="12"/>
      <c r="D1327" s="12"/>
      <c r="AA1327" s="71"/>
      <c r="AB1327" s="71"/>
      <c r="AC1327" s="71"/>
      <c r="AD1327" s="71"/>
      <c r="AE1327" s="71"/>
      <c r="AG1327" s="102"/>
      <c r="AN1327" s="71"/>
      <c r="AO1327" s="71"/>
      <c r="AP1327" s="71"/>
      <c r="AQ1327" s="71"/>
      <c r="AR1327" s="71"/>
      <c r="AS1327" s="71"/>
      <c r="AT1327" s="71"/>
      <c r="AU1327" s="71"/>
      <c r="AV1327" s="71"/>
      <c r="AW1327" s="71"/>
      <c r="AX1327" s="71"/>
      <c r="AY1327" s="71"/>
      <c r="AZ1327" s="71"/>
      <c r="BA1327" s="71"/>
      <c r="BB1327" s="71"/>
      <c r="BC1327" s="71"/>
      <c r="BD1327" s="71"/>
      <c r="BE1327" s="71"/>
      <c r="BF1327" s="71"/>
      <c r="BG1327" s="71"/>
      <c r="BH1327" s="71"/>
      <c r="BI1327" s="71"/>
      <c r="BJ1327" s="71"/>
      <c r="BK1327" s="71"/>
      <c r="BL1327" s="71"/>
    </row>
    <row r="1328" spans="3:64" ht="12.95" customHeight="1">
      <c r="C1328" s="12"/>
      <c r="D1328" s="12"/>
      <c r="AA1328" s="71"/>
      <c r="AB1328" s="71"/>
      <c r="AC1328" s="71"/>
      <c r="AD1328" s="71"/>
      <c r="AE1328" s="71"/>
      <c r="AG1328" s="102"/>
      <c r="AN1328" s="71"/>
      <c r="AO1328" s="71"/>
      <c r="AP1328" s="71"/>
      <c r="AQ1328" s="71"/>
      <c r="AR1328" s="71"/>
      <c r="AS1328" s="71"/>
      <c r="AT1328" s="71"/>
      <c r="AU1328" s="71"/>
    </row>
    <row r="1329" spans="3:64" ht="12.95" customHeight="1">
      <c r="C1329" s="12"/>
      <c r="D1329" s="12"/>
      <c r="AA1329" s="71"/>
      <c r="AB1329" s="71"/>
      <c r="AC1329" s="71"/>
      <c r="AD1329" s="71"/>
      <c r="AE1329" s="71"/>
      <c r="AG1329" s="102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</row>
    <row r="1330" spans="3:64" ht="12.95" customHeight="1">
      <c r="C1330" s="12"/>
      <c r="D1330" s="12"/>
      <c r="AA1330" s="71"/>
      <c r="AB1330" s="71"/>
      <c r="AC1330" s="71"/>
      <c r="AD1330" s="71"/>
      <c r="AE1330" s="71"/>
      <c r="AG1330" s="102"/>
      <c r="AN1330" s="71"/>
      <c r="AO1330" s="71"/>
      <c r="AP1330" s="71"/>
      <c r="AQ1330" s="71"/>
      <c r="AR1330" s="71"/>
      <c r="AS1330" s="71"/>
      <c r="AT1330" s="71"/>
      <c r="AU1330" s="71"/>
    </row>
    <row r="1331" spans="3:64" ht="12.95" customHeight="1">
      <c r="C1331" s="12"/>
      <c r="D1331" s="12"/>
      <c r="AA1331" s="71"/>
      <c r="AB1331" s="71"/>
      <c r="AC1331" s="71"/>
      <c r="AD1331" s="71"/>
      <c r="AE1331" s="71"/>
      <c r="AG1331" s="102"/>
      <c r="AN1331" s="71"/>
      <c r="AO1331" s="71"/>
      <c r="AP1331" s="71"/>
      <c r="AQ1331" s="71"/>
      <c r="AR1331" s="71"/>
      <c r="AS1331" s="71"/>
      <c r="AT1331" s="71"/>
      <c r="AU1331" s="71"/>
    </row>
    <row r="1332" spans="3:64" ht="12.95" customHeight="1">
      <c r="C1332" s="12"/>
      <c r="D1332" s="12"/>
      <c r="AA1332" s="71"/>
      <c r="AB1332" s="71"/>
      <c r="AC1332" s="71"/>
      <c r="AD1332" s="71"/>
      <c r="AE1332" s="71"/>
      <c r="AG1332" s="102"/>
      <c r="AN1332" s="71"/>
      <c r="AO1332" s="71"/>
      <c r="AP1332" s="71"/>
      <c r="AQ1332" s="71"/>
      <c r="AR1332" s="71"/>
      <c r="AS1332" s="71"/>
      <c r="AT1332" s="71"/>
      <c r="AU1332" s="71"/>
    </row>
    <row r="1333" spans="3:64" ht="12.95" customHeight="1">
      <c r="C1333" s="12"/>
      <c r="D1333" s="12"/>
      <c r="AA1333" s="71"/>
      <c r="AB1333" s="71"/>
      <c r="AC1333" s="71"/>
      <c r="AD1333" s="71"/>
      <c r="AE1333" s="71"/>
      <c r="AG1333" s="102"/>
      <c r="AN1333" s="71"/>
      <c r="AO1333" s="71"/>
      <c r="AP1333" s="71"/>
      <c r="AQ1333" s="71"/>
      <c r="AR1333" s="71"/>
      <c r="AS1333" s="71"/>
      <c r="AT1333" s="71"/>
      <c r="AU1333" s="71"/>
    </row>
    <row r="1334" spans="3:64" ht="12.95" customHeight="1">
      <c r="C1334" s="12"/>
      <c r="D1334" s="12"/>
      <c r="AA1334" s="71"/>
      <c r="AB1334" s="71"/>
      <c r="AC1334" s="71"/>
      <c r="AD1334" s="71"/>
      <c r="AE1334" s="71"/>
      <c r="AG1334" s="102"/>
      <c r="AN1334" s="71"/>
      <c r="AO1334" s="71"/>
      <c r="AP1334" s="71"/>
      <c r="AQ1334" s="71"/>
      <c r="AR1334" s="71"/>
      <c r="AS1334" s="71"/>
      <c r="AT1334" s="71"/>
      <c r="AU1334" s="71"/>
    </row>
    <row r="1335" spans="3:64" ht="12.95" customHeight="1">
      <c r="C1335" s="12"/>
      <c r="D1335" s="12"/>
      <c r="AA1335" s="71"/>
      <c r="AB1335" s="71"/>
      <c r="AC1335" s="71"/>
      <c r="AD1335" s="71"/>
      <c r="AE1335" s="71"/>
      <c r="AG1335" s="102"/>
      <c r="AN1335" s="71"/>
      <c r="AO1335" s="71"/>
      <c r="AP1335" s="71"/>
      <c r="AQ1335" s="71"/>
      <c r="AR1335" s="71"/>
      <c r="AS1335" s="71"/>
      <c r="AT1335" s="71"/>
      <c r="AU1335" s="71"/>
    </row>
    <row r="1336" spans="3:64" ht="12.95" customHeight="1">
      <c r="C1336" s="12"/>
      <c r="D1336" s="12"/>
      <c r="AA1336" s="71"/>
      <c r="AB1336" s="71"/>
      <c r="AC1336" s="71"/>
      <c r="AD1336" s="71"/>
      <c r="AE1336" s="71"/>
      <c r="AG1336" s="102"/>
      <c r="AN1336" s="71"/>
      <c r="AO1336" s="71"/>
      <c r="AP1336" s="71"/>
      <c r="AQ1336" s="71"/>
      <c r="AR1336" s="71"/>
      <c r="AS1336" s="71"/>
      <c r="AT1336" s="71"/>
      <c r="AU1336" s="71"/>
    </row>
    <row r="1337" spans="3:64" ht="12.95" customHeight="1">
      <c r="C1337" s="12"/>
      <c r="D1337" s="12"/>
      <c r="AA1337" s="71"/>
      <c r="AB1337" s="71"/>
      <c r="AC1337" s="71"/>
      <c r="AD1337" s="71"/>
      <c r="AE1337" s="71"/>
      <c r="AG1337" s="102"/>
      <c r="AN1337" s="71"/>
      <c r="AO1337" s="71"/>
      <c r="AP1337" s="71"/>
      <c r="AQ1337" s="71"/>
      <c r="AR1337" s="71"/>
      <c r="AS1337" s="71"/>
      <c r="AT1337" s="71"/>
      <c r="AU1337" s="71"/>
    </row>
    <row r="1338" spans="3:64" ht="12.95" customHeight="1">
      <c r="C1338" s="12"/>
      <c r="D1338" s="12"/>
      <c r="AA1338" s="71"/>
      <c r="AB1338" s="71"/>
      <c r="AC1338" s="71"/>
      <c r="AD1338" s="71"/>
      <c r="AE1338" s="71"/>
      <c r="AG1338" s="102"/>
      <c r="AN1338" s="71"/>
      <c r="AO1338" s="71"/>
      <c r="AP1338" s="71"/>
      <c r="AQ1338" s="71"/>
      <c r="AR1338" s="71"/>
      <c r="AS1338" s="71"/>
      <c r="AT1338" s="71"/>
      <c r="AU1338" s="71"/>
      <c r="AV1338" s="71"/>
    </row>
    <row r="1339" spans="3:64" ht="12.95" customHeight="1">
      <c r="C1339" s="12"/>
      <c r="D1339" s="12"/>
      <c r="AA1339" s="71"/>
      <c r="AB1339" s="71"/>
      <c r="AC1339" s="71"/>
      <c r="AD1339" s="71"/>
      <c r="AE1339" s="71"/>
      <c r="AG1339" s="102"/>
      <c r="AN1339" s="71"/>
      <c r="AO1339" s="71"/>
      <c r="AP1339" s="71"/>
      <c r="AQ1339" s="71"/>
      <c r="AR1339" s="71"/>
      <c r="AS1339" s="71"/>
      <c r="AT1339" s="71"/>
      <c r="AU1339" s="71"/>
    </row>
    <row r="1340" spans="3:64" ht="12.95" customHeight="1">
      <c r="C1340" s="12"/>
      <c r="D1340" s="12"/>
      <c r="AA1340" s="71"/>
      <c r="AB1340" s="71"/>
      <c r="AC1340" s="71"/>
      <c r="AD1340" s="71"/>
      <c r="AE1340" s="71"/>
      <c r="AG1340" s="102"/>
      <c r="AN1340" s="71"/>
      <c r="AO1340" s="71"/>
      <c r="AP1340" s="71"/>
      <c r="AQ1340" s="71"/>
      <c r="AR1340" s="71"/>
      <c r="AS1340" s="71"/>
      <c r="AT1340" s="71"/>
      <c r="AU1340" s="71"/>
      <c r="AV1340" s="71"/>
    </row>
    <row r="1341" spans="3:64" ht="12.95" customHeight="1">
      <c r="C1341" s="12"/>
      <c r="D1341" s="12"/>
      <c r="AA1341" s="71"/>
      <c r="AB1341" s="71"/>
      <c r="AC1341" s="71"/>
      <c r="AD1341" s="71"/>
      <c r="AE1341" s="71"/>
      <c r="AG1341" s="102"/>
      <c r="AN1341" s="71"/>
      <c r="AO1341" s="71"/>
      <c r="AP1341" s="71"/>
      <c r="AQ1341" s="71"/>
      <c r="AR1341" s="71"/>
      <c r="AS1341" s="71"/>
      <c r="AT1341" s="71"/>
      <c r="AU1341" s="71"/>
      <c r="AV1341" s="71"/>
      <c r="AW1341" s="71"/>
      <c r="AX1341" s="71"/>
      <c r="AY1341" s="71"/>
      <c r="AZ1341" s="71"/>
      <c r="BA1341" s="71"/>
      <c r="BB1341" s="71"/>
      <c r="BC1341" s="71"/>
      <c r="BD1341" s="71"/>
      <c r="BE1341" s="71"/>
      <c r="BF1341" s="71"/>
      <c r="BG1341" s="71"/>
      <c r="BH1341" s="71"/>
      <c r="BI1341" s="71"/>
      <c r="BJ1341" s="71"/>
      <c r="BK1341" s="71"/>
      <c r="BL1341" s="71"/>
    </row>
    <row r="1342" spans="3:64" ht="12.95" customHeight="1">
      <c r="C1342" s="12"/>
      <c r="D1342" s="12"/>
      <c r="AA1342" s="71"/>
      <c r="AB1342" s="71"/>
      <c r="AC1342" s="71"/>
      <c r="AD1342" s="71"/>
      <c r="AE1342" s="71"/>
      <c r="AG1342" s="102"/>
      <c r="AN1342" s="71"/>
      <c r="AO1342" s="71"/>
      <c r="AP1342" s="71"/>
      <c r="AQ1342" s="71"/>
      <c r="AR1342" s="71"/>
      <c r="AS1342" s="71"/>
      <c r="AT1342" s="71"/>
      <c r="AU1342" s="71"/>
    </row>
    <row r="1343" spans="3:64" ht="12.95" customHeight="1">
      <c r="C1343" s="12"/>
      <c r="D1343" s="12"/>
      <c r="AA1343" s="71"/>
      <c r="AB1343" s="71"/>
      <c r="AC1343" s="71"/>
      <c r="AD1343" s="71"/>
      <c r="AE1343" s="71"/>
      <c r="AG1343" s="102"/>
      <c r="AN1343" s="71"/>
      <c r="AO1343" s="71"/>
      <c r="AP1343" s="71"/>
      <c r="AQ1343" s="71"/>
      <c r="AR1343" s="71"/>
      <c r="AS1343" s="71"/>
      <c r="AT1343" s="71"/>
      <c r="AU1343" s="71"/>
    </row>
    <row r="1344" spans="3:64" ht="12.95" customHeight="1">
      <c r="C1344" s="12"/>
      <c r="D1344" s="12"/>
      <c r="AA1344" s="71"/>
      <c r="AB1344" s="71"/>
      <c r="AC1344" s="71"/>
      <c r="AD1344" s="71"/>
      <c r="AE1344" s="71"/>
      <c r="AG1344" s="102"/>
      <c r="AN1344" s="71"/>
      <c r="AO1344" s="71"/>
      <c r="AP1344" s="71"/>
      <c r="AQ1344" s="71"/>
      <c r="AR1344" s="71"/>
      <c r="AS1344" s="71"/>
      <c r="AT1344" s="71"/>
      <c r="AU1344" s="71"/>
    </row>
    <row r="1345" spans="3:64" ht="12.95" customHeight="1">
      <c r="C1345" s="12"/>
      <c r="D1345" s="12"/>
      <c r="AA1345" s="71"/>
      <c r="AB1345" s="71"/>
      <c r="AC1345" s="71"/>
      <c r="AD1345" s="71"/>
      <c r="AE1345" s="71"/>
      <c r="AG1345" s="102"/>
      <c r="AN1345" s="71"/>
      <c r="AO1345" s="71"/>
      <c r="AP1345" s="71"/>
      <c r="AQ1345" s="71"/>
      <c r="AR1345" s="71"/>
      <c r="AS1345" s="71"/>
      <c r="AT1345" s="71"/>
      <c r="AU1345" s="71"/>
    </row>
    <row r="1346" spans="3:64" ht="12.95" customHeight="1">
      <c r="C1346" s="12"/>
      <c r="D1346" s="12"/>
      <c r="AA1346" s="71"/>
      <c r="AB1346" s="71"/>
      <c r="AC1346" s="71"/>
      <c r="AD1346" s="71"/>
      <c r="AE1346" s="71"/>
      <c r="AG1346" s="102"/>
      <c r="AN1346" s="71"/>
      <c r="AO1346" s="71"/>
      <c r="AP1346" s="71"/>
      <c r="AQ1346" s="71"/>
      <c r="AR1346" s="71"/>
      <c r="AS1346" s="71"/>
      <c r="AT1346" s="71"/>
      <c r="AU1346" s="71"/>
    </row>
    <row r="1347" spans="3:64" ht="12.95" customHeight="1">
      <c r="C1347" s="12"/>
      <c r="D1347" s="12"/>
      <c r="AA1347" s="71"/>
      <c r="AB1347" s="71"/>
      <c r="AC1347" s="71"/>
      <c r="AD1347" s="71"/>
      <c r="AE1347" s="71"/>
      <c r="AG1347" s="102"/>
      <c r="AN1347" s="71"/>
      <c r="AO1347" s="71"/>
      <c r="AP1347" s="71"/>
      <c r="AQ1347" s="71"/>
      <c r="AR1347" s="71"/>
      <c r="AS1347" s="71"/>
      <c r="AT1347" s="71"/>
      <c r="AU1347" s="71"/>
    </row>
    <row r="1348" spans="3:64" ht="12.95" customHeight="1">
      <c r="C1348" s="12"/>
      <c r="D1348" s="12"/>
      <c r="AA1348" s="71"/>
      <c r="AB1348" s="71"/>
      <c r="AC1348" s="71"/>
      <c r="AD1348" s="71"/>
      <c r="AE1348" s="71"/>
      <c r="AG1348" s="102"/>
      <c r="AN1348" s="71"/>
      <c r="AO1348" s="71"/>
      <c r="AP1348" s="71"/>
      <c r="AQ1348" s="71"/>
      <c r="AR1348" s="71"/>
      <c r="AS1348" s="71"/>
      <c r="AT1348" s="71"/>
      <c r="AU1348" s="71"/>
      <c r="AV1348" s="71"/>
      <c r="AW1348" s="71"/>
      <c r="AX1348" s="71"/>
      <c r="AY1348" s="71"/>
      <c r="AZ1348" s="71"/>
      <c r="BA1348" s="71"/>
      <c r="BB1348" s="71"/>
      <c r="BC1348" s="71"/>
      <c r="BD1348" s="71"/>
      <c r="BE1348" s="71"/>
      <c r="BF1348" s="71"/>
      <c r="BG1348" s="71"/>
      <c r="BH1348" s="71"/>
      <c r="BI1348" s="71"/>
      <c r="BJ1348" s="71"/>
      <c r="BK1348" s="71"/>
      <c r="BL1348" s="71"/>
    </row>
    <row r="1349" spans="3:64" ht="12.95" customHeight="1">
      <c r="C1349" s="12"/>
      <c r="D1349" s="12"/>
      <c r="AA1349" s="71"/>
      <c r="AB1349" s="71"/>
      <c r="AC1349" s="71"/>
      <c r="AD1349" s="71"/>
      <c r="AE1349" s="71"/>
      <c r="AG1349" s="102"/>
      <c r="AN1349" s="71"/>
      <c r="AO1349" s="71"/>
      <c r="AP1349" s="71"/>
      <c r="AQ1349" s="71"/>
      <c r="AR1349" s="71"/>
      <c r="AS1349" s="71"/>
      <c r="AT1349" s="71"/>
      <c r="AU1349" s="71"/>
      <c r="AV1349" s="71"/>
      <c r="AX1349" s="71"/>
    </row>
    <row r="1350" spans="3:64" ht="12.95" customHeight="1">
      <c r="C1350" s="12"/>
      <c r="D1350" s="12"/>
      <c r="AA1350" s="71"/>
      <c r="AB1350" s="71"/>
      <c r="AC1350" s="71"/>
      <c r="AD1350" s="71"/>
      <c r="AE1350" s="71"/>
      <c r="AG1350" s="102"/>
      <c r="AN1350" s="71"/>
      <c r="AO1350" s="71"/>
      <c r="AP1350" s="71"/>
      <c r="AQ1350" s="71"/>
      <c r="AR1350" s="71"/>
      <c r="AS1350" s="71"/>
      <c r="AT1350" s="71"/>
      <c r="AU1350" s="71"/>
      <c r="AV1350" s="71"/>
      <c r="AW1350" s="71"/>
      <c r="AX1350" s="71"/>
      <c r="AY1350" s="71"/>
      <c r="AZ1350" s="71"/>
      <c r="BA1350" s="71"/>
      <c r="BB1350" s="71"/>
      <c r="BC1350" s="71"/>
      <c r="BD1350" s="71"/>
      <c r="BE1350" s="71"/>
      <c r="BF1350" s="71"/>
      <c r="BG1350" s="71"/>
      <c r="BH1350" s="71"/>
      <c r="BI1350" s="71"/>
      <c r="BJ1350" s="71"/>
      <c r="BK1350" s="71"/>
      <c r="BL1350" s="71"/>
    </row>
    <row r="1351" spans="3:64" ht="12.95" customHeight="1">
      <c r="C1351" s="12"/>
      <c r="D1351" s="12"/>
      <c r="AA1351" s="71"/>
      <c r="AB1351" s="71"/>
      <c r="AC1351" s="71"/>
      <c r="AD1351" s="71"/>
      <c r="AE1351" s="71"/>
      <c r="AG1351" s="102"/>
      <c r="AN1351" s="71"/>
      <c r="AO1351" s="71"/>
      <c r="AP1351" s="71"/>
      <c r="AQ1351" s="71"/>
      <c r="AR1351" s="71"/>
      <c r="AS1351" s="71"/>
      <c r="AT1351" s="71"/>
      <c r="AU1351" s="71"/>
      <c r="AV1351" s="71"/>
      <c r="AW1351" s="71"/>
      <c r="AX1351" s="71"/>
      <c r="AY1351" s="71"/>
      <c r="AZ1351" s="71"/>
      <c r="BA1351" s="71"/>
      <c r="BB1351" s="71"/>
      <c r="BC1351" s="71"/>
      <c r="BD1351" s="71"/>
      <c r="BE1351" s="71"/>
      <c r="BF1351" s="71"/>
      <c r="BG1351" s="71"/>
      <c r="BH1351" s="71"/>
      <c r="BI1351" s="71"/>
      <c r="BJ1351" s="71"/>
      <c r="BK1351" s="71"/>
      <c r="BL1351" s="71"/>
    </row>
    <row r="1352" spans="3:64" ht="12.95" customHeight="1">
      <c r="C1352" s="12"/>
      <c r="D1352" s="12"/>
      <c r="AA1352" s="71"/>
      <c r="AB1352" s="71"/>
      <c r="AC1352" s="71"/>
      <c r="AD1352" s="71"/>
      <c r="AE1352" s="71"/>
      <c r="AG1352" s="102"/>
      <c r="AN1352" s="71"/>
      <c r="AO1352" s="71"/>
      <c r="AP1352" s="71"/>
      <c r="AQ1352" s="71"/>
      <c r="AR1352" s="71"/>
      <c r="AS1352" s="71"/>
      <c r="AT1352" s="71"/>
      <c r="AU1352" s="71"/>
    </row>
    <row r="1353" spans="3:64" ht="12.95" customHeight="1">
      <c r="C1353" s="12"/>
      <c r="D1353" s="12"/>
      <c r="AA1353" s="71"/>
      <c r="AB1353" s="71"/>
      <c r="AC1353" s="71"/>
      <c r="AD1353" s="71"/>
      <c r="AE1353" s="71"/>
      <c r="AG1353" s="102"/>
      <c r="AN1353" s="71"/>
      <c r="AO1353" s="71"/>
      <c r="AP1353" s="71"/>
      <c r="AQ1353" s="71"/>
      <c r="AR1353" s="71"/>
      <c r="AS1353" s="71"/>
      <c r="AT1353" s="71"/>
      <c r="AU1353" s="71"/>
    </row>
    <row r="1354" spans="3:64" ht="12.95" customHeight="1">
      <c r="C1354" s="12"/>
      <c r="D1354" s="12"/>
      <c r="AA1354" s="71"/>
      <c r="AB1354" s="71"/>
      <c r="AC1354" s="71"/>
      <c r="AD1354" s="71"/>
      <c r="AE1354" s="71"/>
      <c r="AG1354" s="102"/>
      <c r="AN1354" s="71"/>
      <c r="AO1354" s="71"/>
      <c r="AP1354" s="71"/>
      <c r="AQ1354" s="71"/>
      <c r="AR1354" s="71"/>
      <c r="AS1354" s="71"/>
      <c r="AT1354" s="71"/>
      <c r="AU1354" s="71"/>
    </row>
    <row r="1355" spans="3:64" ht="12.95" customHeight="1">
      <c r="C1355" s="12"/>
      <c r="D1355" s="12"/>
      <c r="AA1355" s="71"/>
      <c r="AB1355" s="71"/>
      <c r="AC1355" s="71"/>
      <c r="AD1355" s="71"/>
      <c r="AE1355" s="71"/>
      <c r="AG1355" s="102"/>
      <c r="AN1355" s="71"/>
      <c r="AO1355" s="71"/>
      <c r="AP1355" s="71"/>
      <c r="AQ1355" s="71"/>
      <c r="AR1355" s="71"/>
      <c r="AS1355" s="71"/>
      <c r="AT1355" s="71"/>
      <c r="AU1355" s="71"/>
    </row>
    <row r="1356" spans="3:64" ht="12.95" customHeight="1">
      <c r="C1356" s="12"/>
      <c r="D1356" s="12"/>
      <c r="AA1356" s="71"/>
      <c r="AB1356" s="71"/>
      <c r="AC1356" s="71"/>
      <c r="AD1356" s="71"/>
      <c r="AE1356" s="71"/>
      <c r="AG1356" s="102"/>
      <c r="AN1356" s="71"/>
      <c r="AO1356" s="71"/>
      <c r="AP1356" s="71"/>
      <c r="AQ1356" s="71"/>
      <c r="AR1356" s="71"/>
      <c r="AS1356" s="71"/>
      <c r="AT1356" s="71"/>
      <c r="AU1356" s="71"/>
    </row>
    <row r="1357" spans="3:64" ht="12.95" customHeight="1">
      <c r="C1357" s="12"/>
      <c r="D1357" s="12"/>
      <c r="AA1357" s="71"/>
      <c r="AB1357" s="71"/>
      <c r="AC1357" s="71"/>
      <c r="AD1357" s="71"/>
      <c r="AE1357" s="71"/>
      <c r="AG1357" s="102"/>
      <c r="AN1357" s="71"/>
      <c r="AO1357" s="71"/>
      <c r="AP1357" s="71"/>
      <c r="AQ1357" s="71"/>
      <c r="AR1357" s="71"/>
      <c r="AS1357" s="71"/>
      <c r="AT1357" s="71"/>
      <c r="AU1357" s="71"/>
    </row>
    <row r="1358" spans="3:64" ht="12.95" customHeight="1">
      <c r="C1358" s="12"/>
      <c r="D1358" s="12"/>
      <c r="AA1358" s="71"/>
      <c r="AB1358" s="71"/>
      <c r="AC1358" s="71"/>
      <c r="AD1358" s="71"/>
      <c r="AE1358" s="71"/>
      <c r="AG1358" s="102"/>
      <c r="AN1358" s="71"/>
      <c r="AO1358" s="71"/>
      <c r="AP1358" s="71"/>
      <c r="AQ1358" s="71"/>
      <c r="AR1358" s="71"/>
      <c r="AS1358" s="71"/>
      <c r="AT1358" s="71"/>
      <c r="AU1358" s="71"/>
    </row>
    <row r="1359" spans="3:64" ht="12.95" customHeight="1">
      <c r="C1359" s="12"/>
      <c r="D1359" s="12"/>
      <c r="AA1359" s="71"/>
      <c r="AB1359" s="71"/>
      <c r="AC1359" s="71"/>
      <c r="AD1359" s="71"/>
      <c r="AE1359" s="71"/>
      <c r="AG1359" s="102"/>
      <c r="AN1359" s="71"/>
      <c r="AO1359" s="71"/>
      <c r="AP1359" s="71"/>
      <c r="AQ1359" s="71"/>
      <c r="AR1359" s="71"/>
      <c r="AS1359" s="71"/>
      <c r="AT1359" s="71"/>
      <c r="AU1359" s="71"/>
    </row>
    <row r="1360" spans="3:64" ht="12.95" customHeight="1">
      <c r="C1360" s="12"/>
      <c r="D1360" s="12"/>
      <c r="AA1360" s="71"/>
      <c r="AB1360" s="71"/>
      <c r="AC1360" s="71"/>
      <c r="AD1360" s="71"/>
      <c r="AE1360" s="71"/>
      <c r="AG1360" s="102"/>
      <c r="AN1360" s="71"/>
      <c r="AO1360" s="71"/>
      <c r="AP1360" s="71"/>
      <c r="AQ1360" s="71"/>
      <c r="AR1360" s="71"/>
      <c r="AS1360" s="71"/>
      <c r="AT1360" s="71"/>
      <c r="AU1360" s="71"/>
    </row>
    <row r="1361" spans="3:64" ht="12.95" customHeight="1">
      <c r="C1361" s="12"/>
      <c r="D1361" s="12"/>
      <c r="AA1361" s="71"/>
      <c r="AB1361" s="71"/>
      <c r="AC1361" s="71"/>
      <c r="AD1361" s="71"/>
      <c r="AE1361" s="71"/>
      <c r="AG1361" s="102"/>
      <c r="AN1361" s="71"/>
      <c r="AO1361" s="71"/>
      <c r="AP1361" s="71"/>
      <c r="AQ1361" s="71"/>
      <c r="AR1361" s="71"/>
      <c r="AS1361" s="71"/>
      <c r="AT1361" s="71"/>
      <c r="AU1361" s="71"/>
    </row>
    <row r="1362" spans="3:64" ht="12.95" customHeight="1">
      <c r="C1362" s="12"/>
      <c r="D1362" s="12"/>
      <c r="AA1362" s="71"/>
      <c r="AB1362" s="71"/>
      <c r="AC1362" s="71"/>
      <c r="AD1362" s="71"/>
      <c r="AE1362" s="71"/>
      <c r="AG1362" s="102"/>
      <c r="AN1362" s="71"/>
      <c r="AO1362" s="71"/>
      <c r="AP1362" s="71"/>
      <c r="AQ1362" s="71"/>
      <c r="AR1362" s="71"/>
      <c r="AS1362" s="71"/>
      <c r="AT1362" s="71"/>
      <c r="AU1362" s="71"/>
    </row>
    <row r="1363" spans="3:64" ht="12.95" customHeight="1">
      <c r="C1363" s="12"/>
      <c r="D1363" s="12"/>
      <c r="AA1363" s="71"/>
      <c r="AB1363" s="71"/>
      <c r="AC1363" s="71"/>
      <c r="AD1363" s="71"/>
      <c r="AE1363" s="71"/>
      <c r="AG1363" s="102"/>
      <c r="AN1363" s="71"/>
      <c r="AO1363" s="71"/>
      <c r="AP1363" s="71"/>
      <c r="AQ1363" s="71"/>
      <c r="AR1363" s="71"/>
      <c r="AS1363" s="71"/>
      <c r="AT1363" s="71"/>
      <c r="AU1363" s="71"/>
    </row>
    <row r="1364" spans="3:64" ht="12.95" customHeight="1">
      <c r="C1364" s="12"/>
      <c r="D1364" s="12"/>
      <c r="AA1364" s="71"/>
      <c r="AB1364" s="71"/>
      <c r="AC1364" s="71"/>
      <c r="AD1364" s="71"/>
      <c r="AE1364" s="71"/>
      <c r="AG1364" s="102"/>
      <c r="AN1364" s="71"/>
      <c r="AO1364" s="71"/>
      <c r="AP1364" s="71"/>
      <c r="AQ1364" s="71"/>
      <c r="AR1364" s="71"/>
      <c r="AS1364" s="71"/>
      <c r="AT1364" s="71"/>
      <c r="AU1364" s="71"/>
    </row>
    <row r="1365" spans="3:64" ht="12.95" customHeight="1">
      <c r="C1365" s="12"/>
      <c r="D1365" s="12"/>
      <c r="AA1365" s="71"/>
      <c r="AB1365" s="71"/>
      <c r="AC1365" s="71"/>
      <c r="AD1365" s="71"/>
      <c r="AE1365" s="71"/>
      <c r="AG1365" s="102"/>
      <c r="AN1365" s="71"/>
      <c r="AO1365" s="71"/>
      <c r="AP1365" s="71"/>
      <c r="AQ1365" s="71"/>
      <c r="AR1365" s="71"/>
      <c r="AS1365" s="71"/>
      <c r="AT1365" s="71"/>
      <c r="AU1365" s="71"/>
    </row>
    <row r="1366" spans="3:64" ht="12.95" customHeight="1">
      <c r="C1366" s="12"/>
      <c r="D1366" s="12"/>
      <c r="AA1366" s="71"/>
      <c r="AB1366" s="71"/>
      <c r="AC1366" s="71"/>
      <c r="AD1366" s="71"/>
      <c r="AE1366" s="71"/>
      <c r="AG1366" s="102"/>
      <c r="AN1366" s="71"/>
      <c r="AO1366" s="71"/>
      <c r="AP1366" s="71"/>
      <c r="AQ1366" s="71"/>
      <c r="AR1366" s="71"/>
      <c r="AS1366" s="71"/>
      <c r="AT1366" s="71"/>
      <c r="AU1366" s="71"/>
    </row>
    <row r="1367" spans="3:64" ht="12.95" customHeight="1">
      <c r="C1367" s="12"/>
      <c r="D1367" s="12"/>
      <c r="AA1367" s="71"/>
      <c r="AB1367" s="71"/>
      <c r="AC1367" s="71"/>
      <c r="AD1367" s="71"/>
      <c r="AE1367" s="71"/>
      <c r="AG1367" s="102"/>
      <c r="AN1367" s="71"/>
      <c r="AO1367" s="71"/>
      <c r="AP1367" s="71"/>
      <c r="AQ1367" s="71"/>
      <c r="AR1367" s="71"/>
      <c r="AS1367" s="71"/>
      <c r="AT1367" s="71"/>
      <c r="AU1367" s="71"/>
    </row>
    <row r="1368" spans="3:64" ht="12.95" customHeight="1">
      <c r="C1368" s="12"/>
      <c r="D1368" s="12"/>
      <c r="AA1368" s="71"/>
      <c r="AB1368" s="71"/>
      <c r="AC1368" s="71"/>
      <c r="AD1368" s="71"/>
      <c r="AE1368" s="71"/>
      <c r="AG1368" s="102"/>
      <c r="AN1368" s="71"/>
      <c r="AO1368" s="71"/>
      <c r="AP1368" s="71"/>
      <c r="AQ1368" s="71"/>
      <c r="AR1368" s="71"/>
      <c r="AS1368" s="71"/>
      <c r="AT1368" s="71"/>
      <c r="AU1368" s="71"/>
    </row>
    <row r="1369" spans="3:64" ht="12.95" customHeight="1">
      <c r="C1369" s="12"/>
      <c r="D1369" s="12"/>
      <c r="AA1369" s="71"/>
      <c r="AB1369" s="71"/>
      <c r="AC1369" s="71"/>
      <c r="AD1369" s="71"/>
      <c r="AE1369" s="71"/>
      <c r="AG1369" s="102"/>
      <c r="AN1369" s="71"/>
      <c r="AO1369" s="71"/>
      <c r="AP1369" s="71"/>
      <c r="AQ1369" s="71"/>
      <c r="AR1369" s="71"/>
      <c r="AS1369" s="71"/>
      <c r="AT1369" s="71"/>
      <c r="AU1369" s="71"/>
      <c r="AV1369" s="71"/>
      <c r="AX1369" s="71"/>
      <c r="AY1369" s="71"/>
      <c r="AZ1369" s="71"/>
      <c r="BA1369" s="71"/>
      <c r="BB1369" s="71"/>
      <c r="BC1369" s="71"/>
      <c r="BD1369" s="71"/>
      <c r="BE1369" s="71"/>
      <c r="BF1369" s="71"/>
      <c r="BG1369" s="71"/>
      <c r="BH1369" s="71"/>
      <c r="BI1369" s="71"/>
      <c r="BJ1369" s="71"/>
      <c r="BK1369" s="71"/>
      <c r="BL1369" s="71"/>
    </row>
    <row r="1370" spans="3:64" ht="12.95" customHeight="1">
      <c r="C1370" s="12"/>
      <c r="D1370" s="12"/>
      <c r="AA1370" s="71"/>
      <c r="AB1370" s="71"/>
      <c r="AC1370" s="71"/>
      <c r="AD1370" s="71"/>
      <c r="AE1370" s="71"/>
      <c r="AG1370" s="102"/>
      <c r="AN1370" s="71"/>
      <c r="AO1370" s="71"/>
      <c r="AP1370" s="71"/>
      <c r="AQ1370" s="71"/>
      <c r="AR1370" s="71"/>
      <c r="AS1370" s="71"/>
      <c r="AT1370" s="71"/>
      <c r="AU1370" s="71"/>
    </row>
    <row r="1371" spans="3:64" ht="12.95" customHeight="1">
      <c r="C1371" s="12"/>
      <c r="D1371" s="12"/>
      <c r="AA1371" s="71"/>
      <c r="AB1371" s="71"/>
      <c r="AC1371" s="71"/>
      <c r="AD1371" s="71"/>
      <c r="AE1371" s="71"/>
      <c r="AG1371" s="102"/>
      <c r="AN1371" s="71"/>
      <c r="AO1371" s="71"/>
      <c r="AP1371" s="71"/>
      <c r="AQ1371" s="71"/>
      <c r="AR1371" s="71"/>
      <c r="AS1371" s="71"/>
      <c r="AT1371" s="71"/>
      <c r="AU1371" s="71"/>
    </row>
    <row r="1372" spans="3:64" ht="12.95" customHeight="1">
      <c r="C1372" s="12"/>
      <c r="D1372" s="12"/>
      <c r="AA1372" s="71"/>
      <c r="AB1372" s="71"/>
      <c r="AC1372" s="71"/>
      <c r="AD1372" s="71"/>
      <c r="AE1372" s="71"/>
      <c r="AG1372" s="102"/>
      <c r="AN1372" s="71"/>
      <c r="AO1372" s="71"/>
      <c r="AP1372" s="71"/>
      <c r="AQ1372" s="71"/>
      <c r="AR1372" s="71"/>
      <c r="AS1372" s="71"/>
      <c r="AT1372" s="71"/>
      <c r="AU1372" s="71"/>
    </row>
    <row r="1373" spans="3:64" ht="12.95" customHeight="1">
      <c r="C1373" s="12"/>
      <c r="D1373" s="12"/>
      <c r="AA1373" s="71"/>
      <c r="AB1373" s="71"/>
      <c r="AC1373" s="71"/>
      <c r="AD1373" s="71"/>
      <c r="AE1373" s="71"/>
      <c r="AG1373" s="102"/>
      <c r="AN1373" s="71"/>
      <c r="AO1373" s="71"/>
      <c r="AP1373" s="71"/>
      <c r="AQ1373" s="71"/>
      <c r="AR1373" s="71"/>
      <c r="AS1373" s="71"/>
      <c r="AT1373" s="71"/>
      <c r="AU1373" s="71"/>
      <c r="AV1373" s="71"/>
      <c r="AX1373" s="71"/>
    </row>
    <row r="1374" spans="3:64" ht="12.95" customHeight="1">
      <c r="C1374" s="12"/>
      <c r="D1374" s="12"/>
      <c r="AA1374" s="71"/>
      <c r="AB1374" s="71"/>
      <c r="AC1374" s="71"/>
      <c r="AD1374" s="71"/>
      <c r="AE1374" s="71"/>
      <c r="AG1374" s="102"/>
      <c r="AN1374" s="71"/>
      <c r="AO1374" s="71"/>
      <c r="AP1374" s="71"/>
      <c r="AQ1374" s="71"/>
      <c r="AR1374" s="71"/>
      <c r="AS1374" s="71"/>
      <c r="AT1374" s="71"/>
      <c r="AU1374" s="71"/>
    </row>
    <row r="1375" spans="3:64" ht="12.95" customHeight="1">
      <c r="C1375" s="12"/>
      <c r="D1375" s="12"/>
      <c r="AA1375" s="71"/>
      <c r="AB1375" s="71"/>
      <c r="AC1375" s="71"/>
      <c r="AD1375" s="71"/>
      <c r="AE1375" s="71"/>
      <c r="AG1375" s="102"/>
      <c r="AN1375" s="71"/>
      <c r="AO1375" s="71"/>
      <c r="AP1375" s="71"/>
      <c r="AQ1375" s="71"/>
      <c r="AR1375" s="71"/>
      <c r="AS1375" s="71"/>
      <c r="AT1375" s="71"/>
      <c r="AU1375" s="71"/>
      <c r="AV1375" s="71"/>
      <c r="AX1375" s="71"/>
      <c r="AY1375" s="71"/>
      <c r="AZ1375" s="71"/>
      <c r="BA1375" s="71"/>
      <c r="BB1375" s="71"/>
      <c r="BC1375" s="71"/>
      <c r="BD1375" s="71"/>
      <c r="BE1375" s="71"/>
      <c r="BF1375" s="71"/>
      <c r="BG1375" s="71"/>
      <c r="BH1375" s="71"/>
      <c r="BI1375" s="71"/>
      <c r="BJ1375" s="71"/>
      <c r="BK1375" s="71"/>
      <c r="BL1375" s="71"/>
    </row>
    <row r="1376" spans="3:64" ht="12.95" customHeight="1">
      <c r="C1376" s="12"/>
      <c r="D1376" s="12"/>
      <c r="AA1376" s="71"/>
      <c r="AB1376" s="71"/>
      <c r="AC1376" s="71"/>
      <c r="AD1376" s="71"/>
      <c r="AE1376" s="71"/>
      <c r="AG1376" s="102"/>
      <c r="AN1376" s="71"/>
      <c r="AO1376" s="71"/>
      <c r="AP1376" s="71"/>
      <c r="AQ1376" s="71"/>
      <c r="AR1376" s="71"/>
      <c r="AS1376" s="71"/>
      <c r="AT1376" s="71"/>
      <c r="AU1376" s="71"/>
    </row>
    <row r="1377" spans="3:64" ht="12.95" customHeight="1">
      <c r="C1377" s="12"/>
      <c r="D1377" s="12"/>
      <c r="AA1377" s="71"/>
      <c r="AB1377" s="71"/>
      <c r="AC1377" s="71"/>
      <c r="AD1377" s="71"/>
      <c r="AE1377" s="71"/>
      <c r="AG1377" s="102"/>
      <c r="AN1377" s="71"/>
      <c r="AO1377" s="71"/>
      <c r="AP1377" s="71"/>
      <c r="AQ1377" s="71"/>
      <c r="AR1377" s="71"/>
      <c r="AS1377" s="71"/>
      <c r="AT1377" s="71"/>
      <c r="AU1377" s="71"/>
    </row>
    <row r="1378" spans="3:64" ht="12.95" customHeight="1">
      <c r="C1378" s="12"/>
      <c r="D1378" s="12"/>
      <c r="AA1378" s="71"/>
      <c r="AB1378" s="71"/>
      <c r="AC1378" s="71"/>
      <c r="AD1378" s="71"/>
      <c r="AE1378" s="71"/>
      <c r="AG1378" s="102"/>
      <c r="AN1378" s="71"/>
      <c r="AO1378" s="71"/>
      <c r="AP1378" s="71"/>
      <c r="AQ1378" s="71"/>
      <c r="AR1378" s="71"/>
      <c r="AS1378" s="71"/>
      <c r="AT1378" s="71"/>
      <c r="AU1378" s="71"/>
      <c r="AV1378" s="71"/>
    </row>
    <row r="1379" spans="3:64" ht="12.95" customHeight="1">
      <c r="C1379" s="12"/>
      <c r="D1379" s="12"/>
      <c r="AA1379" s="71"/>
      <c r="AB1379" s="71"/>
      <c r="AC1379" s="71"/>
      <c r="AD1379" s="71"/>
      <c r="AE1379" s="71"/>
      <c r="AG1379" s="102"/>
      <c r="AN1379" s="71"/>
      <c r="AO1379" s="71"/>
      <c r="AP1379" s="71"/>
      <c r="AQ1379" s="71"/>
      <c r="AR1379" s="71"/>
      <c r="AS1379" s="71"/>
      <c r="AT1379" s="71"/>
      <c r="AU1379" s="71"/>
      <c r="AV1379" s="71"/>
    </row>
    <row r="1380" spans="3:64" ht="12.95" customHeight="1">
      <c r="C1380" s="12"/>
      <c r="D1380" s="12"/>
      <c r="AA1380" s="71"/>
      <c r="AB1380" s="71"/>
      <c r="AC1380" s="71"/>
      <c r="AD1380" s="71"/>
      <c r="AE1380" s="71"/>
      <c r="AG1380" s="102"/>
      <c r="AN1380" s="71"/>
      <c r="AO1380" s="71"/>
      <c r="AP1380" s="71"/>
      <c r="AQ1380" s="71"/>
      <c r="AR1380" s="71"/>
      <c r="AS1380" s="71"/>
      <c r="AT1380" s="71"/>
      <c r="AU1380" s="71"/>
      <c r="AV1380" s="71"/>
      <c r="AW1380" s="71"/>
      <c r="AX1380" s="71"/>
      <c r="AY1380" s="71"/>
      <c r="AZ1380" s="71"/>
      <c r="BA1380" s="71"/>
      <c r="BB1380" s="71"/>
      <c r="BC1380" s="71"/>
      <c r="BD1380" s="71"/>
      <c r="BE1380" s="71"/>
      <c r="BF1380" s="71"/>
      <c r="BG1380" s="71"/>
      <c r="BH1380" s="71"/>
      <c r="BI1380" s="71"/>
      <c r="BJ1380" s="71"/>
      <c r="BK1380" s="71"/>
      <c r="BL1380" s="71"/>
    </row>
    <row r="1381" spans="3:64" ht="12.95" customHeight="1">
      <c r="C1381" s="12"/>
      <c r="D1381" s="12"/>
      <c r="AA1381" s="71"/>
      <c r="AB1381" s="71"/>
      <c r="AC1381" s="71"/>
      <c r="AD1381" s="71"/>
      <c r="AE1381" s="71"/>
      <c r="AG1381" s="102"/>
      <c r="AN1381" s="71"/>
      <c r="AO1381" s="71"/>
      <c r="AP1381" s="71"/>
      <c r="AQ1381" s="71"/>
      <c r="AR1381" s="71"/>
      <c r="AS1381" s="71"/>
      <c r="AT1381" s="71"/>
      <c r="AU1381" s="71"/>
    </row>
    <row r="1382" spans="3:64" ht="12.95" customHeight="1">
      <c r="C1382" s="12"/>
      <c r="D1382" s="12"/>
      <c r="AA1382" s="71"/>
      <c r="AB1382" s="71"/>
      <c r="AC1382" s="71"/>
      <c r="AD1382" s="71"/>
      <c r="AE1382" s="71"/>
      <c r="AG1382" s="102"/>
      <c r="AN1382" s="71"/>
      <c r="AO1382" s="71"/>
      <c r="AP1382" s="71"/>
      <c r="AQ1382" s="71"/>
      <c r="AR1382" s="71"/>
      <c r="AS1382" s="71"/>
      <c r="AT1382" s="71"/>
      <c r="AU1382" s="71"/>
    </row>
    <row r="1383" spans="3:64" ht="12.95" customHeight="1">
      <c r="C1383" s="12"/>
      <c r="D1383" s="12"/>
      <c r="AA1383" s="71"/>
      <c r="AB1383" s="71"/>
      <c r="AC1383" s="71"/>
      <c r="AD1383" s="71"/>
      <c r="AE1383" s="71"/>
      <c r="AG1383" s="102"/>
      <c r="AN1383" s="71"/>
      <c r="AO1383" s="71"/>
      <c r="AP1383" s="71"/>
      <c r="AQ1383" s="71"/>
      <c r="AR1383" s="71"/>
      <c r="AS1383" s="71"/>
      <c r="AT1383" s="71"/>
      <c r="AU1383" s="71"/>
      <c r="AV1383" s="71"/>
      <c r="AX1383" s="71"/>
      <c r="AY1383" s="71"/>
      <c r="AZ1383" s="71"/>
      <c r="BA1383" s="71"/>
      <c r="BB1383" s="71"/>
      <c r="BC1383" s="71"/>
      <c r="BD1383" s="71"/>
      <c r="BE1383" s="71"/>
      <c r="BF1383" s="71"/>
      <c r="BG1383" s="71"/>
      <c r="BH1383" s="71"/>
      <c r="BI1383" s="71"/>
      <c r="BJ1383" s="71"/>
      <c r="BK1383" s="71"/>
      <c r="BL1383" s="71"/>
    </row>
    <row r="1384" spans="3:64" ht="12.95" customHeight="1">
      <c r="C1384" s="12"/>
      <c r="D1384" s="12"/>
      <c r="AA1384" s="71"/>
      <c r="AB1384" s="71"/>
      <c r="AC1384" s="71"/>
      <c r="AD1384" s="71"/>
      <c r="AE1384" s="71"/>
      <c r="AG1384" s="102"/>
      <c r="AN1384" s="71"/>
      <c r="AO1384" s="71"/>
      <c r="AP1384" s="71"/>
      <c r="AQ1384" s="71"/>
      <c r="AR1384" s="71"/>
      <c r="AS1384" s="71"/>
      <c r="AT1384" s="71"/>
      <c r="AU1384" s="71"/>
      <c r="AV1384" s="71"/>
      <c r="AW1384" s="71"/>
      <c r="AX1384" s="71"/>
      <c r="AY1384" s="71"/>
      <c r="AZ1384" s="71"/>
      <c r="BA1384" s="71"/>
      <c r="BB1384" s="71"/>
      <c r="BC1384" s="71"/>
      <c r="BD1384" s="71"/>
      <c r="BE1384" s="71"/>
      <c r="BF1384" s="71"/>
      <c r="BG1384" s="71"/>
      <c r="BH1384" s="71"/>
      <c r="BI1384" s="71"/>
      <c r="BJ1384" s="71"/>
      <c r="BK1384" s="71"/>
      <c r="BL1384" s="71"/>
    </row>
    <row r="1385" spans="3:64" ht="12.95" customHeight="1">
      <c r="C1385" s="12"/>
      <c r="D1385" s="12"/>
      <c r="AA1385" s="71"/>
      <c r="AB1385" s="71"/>
      <c r="AC1385" s="71"/>
      <c r="AD1385" s="71"/>
      <c r="AE1385" s="71"/>
      <c r="AG1385" s="102"/>
      <c r="AN1385" s="71"/>
      <c r="AO1385" s="71"/>
      <c r="AP1385" s="71"/>
      <c r="AQ1385" s="71"/>
      <c r="AR1385" s="71"/>
      <c r="AS1385" s="71"/>
      <c r="AT1385" s="71"/>
      <c r="AU1385" s="71"/>
    </row>
    <row r="1386" spans="3:64" ht="12.95" customHeight="1">
      <c r="C1386" s="12"/>
      <c r="D1386" s="12"/>
      <c r="AA1386" s="71"/>
      <c r="AB1386" s="71"/>
      <c r="AC1386" s="71"/>
      <c r="AD1386" s="71"/>
      <c r="AE1386" s="71"/>
      <c r="AG1386" s="102"/>
      <c r="AN1386" s="71"/>
      <c r="AO1386" s="71"/>
      <c r="AP1386" s="71"/>
      <c r="AQ1386" s="71"/>
      <c r="AR1386" s="71"/>
      <c r="AS1386" s="71"/>
      <c r="AT1386" s="71"/>
      <c r="AU1386" s="71"/>
    </row>
    <row r="1387" spans="3:64" ht="12.95" customHeight="1">
      <c r="C1387" s="12"/>
      <c r="D1387" s="12"/>
      <c r="AA1387" s="71"/>
      <c r="AB1387" s="71"/>
      <c r="AC1387" s="71"/>
      <c r="AD1387" s="71"/>
      <c r="AE1387" s="71"/>
      <c r="AG1387" s="102"/>
      <c r="AN1387" s="71"/>
      <c r="AO1387" s="71"/>
      <c r="AP1387" s="71"/>
      <c r="AQ1387" s="71"/>
      <c r="AR1387" s="71"/>
      <c r="AS1387" s="71"/>
      <c r="AT1387" s="71"/>
      <c r="AU1387" s="71"/>
    </row>
    <row r="1388" spans="3:64" ht="12.95" customHeight="1">
      <c r="C1388" s="12"/>
      <c r="D1388" s="12"/>
      <c r="AA1388" s="71"/>
      <c r="AB1388" s="71"/>
      <c r="AC1388" s="71"/>
      <c r="AD1388" s="71"/>
      <c r="AE1388" s="71"/>
      <c r="AG1388" s="102"/>
      <c r="AN1388" s="71"/>
      <c r="AO1388" s="71"/>
      <c r="AP1388" s="71"/>
      <c r="AQ1388" s="71"/>
      <c r="AR1388" s="71"/>
      <c r="AS1388" s="71"/>
      <c r="AT1388" s="71"/>
      <c r="AU1388" s="71"/>
    </row>
    <row r="1389" spans="3:64" ht="12.95" customHeight="1">
      <c r="C1389" s="12"/>
      <c r="D1389" s="12"/>
      <c r="AA1389" s="71"/>
      <c r="AB1389" s="71"/>
      <c r="AC1389" s="71"/>
      <c r="AD1389" s="71"/>
      <c r="AE1389" s="71"/>
      <c r="AG1389" s="102"/>
      <c r="AN1389" s="71"/>
      <c r="AO1389" s="71"/>
      <c r="AP1389" s="71"/>
      <c r="AQ1389" s="71"/>
      <c r="AR1389" s="71"/>
      <c r="AS1389" s="71"/>
      <c r="AT1389" s="71"/>
      <c r="AU1389" s="71"/>
      <c r="AV1389" s="71"/>
      <c r="AX1389" s="71"/>
      <c r="AY1389" s="71"/>
      <c r="AZ1389" s="71"/>
      <c r="BA1389" s="71"/>
      <c r="BB1389" s="71"/>
      <c r="BC1389" s="71"/>
      <c r="BD1389" s="71"/>
      <c r="BE1389" s="71"/>
      <c r="BF1389" s="71"/>
      <c r="BG1389" s="71"/>
      <c r="BH1389" s="71"/>
      <c r="BI1389" s="71"/>
      <c r="BJ1389" s="71"/>
      <c r="BK1389" s="71"/>
      <c r="BL1389" s="71"/>
    </row>
    <row r="1390" spans="3:64" ht="12.95" customHeight="1">
      <c r="C1390" s="12"/>
      <c r="D1390" s="12"/>
      <c r="AA1390" s="71"/>
      <c r="AB1390" s="71"/>
      <c r="AC1390" s="71"/>
      <c r="AD1390" s="71"/>
      <c r="AE1390" s="71"/>
      <c r="AG1390" s="102"/>
      <c r="AN1390" s="71"/>
      <c r="AO1390" s="71"/>
      <c r="AP1390" s="71"/>
      <c r="AQ1390" s="71"/>
      <c r="AR1390" s="71"/>
      <c r="AS1390" s="71"/>
      <c r="AT1390" s="71"/>
      <c r="AU1390" s="71"/>
      <c r="AV1390" s="71"/>
      <c r="AX1390" s="71"/>
      <c r="AY1390" s="71"/>
      <c r="AZ1390" s="71"/>
      <c r="BA1390" s="71"/>
      <c r="BB1390" s="71"/>
      <c r="BC1390" s="71"/>
      <c r="BD1390" s="71"/>
      <c r="BE1390" s="71"/>
      <c r="BF1390" s="71"/>
      <c r="BG1390" s="71"/>
      <c r="BH1390" s="71"/>
      <c r="BI1390" s="71"/>
      <c r="BJ1390" s="71"/>
      <c r="BK1390" s="71"/>
      <c r="BL1390" s="71"/>
    </row>
    <row r="1391" spans="3:64" ht="12.95" customHeight="1">
      <c r="C1391" s="12"/>
      <c r="D1391" s="12"/>
      <c r="AA1391" s="71"/>
      <c r="AB1391" s="71"/>
      <c r="AC1391" s="71"/>
      <c r="AD1391" s="71"/>
      <c r="AE1391" s="71"/>
      <c r="AG1391" s="102"/>
      <c r="AN1391" s="71"/>
      <c r="AO1391" s="71"/>
      <c r="AP1391" s="71"/>
      <c r="AQ1391" s="71"/>
      <c r="AR1391" s="71"/>
      <c r="AS1391" s="71"/>
      <c r="AT1391" s="71"/>
      <c r="AU1391" s="71"/>
    </row>
    <row r="1392" spans="3:64" ht="12.95" customHeight="1">
      <c r="C1392" s="12"/>
      <c r="D1392" s="12"/>
      <c r="AA1392" s="71"/>
      <c r="AB1392" s="71"/>
      <c r="AC1392" s="71"/>
      <c r="AD1392" s="71"/>
      <c r="AE1392" s="71"/>
      <c r="AG1392" s="102"/>
      <c r="AN1392" s="71"/>
      <c r="AO1392" s="71"/>
      <c r="AP1392" s="71"/>
      <c r="AQ1392" s="71"/>
      <c r="AR1392" s="71"/>
      <c r="AS1392" s="71"/>
      <c r="AT1392" s="71"/>
      <c r="AU1392" s="71"/>
    </row>
    <row r="1393" spans="3:64" ht="12.95" customHeight="1">
      <c r="C1393" s="12"/>
      <c r="D1393" s="12"/>
      <c r="AA1393" s="71"/>
      <c r="AB1393" s="71"/>
      <c r="AC1393" s="71"/>
      <c r="AD1393" s="71"/>
      <c r="AE1393" s="71"/>
      <c r="AG1393" s="102"/>
      <c r="AN1393" s="71"/>
      <c r="AO1393" s="71"/>
      <c r="AP1393" s="71"/>
      <c r="AQ1393" s="71"/>
      <c r="AR1393" s="71"/>
      <c r="AS1393" s="71"/>
      <c r="AT1393" s="71"/>
      <c r="AU1393" s="71"/>
    </row>
    <row r="1394" spans="3:64" ht="12.95" customHeight="1">
      <c r="C1394" s="12"/>
      <c r="D1394" s="12"/>
      <c r="AA1394" s="71"/>
      <c r="AB1394" s="71"/>
      <c r="AC1394" s="71"/>
      <c r="AD1394" s="71"/>
      <c r="AE1394" s="71"/>
      <c r="AG1394" s="102"/>
      <c r="AN1394" s="71"/>
      <c r="AO1394" s="71"/>
      <c r="AP1394" s="71"/>
      <c r="AQ1394" s="71"/>
      <c r="AR1394" s="71"/>
      <c r="AS1394" s="71"/>
      <c r="AT1394" s="71"/>
      <c r="AU1394" s="71"/>
    </row>
    <row r="1395" spans="3:64" ht="12.95" customHeight="1">
      <c r="C1395" s="12"/>
      <c r="D1395" s="12"/>
      <c r="AA1395" s="71"/>
      <c r="AB1395" s="71"/>
      <c r="AC1395" s="71"/>
      <c r="AD1395" s="71"/>
      <c r="AE1395" s="71"/>
      <c r="AG1395" s="102"/>
      <c r="AN1395" s="71"/>
      <c r="AO1395" s="71"/>
      <c r="AP1395" s="71"/>
      <c r="AQ1395" s="71"/>
      <c r="AR1395" s="71"/>
      <c r="AS1395" s="71"/>
      <c r="AT1395" s="71"/>
      <c r="AU1395" s="71"/>
    </row>
    <row r="1396" spans="3:64" ht="12.95" customHeight="1">
      <c r="C1396" s="12"/>
      <c r="D1396" s="12"/>
      <c r="AA1396" s="71"/>
      <c r="AB1396" s="71"/>
      <c r="AC1396" s="71"/>
      <c r="AD1396" s="71"/>
      <c r="AE1396" s="71"/>
      <c r="AG1396" s="102"/>
      <c r="AN1396" s="71"/>
      <c r="AO1396" s="71"/>
      <c r="AP1396" s="71"/>
      <c r="AQ1396" s="71"/>
      <c r="AR1396" s="71"/>
      <c r="AS1396" s="71"/>
      <c r="AT1396" s="71"/>
      <c r="AU1396" s="71"/>
    </row>
    <row r="1397" spans="3:64" ht="12.95" customHeight="1">
      <c r="C1397" s="12"/>
      <c r="D1397" s="12"/>
      <c r="AA1397" s="71"/>
      <c r="AB1397" s="71"/>
      <c r="AC1397" s="71"/>
      <c r="AD1397" s="71"/>
      <c r="AE1397" s="71"/>
      <c r="AG1397" s="102"/>
      <c r="AN1397" s="71"/>
      <c r="AO1397" s="71"/>
      <c r="AP1397" s="71"/>
      <c r="AQ1397" s="71"/>
      <c r="AR1397" s="71"/>
      <c r="AS1397" s="71"/>
      <c r="AT1397" s="71"/>
      <c r="AU1397" s="71"/>
    </row>
    <row r="1398" spans="3:64" ht="12.95" customHeight="1">
      <c r="C1398" s="12"/>
      <c r="D1398" s="12"/>
      <c r="AA1398" s="71"/>
      <c r="AB1398" s="71"/>
      <c r="AC1398" s="71"/>
      <c r="AD1398" s="71"/>
      <c r="AE1398" s="71"/>
      <c r="AG1398" s="102"/>
      <c r="AN1398" s="71"/>
      <c r="AO1398" s="71"/>
      <c r="AP1398" s="71"/>
      <c r="AQ1398" s="71"/>
      <c r="AR1398" s="71"/>
      <c r="AS1398" s="71"/>
      <c r="AT1398" s="71"/>
      <c r="AU1398" s="71"/>
      <c r="AV1398" s="71"/>
      <c r="AX1398" s="71"/>
      <c r="AY1398" s="71"/>
      <c r="AZ1398" s="71"/>
      <c r="BA1398" s="71"/>
      <c r="BB1398" s="71"/>
      <c r="BC1398" s="71"/>
      <c r="BD1398" s="71"/>
      <c r="BE1398" s="71"/>
      <c r="BF1398" s="71"/>
      <c r="BG1398" s="71"/>
      <c r="BH1398" s="71"/>
      <c r="BI1398" s="71"/>
      <c r="BJ1398" s="71"/>
      <c r="BK1398" s="71"/>
      <c r="BL1398" s="71"/>
    </row>
    <row r="1399" spans="3:64" ht="12.95" customHeight="1">
      <c r="C1399" s="12"/>
      <c r="D1399" s="12"/>
      <c r="AA1399" s="71"/>
      <c r="AB1399" s="71"/>
      <c r="AC1399" s="71"/>
      <c r="AD1399" s="71"/>
      <c r="AE1399" s="71"/>
      <c r="AG1399" s="102"/>
      <c r="AN1399" s="71"/>
      <c r="AO1399" s="71"/>
      <c r="AP1399" s="71"/>
      <c r="AQ1399" s="71"/>
      <c r="AR1399" s="71"/>
      <c r="AS1399" s="71"/>
      <c r="AT1399" s="71"/>
      <c r="AU1399" s="71"/>
    </row>
    <row r="1400" spans="3:64" ht="12.95" customHeight="1">
      <c r="C1400" s="12"/>
      <c r="D1400" s="12"/>
      <c r="AA1400" s="71"/>
      <c r="AB1400" s="71"/>
      <c r="AC1400" s="71"/>
      <c r="AD1400" s="71"/>
      <c r="AE1400" s="71"/>
      <c r="AG1400" s="102"/>
      <c r="AN1400" s="71"/>
      <c r="AO1400" s="71"/>
      <c r="AP1400" s="71"/>
      <c r="AQ1400" s="71"/>
      <c r="AR1400" s="71"/>
      <c r="AS1400" s="71"/>
      <c r="AT1400" s="71"/>
      <c r="AU1400" s="71"/>
    </row>
    <row r="1401" spans="3:64" ht="12.95" customHeight="1">
      <c r="C1401" s="12"/>
      <c r="D1401" s="12"/>
      <c r="AA1401" s="71"/>
      <c r="AB1401" s="71"/>
      <c r="AC1401" s="71"/>
      <c r="AD1401" s="71"/>
      <c r="AE1401" s="71"/>
      <c r="AG1401" s="102"/>
      <c r="AN1401" s="71"/>
      <c r="AO1401" s="71"/>
      <c r="AP1401" s="71"/>
      <c r="AQ1401" s="71"/>
      <c r="AR1401" s="71"/>
      <c r="AS1401" s="71"/>
      <c r="AT1401" s="71"/>
      <c r="AU1401" s="71"/>
    </row>
    <row r="1402" spans="3:64" ht="12.95" customHeight="1">
      <c r="C1402" s="12"/>
      <c r="D1402" s="12"/>
      <c r="AA1402" s="71"/>
      <c r="AB1402" s="71"/>
      <c r="AC1402" s="71"/>
      <c r="AD1402" s="71"/>
      <c r="AE1402" s="71"/>
      <c r="AG1402" s="102"/>
      <c r="AN1402" s="71"/>
      <c r="AO1402" s="71"/>
      <c r="AP1402" s="71"/>
      <c r="AQ1402" s="71"/>
      <c r="AR1402" s="71"/>
      <c r="AS1402" s="71"/>
      <c r="AT1402" s="71"/>
      <c r="AU1402" s="71"/>
    </row>
    <row r="1403" spans="3:64" ht="12.95" customHeight="1">
      <c r="C1403" s="12"/>
      <c r="D1403" s="12"/>
      <c r="AA1403" s="71"/>
      <c r="AB1403" s="71"/>
      <c r="AC1403" s="71"/>
      <c r="AD1403" s="71"/>
      <c r="AE1403" s="71"/>
      <c r="AG1403" s="102"/>
      <c r="AN1403" s="71"/>
      <c r="AO1403" s="71"/>
      <c r="AP1403" s="71"/>
      <c r="AQ1403" s="71"/>
      <c r="AR1403" s="71"/>
      <c r="AS1403" s="71"/>
      <c r="AT1403" s="71"/>
      <c r="AU1403" s="71"/>
    </row>
    <row r="1404" spans="3:64" ht="12.95" customHeight="1">
      <c r="C1404" s="12"/>
      <c r="D1404" s="12"/>
      <c r="AA1404" s="71"/>
      <c r="AB1404" s="71"/>
      <c r="AC1404" s="71"/>
      <c r="AD1404" s="71"/>
      <c r="AE1404" s="71"/>
      <c r="AG1404" s="102"/>
      <c r="AN1404" s="71"/>
      <c r="AO1404" s="71"/>
      <c r="AP1404" s="71"/>
      <c r="AQ1404" s="71"/>
      <c r="AR1404" s="71"/>
      <c r="AS1404" s="71"/>
      <c r="AT1404" s="71"/>
      <c r="AU1404" s="71"/>
      <c r="AV1404" s="71"/>
      <c r="AW1404" s="71"/>
      <c r="AX1404" s="71"/>
      <c r="AY1404" s="71"/>
      <c r="AZ1404" s="71"/>
      <c r="BA1404" s="71"/>
      <c r="BB1404" s="71"/>
      <c r="BC1404" s="71"/>
      <c r="BD1404" s="71"/>
      <c r="BE1404" s="71"/>
      <c r="BF1404" s="71"/>
      <c r="BG1404" s="71"/>
      <c r="BH1404" s="71"/>
      <c r="BI1404" s="71"/>
      <c r="BJ1404" s="71"/>
      <c r="BK1404" s="71"/>
      <c r="BL1404" s="71"/>
    </row>
    <row r="1405" spans="3:64" ht="12.95" customHeight="1">
      <c r="C1405" s="12"/>
      <c r="D1405" s="12"/>
      <c r="AA1405" s="71"/>
      <c r="AB1405" s="71"/>
      <c r="AC1405" s="71"/>
      <c r="AD1405" s="71"/>
      <c r="AE1405" s="71"/>
      <c r="AG1405" s="102"/>
      <c r="AN1405" s="71"/>
      <c r="AO1405" s="71"/>
      <c r="AP1405" s="71"/>
      <c r="AQ1405" s="71"/>
      <c r="AR1405" s="71"/>
      <c r="AS1405" s="71"/>
      <c r="AT1405" s="71"/>
      <c r="AU1405" s="71"/>
    </row>
    <row r="1406" spans="3:64" ht="12.95" customHeight="1">
      <c r="C1406" s="12"/>
      <c r="D1406" s="12"/>
      <c r="AA1406" s="71"/>
      <c r="AB1406" s="71"/>
      <c r="AC1406" s="71"/>
      <c r="AD1406" s="71"/>
      <c r="AE1406" s="71"/>
      <c r="AG1406" s="102"/>
      <c r="AN1406" s="71"/>
      <c r="AO1406" s="71"/>
      <c r="AP1406" s="71"/>
      <c r="AQ1406" s="71"/>
      <c r="AR1406" s="71"/>
      <c r="AS1406" s="71"/>
      <c r="AT1406" s="71"/>
      <c r="AU1406" s="71"/>
    </row>
    <row r="1407" spans="3:64" ht="12.95" customHeight="1">
      <c r="C1407" s="12"/>
      <c r="D1407" s="12"/>
      <c r="AA1407" s="71"/>
      <c r="AB1407" s="71"/>
      <c r="AC1407" s="71"/>
      <c r="AD1407" s="71"/>
      <c r="AE1407" s="71"/>
      <c r="AG1407" s="102"/>
      <c r="AN1407" s="71"/>
      <c r="AO1407" s="71"/>
      <c r="AP1407" s="71"/>
      <c r="AQ1407" s="71"/>
      <c r="AR1407" s="71"/>
      <c r="AS1407" s="71"/>
      <c r="AT1407" s="71"/>
      <c r="AU1407" s="71"/>
    </row>
    <row r="1408" spans="3:64" ht="12.95" customHeight="1">
      <c r="C1408" s="12"/>
      <c r="D1408" s="12"/>
      <c r="AA1408" s="71"/>
      <c r="AB1408" s="71"/>
      <c r="AC1408" s="71"/>
      <c r="AD1408" s="71"/>
      <c r="AE1408" s="71"/>
      <c r="AG1408" s="102"/>
      <c r="AN1408" s="71"/>
      <c r="AO1408" s="71"/>
      <c r="AP1408" s="71"/>
      <c r="AQ1408" s="71"/>
      <c r="AR1408" s="71"/>
      <c r="AS1408" s="71"/>
      <c r="AT1408" s="71"/>
      <c r="AU1408" s="71"/>
    </row>
    <row r="1409" spans="3:64" ht="12.95" customHeight="1">
      <c r="C1409" s="12"/>
      <c r="D1409" s="12"/>
      <c r="AA1409" s="71"/>
      <c r="AB1409" s="71"/>
      <c r="AC1409" s="71"/>
      <c r="AD1409" s="71"/>
      <c r="AE1409" s="71"/>
      <c r="AG1409" s="102"/>
      <c r="AN1409" s="71"/>
      <c r="AO1409" s="71"/>
      <c r="AP1409" s="71"/>
      <c r="AQ1409" s="71"/>
      <c r="AR1409" s="71"/>
      <c r="AS1409" s="71"/>
      <c r="AT1409" s="71"/>
      <c r="AU1409" s="71"/>
    </row>
    <row r="1410" spans="3:64" ht="12.95" customHeight="1">
      <c r="C1410" s="12"/>
      <c r="D1410" s="12"/>
      <c r="AA1410" s="71"/>
      <c r="AB1410" s="71"/>
      <c r="AC1410" s="71"/>
      <c r="AD1410" s="71"/>
      <c r="AE1410" s="71"/>
      <c r="AG1410" s="102"/>
      <c r="AN1410" s="71"/>
      <c r="AO1410" s="71"/>
      <c r="AP1410" s="71"/>
      <c r="AQ1410" s="71"/>
      <c r="AR1410" s="71"/>
      <c r="AS1410" s="71"/>
      <c r="AT1410" s="71"/>
      <c r="AU1410" s="71"/>
    </row>
    <row r="1411" spans="3:64" ht="12.95" customHeight="1">
      <c r="C1411" s="12"/>
      <c r="D1411" s="12"/>
      <c r="AA1411" s="71"/>
      <c r="AB1411" s="71"/>
      <c r="AC1411" s="71"/>
      <c r="AD1411" s="71"/>
      <c r="AE1411" s="71"/>
      <c r="AG1411" s="102"/>
      <c r="AN1411" s="71"/>
      <c r="AO1411" s="71"/>
      <c r="AP1411" s="71"/>
      <c r="AQ1411" s="71"/>
      <c r="AR1411" s="71"/>
      <c r="AS1411" s="71"/>
      <c r="AT1411" s="71"/>
      <c r="AU1411" s="71"/>
    </row>
    <row r="1412" spans="3:64" ht="12.95" customHeight="1">
      <c r="C1412" s="12"/>
      <c r="D1412" s="12"/>
      <c r="AA1412" s="71"/>
      <c r="AB1412" s="71"/>
      <c r="AC1412" s="71"/>
      <c r="AD1412" s="71"/>
      <c r="AE1412" s="71"/>
      <c r="AG1412" s="102"/>
      <c r="AN1412" s="71"/>
      <c r="AO1412" s="71"/>
      <c r="AP1412" s="71"/>
      <c r="AQ1412" s="71"/>
      <c r="AR1412" s="71"/>
      <c r="AS1412" s="71"/>
      <c r="AT1412" s="71"/>
      <c r="AU1412" s="71"/>
    </row>
    <row r="1413" spans="3:64" ht="12.95" customHeight="1">
      <c r="C1413" s="12"/>
      <c r="D1413" s="12"/>
      <c r="AA1413" s="71"/>
      <c r="AB1413" s="71"/>
      <c r="AC1413" s="71"/>
      <c r="AD1413" s="71"/>
      <c r="AE1413" s="71"/>
      <c r="AG1413" s="102"/>
      <c r="AN1413" s="71"/>
      <c r="AO1413" s="71"/>
      <c r="AP1413" s="71"/>
      <c r="AQ1413" s="71"/>
      <c r="AR1413" s="71"/>
      <c r="AS1413" s="71"/>
      <c r="AT1413" s="71"/>
      <c r="AU1413" s="71"/>
    </row>
    <row r="1414" spans="3:64" ht="12.95" customHeight="1">
      <c r="C1414" s="12"/>
      <c r="D1414" s="12"/>
      <c r="AA1414" s="71"/>
      <c r="AB1414" s="71"/>
      <c r="AC1414" s="71"/>
      <c r="AD1414" s="71"/>
      <c r="AE1414" s="71"/>
      <c r="AG1414" s="102"/>
      <c r="AN1414" s="71"/>
      <c r="AO1414" s="71"/>
      <c r="AP1414" s="71"/>
      <c r="AQ1414" s="71"/>
      <c r="AR1414" s="71"/>
      <c r="AS1414" s="71"/>
      <c r="AT1414" s="71"/>
      <c r="AU1414" s="71"/>
    </row>
    <row r="1415" spans="3:64" ht="12.95" customHeight="1">
      <c r="C1415" s="12"/>
      <c r="D1415" s="12"/>
      <c r="AA1415" s="71"/>
      <c r="AB1415" s="71"/>
      <c r="AC1415" s="71"/>
      <c r="AD1415" s="71"/>
      <c r="AE1415" s="71"/>
      <c r="AG1415" s="102"/>
      <c r="AN1415" s="71"/>
      <c r="AO1415" s="71"/>
      <c r="AP1415" s="71"/>
      <c r="AQ1415" s="71"/>
      <c r="AR1415" s="71"/>
      <c r="AS1415" s="71"/>
      <c r="AT1415" s="71"/>
      <c r="AU1415" s="71"/>
    </row>
    <row r="1416" spans="3:64" ht="12.95" customHeight="1">
      <c r="C1416" s="12"/>
      <c r="D1416" s="12"/>
      <c r="AA1416" s="71"/>
      <c r="AB1416" s="71"/>
      <c r="AC1416" s="71"/>
      <c r="AD1416" s="71"/>
      <c r="AE1416" s="71"/>
      <c r="AG1416" s="102"/>
      <c r="AN1416" s="71"/>
      <c r="AO1416" s="71"/>
      <c r="AP1416" s="71"/>
      <c r="AQ1416" s="71"/>
      <c r="AR1416" s="71"/>
      <c r="AS1416" s="71"/>
      <c r="AT1416" s="71"/>
      <c r="AU1416" s="71"/>
    </row>
    <row r="1417" spans="3:64" ht="12.95" customHeight="1">
      <c r="C1417" s="12"/>
      <c r="D1417" s="12"/>
      <c r="AA1417" s="71"/>
      <c r="AB1417" s="71"/>
      <c r="AC1417" s="71"/>
      <c r="AD1417" s="71"/>
      <c r="AE1417" s="71"/>
      <c r="AG1417" s="102"/>
      <c r="AN1417" s="71"/>
      <c r="AO1417" s="71"/>
      <c r="AP1417" s="71"/>
      <c r="AQ1417" s="71"/>
      <c r="AR1417" s="71"/>
      <c r="AS1417" s="71"/>
      <c r="AT1417" s="71"/>
      <c r="AU1417" s="71"/>
    </row>
    <row r="1418" spans="3:64" ht="12.95" customHeight="1">
      <c r="C1418" s="12"/>
      <c r="D1418" s="12"/>
      <c r="AA1418" s="71"/>
      <c r="AB1418" s="71"/>
      <c r="AC1418" s="71"/>
      <c r="AD1418" s="71"/>
      <c r="AE1418" s="71"/>
      <c r="AG1418" s="102"/>
      <c r="AN1418" s="71"/>
      <c r="AO1418" s="71"/>
      <c r="AP1418" s="71"/>
      <c r="AQ1418" s="71"/>
      <c r="AR1418" s="71"/>
      <c r="AS1418" s="71"/>
      <c r="AT1418" s="71"/>
      <c r="AU1418" s="71"/>
      <c r="AV1418" s="71"/>
      <c r="AW1418" s="71"/>
      <c r="AX1418" s="71"/>
      <c r="AY1418" s="71"/>
      <c r="AZ1418" s="71"/>
      <c r="BA1418" s="71"/>
      <c r="BB1418" s="71"/>
      <c r="BC1418" s="71"/>
      <c r="BD1418" s="71"/>
      <c r="BE1418" s="71"/>
      <c r="BF1418" s="71"/>
      <c r="BG1418" s="71"/>
      <c r="BH1418" s="71"/>
      <c r="BI1418" s="71"/>
      <c r="BJ1418" s="71"/>
      <c r="BK1418" s="71"/>
      <c r="BL1418" s="71"/>
    </row>
    <row r="1419" spans="3:64" ht="12.95" customHeight="1">
      <c r="C1419" s="12"/>
      <c r="D1419" s="12"/>
      <c r="AA1419" s="71"/>
      <c r="AB1419" s="71"/>
      <c r="AC1419" s="71"/>
      <c r="AD1419" s="71"/>
      <c r="AE1419" s="71"/>
      <c r="AG1419" s="102"/>
      <c r="AN1419" s="71"/>
      <c r="AO1419" s="71"/>
      <c r="AP1419" s="71"/>
      <c r="AQ1419" s="71"/>
      <c r="AR1419" s="71"/>
      <c r="AS1419" s="71"/>
      <c r="AT1419" s="71"/>
      <c r="AU1419" s="71"/>
    </row>
    <row r="1420" spans="3:64" ht="12.95" customHeight="1">
      <c r="C1420" s="12"/>
      <c r="D1420" s="12"/>
      <c r="AA1420" s="71"/>
      <c r="AB1420" s="71"/>
      <c r="AC1420" s="71"/>
      <c r="AD1420" s="71"/>
      <c r="AE1420" s="71"/>
      <c r="AG1420" s="102"/>
      <c r="AN1420" s="71"/>
      <c r="AO1420" s="71"/>
      <c r="AP1420" s="71"/>
      <c r="AQ1420" s="71"/>
      <c r="AR1420" s="71"/>
      <c r="AS1420" s="71"/>
      <c r="AT1420" s="71"/>
      <c r="AU1420" s="71"/>
    </row>
    <row r="1421" spans="3:64" ht="12.95" customHeight="1">
      <c r="C1421" s="12"/>
      <c r="D1421" s="12"/>
      <c r="AA1421" s="71"/>
      <c r="AB1421" s="71"/>
      <c r="AC1421" s="71"/>
      <c r="AD1421" s="71"/>
      <c r="AE1421" s="71"/>
      <c r="AG1421" s="102"/>
      <c r="AN1421" s="71"/>
      <c r="AO1421" s="71"/>
      <c r="AP1421" s="71"/>
      <c r="AQ1421" s="71"/>
      <c r="AR1421" s="71"/>
      <c r="AS1421" s="71"/>
      <c r="AT1421" s="71"/>
      <c r="AU1421" s="71"/>
    </row>
    <row r="1422" spans="3:64" ht="12.95" customHeight="1">
      <c r="C1422" s="12"/>
      <c r="D1422" s="12"/>
      <c r="AA1422" s="71"/>
      <c r="AB1422" s="71"/>
      <c r="AC1422" s="71"/>
      <c r="AD1422" s="71"/>
      <c r="AE1422" s="71"/>
      <c r="AG1422" s="102"/>
      <c r="AN1422" s="71"/>
      <c r="AO1422" s="71"/>
      <c r="AP1422" s="71"/>
      <c r="AQ1422" s="71"/>
      <c r="AR1422" s="71"/>
      <c r="AS1422" s="71"/>
      <c r="AT1422" s="71"/>
      <c r="AU1422" s="71"/>
    </row>
    <row r="1423" spans="3:64" ht="12.95" customHeight="1">
      <c r="C1423" s="12"/>
      <c r="D1423" s="12"/>
      <c r="AA1423" s="71"/>
      <c r="AB1423" s="71"/>
      <c r="AC1423" s="71"/>
      <c r="AD1423" s="71"/>
      <c r="AE1423" s="71"/>
      <c r="AG1423" s="102"/>
      <c r="AN1423" s="71"/>
      <c r="AO1423" s="71"/>
      <c r="AP1423" s="71"/>
      <c r="AQ1423" s="71"/>
      <c r="AR1423" s="71"/>
      <c r="AS1423" s="71"/>
      <c r="AT1423" s="71"/>
      <c r="AU1423" s="71"/>
    </row>
    <row r="1424" spans="3:64" ht="12.95" customHeight="1">
      <c r="C1424" s="12"/>
      <c r="D1424" s="12"/>
      <c r="AA1424" s="71"/>
      <c r="AB1424" s="71"/>
      <c r="AC1424" s="71"/>
      <c r="AD1424" s="71"/>
      <c r="AE1424" s="71"/>
      <c r="AG1424" s="102"/>
      <c r="AN1424" s="71"/>
      <c r="AO1424" s="71"/>
      <c r="AP1424" s="71"/>
      <c r="AQ1424" s="71"/>
      <c r="AR1424" s="71"/>
      <c r="AS1424" s="71"/>
      <c r="AT1424" s="71"/>
      <c r="AU1424" s="71"/>
    </row>
    <row r="1425" spans="3:64" ht="12.95" customHeight="1">
      <c r="C1425" s="12"/>
      <c r="D1425" s="12"/>
      <c r="AA1425" s="71"/>
      <c r="AB1425" s="71"/>
      <c r="AC1425" s="71"/>
      <c r="AD1425" s="71"/>
      <c r="AE1425" s="71"/>
      <c r="AG1425" s="102"/>
      <c r="AN1425" s="71"/>
      <c r="AO1425" s="71"/>
      <c r="AP1425" s="71"/>
      <c r="AQ1425" s="71"/>
      <c r="AR1425" s="71"/>
      <c r="AS1425" s="71"/>
      <c r="AT1425" s="71"/>
      <c r="AU1425" s="71"/>
    </row>
    <row r="1426" spans="3:64" ht="12.95" customHeight="1">
      <c r="C1426" s="12"/>
      <c r="D1426" s="12"/>
      <c r="AA1426" s="71"/>
      <c r="AB1426" s="71"/>
      <c r="AC1426" s="71"/>
      <c r="AD1426" s="71"/>
      <c r="AE1426" s="71"/>
      <c r="AG1426" s="102"/>
      <c r="AN1426" s="71"/>
      <c r="AO1426" s="71"/>
      <c r="AP1426" s="71"/>
      <c r="AQ1426" s="71"/>
      <c r="AR1426" s="71"/>
      <c r="AS1426" s="71"/>
      <c r="AT1426" s="71"/>
      <c r="AU1426" s="71"/>
    </row>
    <row r="1427" spans="3:64" ht="12.95" customHeight="1">
      <c r="C1427" s="12"/>
      <c r="D1427" s="12"/>
      <c r="AA1427" s="71"/>
      <c r="AB1427" s="71"/>
      <c r="AC1427" s="71"/>
      <c r="AD1427" s="71"/>
      <c r="AE1427" s="71"/>
      <c r="AG1427" s="102"/>
      <c r="AN1427" s="71"/>
      <c r="AO1427" s="71"/>
      <c r="AP1427" s="71"/>
      <c r="AQ1427" s="71"/>
      <c r="AR1427" s="71"/>
      <c r="AS1427" s="71"/>
      <c r="AT1427" s="71"/>
      <c r="AU1427" s="71"/>
    </row>
    <row r="1428" spans="3:64" ht="12.95" customHeight="1">
      <c r="C1428" s="12"/>
      <c r="D1428" s="12"/>
      <c r="AA1428" s="71"/>
      <c r="AB1428" s="71"/>
      <c r="AC1428" s="71"/>
      <c r="AD1428" s="71"/>
      <c r="AE1428" s="71"/>
      <c r="AG1428" s="102"/>
      <c r="AN1428" s="71"/>
      <c r="AO1428" s="71"/>
      <c r="AP1428" s="71"/>
      <c r="AQ1428" s="71"/>
      <c r="AR1428" s="71"/>
      <c r="AS1428" s="71"/>
      <c r="AT1428" s="71"/>
      <c r="AU1428" s="71"/>
    </row>
    <row r="1429" spans="3:64" ht="12.95" customHeight="1">
      <c r="C1429" s="12"/>
      <c r="D1429" s="12"/>
      <c r="AA1429" s="71"/>
      <c r="AB1429" s="71"/>
      <c r="AC1429" s="71"/>
      <c r="AD1429" s="71"/>
      <c r="AE1429" s="71"/>
      <c r="AG1429" s="102"/>
      <c r="AN1429" s="71"/>
      <c r="AO1429" s="71"/>
      <c r="AP1429" s="71"/>
      <c r="AQ1429" s="71"/>
      <c r="AR1429" s="71"/>
      <c r="AS1429" s="71"/>
      <c r="AT1429" s="71"/>
      <c r="AU1429" s="71"/>
    </row>
    <row r="1430" spans="3:64" ht="12.95" customHeight="1">
      <c r="C1430" s="12"/>
      <c r="D1430" s="12"/>
      <c r="AA1430" s="71"/>
      <c r="AB1430" s="71"/>
      <c r="AC1430" s="71"/>
      <c r="AD1430" s="71"/>
      <c r="AE1430" s="71"/>
      <c r="AG1430" s="102"/>
      <c r="AN1430" s="71"/>
      <c r="AO1430" s="71"/>
      <c r="AP1430" s="71"/>
      <c r="AQ1430" s="71"/>
      <c r="AR1430" s="71"/>
      <c r="AS1430" s="71"/>
      <c r="AT1430" s="71"/>
      <c r="AU1430" s="71"/>
    </row>
    <row r="1431" spans="3:64" ht="12.95" customHeight="1">
      <c r="C1431" s="12"/>
      <c r="D1431" s="12"/>
      <c r="AA1431" s="71"/>
      <c r="AB1431" s="71"/>
      <c r="AC1431" s="71"/>
      <c r="AD1431" s="71"/>
      <c r="AE1431" s="71"/>
      <c r="AG1431" s="102"/>
      <c r="AN1431" s="71"/>
      <c r="AO1431" s="71"/>
      <c r="AP1431" s="71"/>
      <c r="AQ1431" s="71"/>
      <c r="AR1431" s="71"/>
      <c r="AS1431" s="71"/>
      <c r="AT1431" s="71"/>
      <c r="AU1431" s="71"/>
    </row>
    <row r="1432" spans="3:64" ht="12.95" customHeight="1">
      <c r="C1432" s="12"/>
      <c r="D1432" s="12"/>
      <c r="AA1432" s="71"/>
      <c r="AB1432" s="71"/>
      <c r="AC1432" s="71"/>
      <c r="AD1432" s="71"/>
      <c r="AE1432" s="71"/>
      <c r="AG1432" s="102"/>
      <c r="AN1432" s="71"/>
      <c r="AO1432" s="71"/>
      <c r="AP1432" s="71"/>
      <c r="AQ1432" s="71"/>
      <c r="AR1432" s="71"/>
      <c r="AS1432" s="71"/>
      <c r="AT1432" s="71"/>
      <c r="AU1432" s="71"/>
    </row>
    <row r="1433" spans="3:64" ht="12.95" customHeight="1">
      <c r="C1433" s="12"/>
      <c r="D1433" s="12"/>
      <c r="AA1433" s="71"/>
      <c r="AB1433" s="71"/>
      <c r="AC1433" s="71"/>
      <c r="AD1433" s="71"/>
      <c r="AE1433" s="71"/>
      <c r="AG1433" s="102"/>
      <c r="AN1433" s="71"/>
      <c r="AO1433" s="71"/>
      <c r="AP1433" s="71"/>
      <c r="AQ1433" s="71"/>
      <c r="AR1433" s="71"/>
      <c r="AS1433" s="71"/>
      <c r="AT1433" s="71"/>
      <c r="AU1433" s="71"/>
    </row>
    <row r="1434" spans="3:64" ht="12.95" customHeight="1">
      <c r="C1434" s="12"/>
      <c r="D1434" s="12"/>
      <c r="AA1434" s="71"/>
      <c r="AB1434" s="71"/>
      <c r="AC1434" s="71"/>
      <c r="AD1434" s="71"/>
      <c r="AE1434" s="71"/>
      <c r="AG1434" s="102"/>
      <c r="AN1434" s="71"/>
      <c r="AO1434" s="71"/>
      <c r="AP1434" s="71"/>
      <c r="AQ1434" s="71"/>
      <c r="AR1434" s="71"/>
      <c r="AS1434" s="71"/>
      <c r="AT1434" s="71"/>
      <c r="AU1434" s="71"/>
    </row>
    <row r="1435" spans="3:64" ht="12.95" customHeight="1">
      <c r="C1435" s="12"/>
      <c r="D1435" s="12"/>
      <c r="AA1435" s="71"/>
      <c r="AB1435" s="71"/>
      <c r="AC1435" s="71"/>
      <c r="AD1435" s="71"/>
      <c r="AE1435" s="71"/>
      <c r="AG1435" s="102"/>
      <c r="AN1435" s="71"/>
      <c r="AO1435" s="71"/>
      <c r="AP1435" s="71"/>
      <c r="AQ1435" s="71"/>
      <c r="AR1435" s="71"/>
      <c r="AS1435" s="71"/>
      <c r="AT1435" s="71"/>
      <c r="AU1435" s="71"/>
      <c r="AV1435" s="71"/>
      <c r="AW1435" s="71"/>
      <c r="AX1435" s="71"/>
      <c r="AY1435" s="71"/>
      <c r="AZ1435" s="71"/>
      <c r="BA1435" s="71"/>
      <c r="BB1435" s="71"/>
      <c r="BC1435" s="71"/>
      <c r="BD1435" s="71"/>
      <c r="BE1435" s="71"/>
      <c r="BF1435" s="71"/>
      <c r="BG1435" s="71"/>
      <c r="BH1435" s="71"/>
      <c r="BI1435" s="71"/>
      <c r="BJ1435" s="71"/>
      <c r="BK1435" s="71"/>
      <c r="BL1435" s="71"/>
    </row>
    <row r="1436" spans="3:64" ht="12.95" customHeight="1">
      <c r="C1436" s="12"/>
      <c r="D1436" s="12"/>
      <c r="AA1436" s="71"/>
      <c r="AB1436" s="71"/>
      <c r="AC1436" s="71"/>
      <c r="AD1436" s="71"/>
      <c r="AE1436" s="71"/>
      <c r="AG1436" s="102"/>
      <c r="AN1436" s="71"/>
      <c r="AO1436" s="71"/>
      <c r="AP1436" s="71"/>
      <c r="AQ1436" s="71"/>
      <c r="AR1436" s="71"/>
      <c r="AS1436" s="71"/>
      <c r="AT1436" s="71"/>
      <c r="AU1436" s="71"/>
    </row>
    <row r="1437" spans="3:64" ht="12.95" customHeight="1">
      <c r="C1437" s="12"/>
      <c r="D1437" s="12"/>
      <c r="AA1437" s="71"/>
      <c r="AB1437" s="71"/>
      <c r="AC1437" s="71"/>
      <c r="AD1437" s="71"/>
      <c r="AE1437" s="71"/>
      <c r="AG1437" s="102"/>
      <c r="AN1437" s="71"/>
      <c r="AO1437" s="71"/>
      <c r="AP1437" s="71"/>
      <c r="AQ1437" s="71"/>
      <c r="AR1437" s="71"/>
      <c r="AS1437" s="71"/>
      <c r="AT1437" s="71"/>
      <c r="AU1437" s="71"/>
      <c r="AV1437" s="71"/>
    </row>
    <row r="1438" spans="3:64" ht="12.95" customHeight="1">
      <c r="C1438" s="12"/>
      <c r="D1438" s="12"/>
      <c r="AA1438" s="71"/>
      <c r="AB1438" s="71"/>
      <c r="AC1438" s="71"/>
      <c r="AD1438" s="71"/>
      <c r="AE1438" s="71"/>
      <c r="AG1438" s="102"/>
      <c r="AN1438" s="71"/>
      <c r="AO1438" s="71"/>
      <c r="AP1438" s="71"/>
      <c r="AQ1438" s="71"/>
      <c r="AR1438" s="71"/>
      <c r="AS1438" s="71"/>
      <c r="AT1438" s="71"/>
      <c r="AU1438" s="71"/>
      <c r="AV1438" s="71"/>
    </row>
    <row r="1439" spans="3:64" ht="12.95" customHeight="1">
      <c r="C1439" s="12"/>
      <c r="D1439" s="12"/>
      <c r="AA1439" s="71"/>
      <c r="AB1439" s="71"/>
      <c r="AC1439" s="71"/>
      <c r="AD1439" s="71"/>
      <c r="AE1439" s="71"/>
      <c r="AG1439" s="102"/>
      <c r="AN1439" s="71"/>
      <c r="AO1439" s="71"/>
      <c r="AP1439" s="71"/>
      <c r="AQ1439" s="71"/>
      <c r="AR1439" s="71"/>
      <c r="AS1439" s="71"/>
      <c r="AT1439" s="71"/>
      <c r="AU1439" s="71"/>
      <c r="AV1439" s="71"/>
    </row>
    <row r="1440" spans="3:64" ht="12.95" customHeight="1">
      <c r="C1440" s="12"/>
      <c r="D1440" s="12"/>
      <c r="AA1440" s="71"/>
      <c r="AB1440" s="71"/>
      <c r="AC1440" s="71"/>
      <c r="AD1440" s="71"/>
      <c r="AE1440" s="71"/>
      <c r="AG1440" s="102"/>
      <c r="AN1440" s="71"/>
      <c r="AO1440" s="71"/>
      <c r="AP1440" s="71"/>
      <c r="AQ1440" s="71"/>
      <c r="AR1440" s="71"/>
      <c r="AS1440" s="71"/>
      <c r="AT1440" s="71"/>
      <c r="AU1440" s="71"/>
      <c r="AV1440" s="71"/>
      <c r="AX1440" s="71"/>
    </row>
    <row r="1441" spans="3:64" ht="12.95" customHeight="1">
      <c r="C1441" s="12"/>
      <c r="D1441" s="12"/>
      <c r="AA1441" s="71"/>
      <c r="AB1441" s="71"/>
      <c r="AC1441" s="71"/>
      <c r="AD1441" s="71"/>
      <c r="AE1441" s="71"/>
      <c r="AG1441" s="102"/>
      <c r="AN1441" s="71"/>
      <c r="AO1441" s="71"/>
      <c r="AP1441" s="71"/>
      <c r="AQ1441" s="71"/>
      <c r="AR1441" s="71"/>
      <c r="AS1441" s="71"/>
      <c r="AT1441" s="71"/>
      <c r="AU1441" s="71"/>
      <c r="AV1441" s="71"/>
      <c r="AX1441" s="71"/>
    </row>
    <row r="1442" spans="3:64" ht="12.95" customHeight="1">
      <c r="C1442" s="12"/>
      <c r="D1442" s="12"/>
      <c r="AA1442" s="71"/>
      <c r="AB1442" s="71"/>
      <c r="AC1442" s="71"/>
      <c r="AD1442" s="71"/>
      <c r="AE1442" s="71"/>
      <c r="AG1442" s="102"/>
      <c r="AN1442" s="71"/>
      <c r="AO1442" s="71"/>
      <c r="AP1442" s="71"/>
      <c r="AQ1442" s="71"/>
      <c r="AR1442" s="71"/>
      <c r="AS1442" s="71"/>
      <c r="AT1442" s="71"/>
      <c r="AU1442" s="71"/>
      <c r="AV1442" s="71"/>
      <c r="AW1442" s="71"/>
      <c r="AX1442" s="71"/>
      <c r="AY1442" s="71"/>
      <c r="AZ1442" s="71"/>
      <c r="BA1442" s="71"/>
      <c r="BB1442" s="71"/>
      <c r="BC1442" s="71"/>
      <c r="BD1442" s="71"/>
      <c r="BE1442" s="71"/>
      <c r="BF1442" s="71"/>
      <c r="BG1442" s="71"/>
      <c r="BH1442" s="71"/>
      <c r="BI1442" s="71"/>
      <c r="BJ1442" s="71"/>
      <c r="BK1442" s="71"/>
      <c r="BL1442" s="71"/>
    </row>
    <row r="1443" spans="3:64" ht="12.95" customHeight="1">
      <c r="C1443" s="12"/>
      <c r="D1443" s="12"/>
      <c r="AA1443" s="71"/>
      <c r="AB1443" s="71"/>
      <c r="AC1443" s="71"/>
      <c r="AD1443" s="71"/>
      <c r="AE1443" s="71"/>
      <c r="AG1443" s="102"/>
      <c r="AN1443" s="71"/>
      <c r="AO1443" s="71"/>
      <c r="AP1443" s="71"/>
      <c r="AQ1443" s="71"/>
      <c r="AR1443" s="71"/>
      <c r="AS1443" s="71"/>
      <c r="AT1443" s="71"/>
      <c r="AU1443" s="71"/>
    </row>
    <row r="1444" spans="3:64" ht="12.95" customHeight="1">
      <c r="C1444" s="12"/>
      <c r="D1444" s="12"/>
      <c r="AA1444" s="71"/>
      <c r="AB1444" s="71"/>
      <c r="AC1444" s="71"/>
      <c r="AD1444" s="71"/>
      <c r="AE1444" s="71"/>
      <c r="AG1444" s="102"/>
      <c r="AN1444" s="71"/>
      <c r="AO1444" s="71"/>
      <c r="AP1444" s="71"/>
      <c r="AQ1444" s="71"/>
      <c r="AR1444" s="71"/>
      <c r="AS1444" s="71"/>
      <c r="AT1444" s="71"/>
      <c r="AU1444" s="71"/>
    </row>
    <row r="1445" spans="3:64" ht="12.95" customHeight="1">
      <c r="C1445" s="12"/>
      <c r="D1445" s="12"/>
      <c r="AA1445" s="71"/>
      <c r="AB1445" s="71"/>
      <c r="AC1445" s="71"/>
      <c r="AD1445" s="71"/>
      <c r="AE1445" s="71"/>
      <c r="AG1445" s="102"/>
      <c r="AN1445" s="71"/>
      <c r="AO1445" s="71"/>
      <c r="AP1445" s="71"/>
      <c r="AQ1445" s="71"/>
      <c r="AR1445" s="71"/>
      <c r="AS1445" s="71"/>
      <c r="AT1445" s="71"/>
      <c r="AU1445" s="71"/>
    </row>
    <row r="1446" spans="3:64" ht="12.95" customHeight="1">
      <c r="C1446" s="12"/>
      <c r="D1446" s="12"/>
      <c r="AA1446" s="71"/>
      <c r="AB1446" s="71"/>
      <c r="AC1446" s="71"/>
      <c r="AD1446" s="71"/>
      <c r="AE1446" s="71"/>
      <c r="AG1446" s="102"/>
      <c r="AN1446" s="71"/>
      <c r="AO1446" s="71"/>
      <c r="AP1446" s="71"/>
      <c r="AQ1446" s="71"/>
      <c r="AR1446" s="71"/>
      <c r="AS1446" s="71"/>
      <c r="AT1446" s="71"/>
      <c r="AU1446" s="71"/>
      <c r="AV1446" s="71"/>
      <c r="AW1446" s="71"/>
      <c r="AX1446" s="71"/>
      <c r="AY1446" s="71"/>
      <c r="AZ1446" s="71"/>
      <c r="BA1446" s="71"/>
      <c r="BB1446" s="71"/>
      <c r="BC1446" s="71"/>
      <c r="BD1446" s="71"/>
      <c r="BE1446" s="71"/>
      <c r="BF1446" s="71"/>
      <c r="BG1446" s="71"/>
      <c r="BH1446" s="71"/>
      <c r="BI1446" s="71"/>
      <c r="BJ1446" s="71"/>
      <c r="BK1446" s="71"/>
      <c r="BL1446" s="71"/>
    </row>
    <row r="1447" spans="3:64" ht="12.95" customHeight="1">
      <c r="C1447" s="12"/>
      <c r="D1447" s="12"/>
      <c r="AA1447" s="71"/>
      <c r="AB1447" s="71"/>
      <c r="AC1447" s="71"/>
      <c r="AD1447" s="71"/>
      <c r="AE1447" s="71"/>
      <c r="AG1447" s="102"/>
      <c r="AN1447" s="71"/>
      <c r="AO1447" s="71"/>
      <c r="AP1447" s="71"/>
      <c r="AQ1447" s="71"/>
      <c r="AR1447" s="71"/>
      <c r="AS1447" s="71"/>
      <c r="AT1447" s="71"/>
      <c r="AU1447" s="71"/>
      <c r="AV1447" s="71"/>
      <c r="AX1447" s="71"/>
    </row>
    <row r="1448" spans="3:64" ht="12.95" customHeight="1">
      <c r="C1448" s="12"/>
      <c r="D1448" s="12"/>
      <c r="AA1448" s="71"/>
      <c r="AB1448" s="71"/>
      <c r="AC1448" s="71"/>
      <c r="AD1448" s="71"/>
      <c r="AE1448" s="71"/>
      <c r="AG1448" s="102"/>
      <c r="AN1448" s="71"/>
      <c r="AO1448" s="71"/>
      <c r="AP1448" s="71"/>
      <c r="AQ1448" s="71"/>
      <c r="AR1448" s="71"/>
      <c r="AS1448" s="71"/>
      <c r="AT1448" s="71"/>
      <c r="AU1448" s="71"/>
      <c r="AV1448" s="71"/>
      <c r="AX1448" s="71"/>
      <c r="AY1448" s="71"/>
      <c r="AZ1448" s="71"/>
      <c r="BA1448" s="71"/>
      <c r="BB1448" s="71"/>
      <c r="BC1448" s="71"/>
      <c r="BD1448" s="71"/>
      <c r="BE1448" s="71"/>
      <c r="BF1448" s="71"/>
      <c r="BG1448" s="71"/>
      <c r="BH1448" s="71"/>
      <c r="BI1448" s="71"/>
      <c r="BJ1448" s="71"/>
      <c r="BK1448" s="71"/>
      <c r="BL1448" s="71"/>
    </row>
    <row r="1449" spans="3:64" ht="12.95" customHeight="1">
      <c r="C1449" s="12"/>
      <c r="D1449" s="12"/>
      <c r="AA1449" s="71"/>
      <c r="AB1449" s="71"/>
      <c r="AC1449" s="71"/>
      <c r="AD1449" s="71"/>
      <c r="AE1449" s="71"/>
      <c r="AG1449" s="102"/>
      <c r="AN1449" s="71"/>
      <c r="AO1449" s="71"/>
      <c r="AP1449" s="71"/>
      <c r="AQ1449" s="71"/>
      <c r="AR1449" s="71"/>
      <c r="AS1449" s="71"/>
      <c r="AT1449" s="71"/>
      <c r="AU1449" s="71"/>
      <c r="AV1449" s="71"/>
      <c r="AW1449" s="71"/>
      <c r="AX1449" s="71"/>
      <c r="AY1449" s="71"/>
      <c r="AZ1449" s="71"/>
      <c r="BA1449" s="71"/>
      <c r="BB1449" s="71"/>
      <c r="BC1449" s="71"/>
      <c r="BD1449" s="71"/>
      <c r="BE1449" s="71"/>
      <c r="BF1449" s="71"/>
      <c r="BG1449" s="71"/>
      <c r="BH1449" s="71"/>
      <c r="BI1449" s="71"/>
      <c r="BJ1449" s="71"/>
      <c r="BK1449" s="71"/>
      <c r="BL1449" s="71"/>
    </row>
    <row r="1450" spans="3:64" ht="12.95" customHeight="1">
      <c r="C1450" s="12"/>
      <c r="D1450" s="12"/>
      <c r="AA1450" s="71"/>
      <c r="AB1450" s="71"/>
      <c r="AC1450" s="71"/>
      <c r="AD1450" s="71"/>
      <c r="AE1450" s="71"/>
      <c r="AG1450" s="102"/>
      <c r="AN1450" s="71"/>
      <c r="AO1450" s="71"/>
      <c r="AP1450" s="71"/>
      <c r="AQ1450" s="71"/>
      <c r="AR1450" s="71"/>
      <c r="AS1450" s="71"/>
      <c r="AT1450" s="71"/>
      <c r="AU1450" s="71"/>
      <c r="AV1450" s="71"/>
      <c r="AW1450" s="71"/>
      <c r="AX1450" s="71"/>
      <c r="AY1450" s="71"/>
      <c r="AZ1450" s="71"/>
      <c r="BA1450" s="71"/>
      <c r="BB1450" s="71"/>
      <c r="BC1450" s="71"/>
      <c r="BD1450" s="71"/>
      <c r="BE1450" s="71"/>
      <c r="BF1450" s="71"/>
      <c r="BG1450" s="71"/>
      <c r="BH1450" s="71"/>
      <c r="BI1450" s="71"/>
      <c r="BJ1450" s="71"/>
      <c r="BK1450" s="71"/>
      <c r="BL1450" s="71"/>
    </row>
    <row r="1451" spans="3:64" ht="12.95" customHeight="1">
      <c r="C1451" s="12"/>
      <c r="D1451" s="12"/>
      <c r="AA1451" s="71"/>
      <c r="AB1451" s="71"/>
      <c r="AC1451" s="71"/>
      <c r="AD1451" s="71"/>
      <c r="AE1451" s="71"/>
      <c r="AG1451" s="102"/>
      <c r="AN1451" s="71"/>
      <c r="AO1451" s="71"/>
      <c r="AP1451" s="71"/>
      <c r="AQ1451" s="71"/>
      <c r="AR1451" s="71"/>
      <c r="AS1451" s="71"/>
      <c r="AT1451" s="71"/>
      <c r="AU1451" s="71"/>
      <c r="AV1451" s="71"/>
    </row>
    <row r="1452" spans="3:64" ht="12.95" customHeight="1">
      <c r="C1452" s="12"/>
      <c r="D1452" s="12"/>
      <c r="AA1452" s="71"/>
      <c r="AB1452" s="71"/>
      <c r="AC1452" s="71"/>
      <c r="AD1452" s="71"/>
      <c r="AE1452" s="71"/>
      <c r="AG1452" s="102"/>
      <c r="AN1452" s="71"/>
      <c r="AO1452" s="71"/>
      <c r="AP1452" s="71"/>
      <c r="AQ1452" s="71"/>
      <c r="AR1452" s="71"/>
      <c r="AS1452" s="71"/>
      <c r="AT1452" s="71"/>
      <c r="AU1452" s="71"/>
    </row>
    <row r="1453" spans="3:64" ht="12.95" customHeight="1">
      <c r="C1453" s="12"/>
      <c r="D1453" s="12"/>
      <c r="AA1453" s="71"/>
      <c r="AB1453" s="71"/>
      <c r="AC1453" s="71"/>
      <c r="AD1453" s="71"/>
      <c r="AE1453" s="71"/>
      <c r="AG1453" s="102"/>
      <c r="AN1453" s="71"/>
      <c r="AO1453" s="71"/>
      <c r="AP1453" s="71"/>
      <c r="AQ1453" s="71"/>
      <c r="AR1453" s="71"/>
      <c r="AS1453" s="71"/>
      <c r="AT1453" s="71"/>
      <c r="AU1453" s="71"/>
      <c r="AV1453" s="71"/>
      <c r="AX1453" s="71"/>
    </row>
    <row r="1454" spans="3:64" ht="12.95" customHeight="1">
      <c r="C1454" s="12"/>
      <c r="D1454" s="12"/>
      <c r="AA1454" s="71"/>
      <c r="AB1454" s="71"/>
      <c r="AC1454" s="71"/>
      <c r="AD1454" s="71"/>
      <c r="AE1454" s="71"/>
      <c r="AG1454" s="102"/>
      <c r="AN1454" s="71"/>
      <c r="AO1454" s="71"/>
      <c r="AP1454" s="71"/>
      <c r="AQ1454" s="71"/>
      <c r="AR1454" s="71"/>
      <c r="AS1454" s="71"/>
      <c r="AT1454" s="71"/>
      <c r="AU1454" s="71"/>
      <c r="AV1454" s="71"/>
      <c r="AX1454" s="71"/>
      <c r="AY1454" s="71"/>
      <c r="AZ1454" s="71"/>
      <c r="BA1454" s="71"/>
      <c r="BB1454" s="71"/>
      <c r="BC1454" s="71"/>
      <c r="BD1454" s="71"/>
      <c r="BE1454" s="71"/>
      <c r="BF1454" s="71"/>
      <c r="BG1454" s="71"/>
      <c r="BH1454" s="71"/>
      <c r="BI1454" s="71"/>
      <c r="BJ1454" s="71"/>
      <c r="BK1454" s="71"/>
      <c r="BL1454" s="71"/>
    </row>
    <row r="1455" spans="3:64" ht="12.95" customHeight="1">
      <c r="C1455" s="12"/>
      <c r="D1455" s="12"/>
      <c r="AA1455" s="71"/>
      <c r="AB1455" s="71"/>
      <c r="AC1455" s="71"/>
      <c r="AD1455" s="71"/>
      <c r="AE1455" s="71"/>
      <c r="AG1455" s="102"/>
      <c r="AN1455" s="71"/>
      <c r="AO1455" s="71"/>
      <c r="AP1455" s="71"/>
      <c r="AQ1455" s="71"/>
      <c r="AR1455" s="71"/>
      <c r="AS1455" s="71"/>
      <c r="AT1455" s="71"/>
      <c r="AU1455" s="71"/>
      <c r="AV1455" s="71"/>
      <c r="AW1455" s="71"/>
      <c r="AX1455" s="71"/>
      <c r="AY1455" s="71"/>
      <c r="AZ1455" s="71"/>
      <c r="BA1455" s="71"/>
      <c r="BB1455" s="71"/>
      <c r="BC1455" s="71"/>
      <c r="BD1455" s="71"/>
      <c r="BE1455" s="71"/>
      <c r="BF1455" s="71"/>
      <c r="BG1455" s="71"/>
      <c r="BH1455" s="71"/>
      <c r="BI1455" s="71"/>
      <c r="BJ1455" s="71"/>
      <c r="BK1455" s="71"/>
      <c r="BL1455" s="71"/>
    </row>
    <row r="1456" spans="3:64" ht="12.95" customHeight="1">
      <c r="C1456" s="12"/>
      <c r="D1456" s="12"/>
      <c r="AA1456" s="71"/>
      <c r="AB1456" s="71"/>
      <c r="AC1456" s="71"/>
      <c r="AD1456" s="71"/>
      <c r="AE1456" s="71"/>
      <c r="AG1456" s="102"/>
      <c r="AN1456" s="71"/>
      <c r="AO1456" s="71"/>
      <c r="AP1456" s="71"/>
      <c r="AQ1456" s="71"/>
      <c r="AR1456" s="71"/>
      <c r="AS1456" s="71"/>
      <c r="AT1456" s="71"/>
      <c r="AU1456" s="71"/>
      <c r="AV1456" s="71"/>
      <c r="AW1456" s="71"/>
      <c r="AX1456" s="71"/>
      <c r="AY1456" s="71"/>
      <c r="AZ1456" s="71"/>
      <c r="BA1456" s="71"/>
      <c r="BB1456" s="71"/>
      <c r="BC1456" s="71"/>
      <c r="BD1456" s="71"/>
      <c r="BE1456" s="71"/>
      <c r="BF1456" s="71"/>
      <c r="BG1456" s="71"/>
      <c r="BH1456" s="71"/>
      <c r="BI1456" s="71"/>
      <c r="BJ1456" s="71"/>
      <c r="BK1456" s="71"/>
      <c r="BL1456" s="71"/>
    </row>
    <row r="1457" spans="3:64" ht="12.95" customHeight="1">
      <c r="C1457" s="12"/>
      <c r="D1457" s="12"/>
      <c r="AA1457" s="71"/>
      <c r="AB1457" s="71"/>
      <c r="AC1457" s="71"/>
      <c r="AD1457" s="71"/>
      <c r="AE1457" s="71"/>
      <c r="AG1457" s="102"/>
      <c r="AN1457" s="71"/>
      <c r="AO1457" s="71"/>
      <c r="AP1457" s="71"/>
      <c r="AQ1457" s="71"/>
      <c r="AR1457" s="71"/>
      <c r="AS1457" s="71"/>
      <c r="AT1457" s="71"/>
      <c r="AU1457" s="71"/>
    </row>
    <row r="1458" spans="3:64" ht="12.95" customHeight="1">
      <c r="C1458" s="12"/>
      <c r="D1458" s="12"/>
      <c r="AA1458" s="71"/>
      <c r="AB1458" s="71"/>
      <c r="AC1458" s="71"/>
      <c r="AD1458" s="71"/>
      <c r="AE1458" s="71"/>
      <c r="AG1458" s="102"/>
      <c r="AN1458" s="71"/>
      <c r="AO1458" s="71"/>
      <c r="AP1458" s="71"/>
      <c r="AQ1458" s="71"/>
      <c r="AR1458" s="71"/>
      <c r="AS1458" s="71"/>
      <c r="AT1458" s="71"/>
      <c r="AU1458" s="71"/>
    </row>
    <row r="1459" spans="3:64" ht="12.95" customHeight="1">
      <c r="C1459" s="12"/>
      <c r="D1459" s="12"/>
      <c r="AA1459" s="71"/>
      <c r="AB1459" s="71"/>
      <c r="AC1459" s="71"/>
      <c r="AD1459" s="71"/>
      <c r="AE1459" s="71"/>
      <c r="AG1459" s="102"/>
      <c r="AN1459" s="71"/>
      <c r="AO1459" s="71"/>
      <c r="AP1459" s="71"/>
      <c r="AQ1459" s="71"/>
      <c r="AR1459" s="71"/>
      <c r="AS1459" s="71"/>
      <c r="AT1459" s="71"/>
      <c r="AU1459" s="71"/>
      <c r="AV1459" s="71"/>
      <c r="AX1459" s="71"/>
      <c r="AY1459" s="71"/>
      <c r="AZ1459" s="71"/>
      <c r="BA1459" s="71"/>
      <c r="BB1459" s="71"/>
      <c r="BC1459" s="71"/>
      <c r="BD1459" s="71"/>
      <c r="BE1459" s="71"/>
      <c r="BF1459" s="71"/>
      <c r="BG1459" s="71"/>
      <c r="BH1459" s="71"/>
      <c r="BI1459" s="71"/>
      <c r="BJ1459" s="71"/>
      <c r="BK1459" s="71"/>
      <c r="BL1459" s="71"/>
    </row>
    <row r="1460" spans="3:64" ht="12.95" customHeight="1">
      <c r="C1460" s="12"/>
      <c r="D1460" s="12"/>
      <c r="AA1460" s="71"/>
      <c r="AB1460" s="71"/>
      <c r="AC1460" s="71"/>
      <c r="AD1460" s="71"/>
      <c r="AE1460" s="71"/>
      <c r="AG1460" s="102"/>
      <c r="AN1460" s="71"/>
      <c r="AO1460" s="71"/>
      <c r="AP1460" s="71"/>
      <c r="AQ1460" s="71"/>
      <c r="AR1460" s="71"/>
      <c r="AS1460" s="71"/>
      <c r="AT1460" s="71"/>
      <c r="AU1460" s="71"/>
      <c r="AV1460" s="71"/>
      <c r="AW1460" s="71"/>
      <c r="AX1460" s="71"/>
      <c r="AY1460" s="71"/>
      <c r="AZ1460" s="71"/>
      <c r="BA1460" s="71"/>
      <c r="BB1460" s="71"/>
      <c r="BC1460" s="71"/>
      <c r="BD1460" s="71"/>
      <c r="BE1460" s="71"/>
      <c r="BF1460" s="71"/>
      <c r="BG1460" s="71"/>
      <c r="BH1460" s="71"/>
      <c r="BI1460" s="71"/>
      <c r="BJ1460" s="71"/>
      <c r="BK1460" s="71"/>
      <c r="BL1460" s="71"/>
    </row>
    <row r="1461" spans="3:64" ht="12.95" customHeight="1">
      <c r="C1461" s="12"/>
      <c r="D1461" s="12"/>
      <c r="AA1461" s="71"/>
      <c r="AB1461" s="71"/>
      <c r="AC1461" s="71"/>
      <c r="AD1461" s="71"/>
      <c r="AE1461" s="71"/>
      <c r="AG1461" s="102"/>
      <c r="AN1461" s="71"/>
      <c r="AO1461" s="71"/>
      <c r="AP1461" s="71"/>
      <c r="AQ1461" s="71"/>
      <c r="AR1461" s="71"/>
      <c r="AS1461" s="71"/>
      <c r="AT1461" s="71"/>
      <c r="AU1461" s="71"/>
      <c r="AV1461" s="71"/>
      <c r="AW1461" s="71"/>
      <c r="AX1461" s="71"/>
      <c r="AY1461" s="71"/>
      <c r="AZ1461" s="71"/>
      <c r="BA1461" s="71"/>
      <c r="BB1461" s="71"/>
      <c r="BC1461" s="71"/>
      <c r="BD1461" s="71"/>
      <c r="BE1461" s="71"/>
      <c r="BF1461" s="71"/>
      <c r="BG1461" s="71"/>
      <c r="BH1461" s="71"/>
      <c r="BI1461" s="71"/>
      <c r="BJ1461" s="71"/>
      <c r="BK1461" s="71"/>
      <c r="BL1461" s="71"/>
    </row>
    <row r="1462" spans="3:64" ht="12.95" customHeight="1">
      <c r="C1462" s="12"/>
      <c r="D1462" s="12"/>
      <c r="AA1462" s="71"/>
      <c r="AB1462" s="71"/>
      <c r="AC1462" s="71"/>
      <c r="AD1462" s="71"/>
      <c r="AE1462" s="71"/>
      <c r="AG1462" s="102"/>
      <c r="AN1462" s="71"/>
      <c r="AO1462" s="71"/>
      <c r="AP1462" s="71"/>
      <c r="AQ1462" s="71"/>
      <c r="AR1462" s="71"/>
      <c r="AS1462" s="71"/>
      <c r="AT1462" s="71"/>
      <c r="AU1462" s="71"/>
    </row>
    <row r="1463" spans="3:64" ht="12.95" customHeight="1">
      <c r="C1463" s="12"/>
      <c r="D1463" s="12"/>
      <c r="AA1463" s="71"/>
      <c r="AB1463" s="71"/>
      <c r="AC1463" s="71"/>
      <c r="AD1463" s="71"/>
      <c r="AE1463" s="71"/>
      <c r="AG1463" s="102"/>
      <c r="AN1463" s="71"/>
      <c r="AO1463" s="71"/>
      <c r="AP1463" s="71"/>
      <c r="AQ1463" s="71"/>
      <c r="AR1463" s="71"/>
      <c r="AS1463" s="71"/>
      <c r="AT1463" s="71"/>
      <c r="AU1463" s="71"/>
      <c r="AV1463" s="71"/>
      <c r="AW1463" s="71"/>
      <c r="AX1463" s="71"/>
      <c r="AY1463" s="71"/>
      <c r="AZ1463" s="71"/>
      <c r="BA1463" s="71"/>
      <c r="BB1463" s="71"/>
      <c r="BC1463" s="71"/>
      <c r="BD1463" s="71"/>
      <c r="BE1463" s="71"/>
      <c r="BF1463" s="71"/>
      <c r="BG1463" s="71"/>
      <c r="BH1463" s="71"/>
      <c r="BI1463" s="71"/>
      <c r="BJ1463" s="71"/>
      <c r="BK1463" s="71"/>
      <c r="BL1463" s="71"/>
    </row>
    <row r="1464" spans="3:64" ht="12.95" customHeight="1">
      <c r="C1464" s="12"/>
      <c r="D1464" s="12"/>
      <c r="AA1464" s="71"/>
      <c r="AB1464" s="71"/>
      <c r="AC1464" s="71"/>
      <c r="AD1464" s="71"/>
      <c r="AE1464" s="71"/>
      <c r="AG1464" s="102"/>
      <c r="AN1464" s="71"/>
      <c r="AO1464" s="71"/>
      <c r="AP1464" s="71"/>
      <c r="AQ1464" s="71"/>
      <c r="AR1464" s="71"/>
      <c r="AS1464" s="71"/>
      <c r="AT1464" s="71"/>
      <c r="AU1464" s="71"/>
      <c r="AV1464" s="71"/>
    </row>
    <row r="1465" spans="3:64" ht="12.95" customHeight="1">
      <c r="C1465" s="12"/>
      <c r="D1465" s="12"/>
      <c r="AA1465" s="71"/>
      <c r="AB1465" s="71"/>
      <c r="AC1465" s="71"/>
      <c r="AD1465" s="71"/>
      <c r="AE1465" s="71"/>
      <c r="AG1465" s="102"/>
      <c r="AN1465" s="71"/>
      <c r="AO1465" s="71"/>
      <c r="AP1465" s="71"/>
      <c r="AQ1465" s="71"/>
      <c r="AR1465" s="71"/>
      <c r="AS1465" s="71"/>
      <c r="AT1465" s="71"/>
      <c r="AU1465" s="71"/>
      <c r="AV1465" s="71"/>
    </row>
    <row r="1466" spans="3:64" ht="12.95" customHeight="1">
      <c r="C1466" s="12"/>
      <c r="D1466" s="12"/>
      <c r="AA1466" s="71"/>
      <c r="AB1466" s="71"/>
      <c r="AC1466" s="71"/>
      <c r="AD1466" s="71"/>
      <c r="AE1466" s="71"/>
      <c r="AG1466" s="102"/>
      <c r="AN1466" s="71"/>
      <c r="AO1466" s="71"/>
      <c r="AP1466" s="71"/>
      <c r="AQ1466" s="71"/>
      <c r="AR1466" s="71"/>
      <c r="AS1466" s="71"/>
      <c r="AT1466" s="71"/>
      <c r="AU1466" s="71"/>
      <c r="AV1466" s="71"/>
    </row>
    <row r="1467" spans="3:64" ht="12.95" customHeight="1">
      <c r="C1467" s="12"/>
      <c r="D1467" s="12"/>
      <c r="AA1467" s="71"/>
      <c r="AB1467" s="71"/>
      <c r="AC1467" s="71"/>
      <c r="AD1467" s="71"/>
      <c r="AE1467" s="71"/>
      <c r="AG1467" s="102"/>
      <c r="AN1467" s="71"/>
      <c r="AO1467" s="71"/>
      <c r="AP1467" s="71"/>
      <c r="AQ1467" s="71"/>
      <c r="AR1467" s="71"/>
      <c r="AS1467" s="71"/>
      <c r="AT1467" s="71"/>
      <c r="AU1467" s="71"/>
      <c r="AV1467" s="71"/>
      <c r="AW1467" s="71"/>
      <c r="AX1467" s="71"/>
      <c r="AY1467" s="71"/>
      <c r="AZ1467" s="71"/>
      <c r="BA1467" s="71"/>
      <c r="BB1467" s="71"/>
      <c r="BC1467" s="71"/>
      <c r="BD1467" s="71"/>
      <c r="BE1467" s="71"/>
      <c r="BF1467" s="71"/>
      <c r="BG1467" s="71"/>
      <c r="BH1467" s="71"/>
      <c r="BI1467" s="71"/>
      <c r="BJ1467" s="71"/>
      <c r="BK1467" s="71"/>
      <c r="BL1467" s="71"/>
    </row>
    <row r="1468" spans="3:64" ht="12.95" customHeight="1">
      <c r="C1468" s="12"/>
      <c r="D1468" s="12"/>
      <c r="AA1468" s="71"/>
      <c r="AB1468" s="71"/>
      <c r="AC1468" s="71"/>
      <c r="AD1468" s="71"/>
      <c r="AE1468" s="71"/>
      <c r="AG1468" s="102"/>
      <c r="AN1468" s="71"/>
      <c r="AO1468" s="71"/>
      <c r="AP1468" s="71"/>
      <c r="AQ1468" s="71"/>
      <c r="AR1468" s="71"/>
      <c r="AS1468" s="71"/>
      <c r="AT1468" s="71"/>
      <c r="AU1468" s="71"/>
      <c r="AV1468" s="71"/>
      <c r="AW1468" s="71"/>
      <c r="AX1468" s="71"/>
      <c r="AY1468" s="71"/>
      <c r="AZ1468" s="71"/>
      <c r="BA1468" s="71"/>
      <c r="BB1468" s="71"/>
      <c r="BC1468" s="71"/>
      <c r="BD1468" s="71"/>
      <c r="BE1468" s="71"/>
      <c r="BF1468" s="71"/>
      <c r="BG1468" s="71"/>
      <c r="BH1468" s="71"/>
      <c r="BI1468" s="71"/>
      <c r="BJ1468" s="71"/>
      <c r="BK1468" s="71"/>
      <c r="BL1468" s="71"/>
    </row>
    <row r="1469" spans="3:64" ht="12.95" customHeight="1">
      <c r="C1469" s="12"/>
      <c r="D1469" s="12"/>
      <c r="AA1469" s="71"/>
      <c r="AB1469" s="71"/>
      <c r="AC1469" s="71"/>
      <c r="AD1469" s="71"/>
      <c r="AE1469" s="71"/>
      <c r="AG1469" s="102"/>
      <c r="AN1469" s="71"/>
      <c r="AO1469" s="71"/>
      <c r="AP1469" s="71"/>
      <c r="AQ1469" s="71"/>
      <c r="AR1469" s="71"/>
      <c r="AS1469" s="71"/>
      <c r="AT1469" s="71"/>
      <c r="AU1469" s="71"/>
    </row>
    <row r="1470" spans="3:64" ht="12.95" customHeight="1">
      <c r="C1470" s="12"/>
      <c r="D1470" s="12"/>
      <c r="AA1470" s="71"/>
      <c r="AB1470" s="71"/>
      <c r="AC1470" s="71"/>
      <c r="AD1470" s="71"/>
      <c r="AE1470" s="71"/>
      <c r="AG1470" s="102"/>
      <c r="AN1470" s="71"/>
      <c r="AO1470" s="71"/>
      <c r="AP1470" s="71"/>
      <c r="AQ1470" s="71"/>
      <c r="AR1470" s="71"/>
      <c r="AS1470" s="71"/>
      <c r="AT1470" s="71"/>
      <c r="AU1470" s="71"/>
      <c r="AV1470" s="71"/>
      <c r="AW1470" s="71"/>
      <c r="AX1470" s="71"/>
      <c r="AY1470" s="71"/>
      <c r="AZ1470" s="71"/>
      <c r="BA1470" s="71"/>
      <c r="BB1470" s="71"/>
      <c r="BC1470" s="71"/>
      <c r="BD1470" s="71"/>
      <c r="BE1470" s="71"/>
      <c r="BF1470" s="71"/>
      <c r="BG1470" s="71"/>
      <c r="BH1470" s="71"/>
      <c r="BI1470" s="71"/>
      <c r="BJ1470" s="71"/>
      <c r="BK1470" s="71"/>
      <c r="BL1470" s="71"/>
    </row>
    <row r="1471" spans="3:64" ht="12.95" customHeight="1">
      <c r="C1471" s="12"/>
      <c r="D1471" s="12"/>
      <c r="AA1471" s="71"/>
      <c r="AB1471" s="71"/>
      <c r="AC1471" s="71"/>
      <c r="AD1471" s="71"/>
      <c r="AE1471" s="71"/>
      <c r="AG1471" s="102"/>
      <c r="AN1471" s="71"/>
      <c r="AO1471" s="71"/>
      <c r="AP1471" s="71"/>
      <c r="AQ1471" s="71"/>
      <c r="AR1471" s="71"/>
      <c r="AS1471" s="71"/>
      <c r="AT1471" s="71"/>
      <c r="AU1471" s="71"/>
      <c r="AV1471" s="71"/>
    </row>
    <row r="1472" spans="3:64" ht="12.95" customHeight="1">
      <c r="C1472" s="12"/>
      <c r="D1472" s="12"/>
      <c r="AA1472" s="71"/>
      <c r="AB1472" s="71"/>
      <c r="AC1472" s="71"/>
      <c r="AD1472" s="71"/>
      <c r="AE1472" s="71"/>
      <c r="AG1472" s="102"/>
      <c r="AN1472" s="71"/>
      <c r="AO1472" s="71"/>
      <c r="AP1472" s="71"/>
      <c r="AQ1472" s="71"/>
      <c r="AR1472" s="71"/>
      <c r="AS1472" s="71"/>
      <c r="AT1472" s="71"/>
      <c r="AU1472" s="71"/>
      <c r="AV1472" s="71"/>
    </row>
    <row r="1473" spans="3:64" ht="12.95" customHeight="1">
      <c r="C1473" s="12"/>
      <c r="D1473" s="12"/>
      <c r="AA1473" s="71"/>
      <c r="AB1473" s="71"/>
      <c r="AC1473" s="71"/>
      <c r="AD1473" s="71"/>
      <c r="AE1473" s="71"/>
      <c r="AG1473" s="102"/>
      <c r="AN1473" s="71"/>
      <c r="AO1473" s="71"/>
      <c r="AP1473" s="71"/>
      <c r="AQ1473" s="71"/>
      <c r="AR1473" s="71"/>
      <c r="AS1473" s="71"/>
      <c r="AT1473" s="71"/>
      <c r="AU1473" s="71"/>
    </row>
    <row r="1474" spans="3:64" ht="12.95" customHeight="1">
      <c r="C1474" s="12"/>
      <c r="D1474" s="12"/>
      <c r="AA1474" s="71"/>
      <c r="AB1474" s="71"/>
      <c r="AC1474" s="71"/>
      <c r="AD1474" s="71"/>
      <c r="AE1474" s="71"/>
      <c r="AG1474" s="102"/>
      <c r="AN1474" s="71"/>
      <c r="AO1474" s="71"/>
      <c r="AP1474" s="71"/>
      <c r="AQ1474" s="71"/>
      <c r="AR1474" s="71"/>
      <c r="AS1474" s="71"/>
      <c r="AT1474" s="71"/>
      <c r="AU1474" s="71"/>
      <c r="AV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</row>
    <row r="1475" spans="3:64" ht="12.95" customHeight="1">
      <c r="C1475" s="12"/>
      <c r="D1475" s="12"/>
      <c r="AA1475" s="71"/>
      <c r="AB1475" s="71"/>
      <c r="AC1475" s="71"/>
      <c r="AD1475" s="71"/>
      <c r="AE1475" s="71"/>
      <c r="AG1475" s="102"/>
      <c r="AN1475" s="71"/>
      <c r="AO1475" s="71"/>
      <c r="AP1475" s="71"/>
      <c r="AQ1475" s="71"/>
      <c r="AR1475" s="71"/>
      <c r="AS1475" s="71"/>
      <c r="AT1475" s="71"/>
      <c r="AU1475" s="71"/>
      <c r="AV1475" s="71"/>
      <c r="AX1475" s="71"/>
    </row>
    <row r="1476" spans="3:64" ht="12.95" customHeight="1">
      <c r="C1476" s="12"/>
      <c r="D1476" s="12"/>
      <c r="AA1476" s="71"/>
      <c r="AB1476" s="71"/>
      <c r="AC1476" s="71"/>
      <c r="AD1476" s="71"/>
      <c r="AE1476" s="71"/>
      <c r="AG1476" s="102"/>
      <c r="AN1476" s="71"/>
      <c r="AO1476" s="71"/>
      <c r="AP1476" s="71"/>
      <c r="AQ1476" s="71"/>
      <c r="AR1476" s="71"/>
      <c r="AS1476" s="71"/>
      <c r="AT1476" s="71"/>
      <c r="AU1476" s="71"/>
      <c r="AV1476" s="71"/>
      <c r="AX1476" s="71"/>
    </row>
    <row r="1477" spans="3:64" ht="12.95" customHeight="1">
      <c r="C1477" s="12"/>
      <c r="D1477" s="12"/>
      <c r="AA1477" s="71"/>
      <c r="AB1477" s="71"/>
      <c r="AC1477" s="71"/>
      <c r="AD1477" s="71"/>
      <c r="AE1477" s="71"/>
      <c r="AG1477" s="102"/>
      <c r="AN1477" s="71"/>
      <c r="AO1477" s="71"/>
      <c r="AP1477" s="71"/>
      <c r="AQ1477" s="71"/>
      <c r="AR1477" s="71"/>
      <c r="AS1477" s="71"/>
      <c r="AT1477" s="71"/>
      <c r="AU1477" s="71"/>
      <c r="AV1477" s="71"/>
      <c r="AW1477" s="71"/>
      <c r="AX1477" s="71"/>
      <c r="AY1477" s="71"/>
      <c r="AZ1477" s="71"/>
      <c r="BA1477" s="71"/>
      <c r="BB1477" s="71"/>
      <c r="BC1477" s="71"/>
      <c r="BD1477" s="71"/>
      <c r="BE1477" s="71"/>
      <c r="BF1477" s="71"/>
      <c r="BG1477" s="71"/>
      <c r="BH1477" s="71"/>
      <c r="BI1477" s="71"/>
      <c r="BJ1477" s="71"/>
      <c r="BK1477" s="71"/>
      <c r="BL1477" s="71"/>
    </row>
    <row r="1478" spans="3:64" ht="12.95" customHeight="1">
      <c r="C1478" s="12"/>
      <c r="D1478" s="12"/>
      <c r="AA1478" s="71"/>
      <c r="AB1478" s="71"/>
      <c r="AC1478" s="71"/>
      <c r="AD1478" s="71"/>
      <c r="AE1478" s="71"/>
      <c r="AG1478" s="102"/>
      <c r="AN1478" s="71"/>
      <c r="AO1478" s="71"/>
      <c r="AP1478" s="71"/>
      <c r="AQ1478" s="71"/>
      <c r="AR1478" s="71"/>
      <c r="AS1478" s="71"/>
      <c r="AT1478" s="71"/>
      <c r="AU1478" s="71"/>
      <c r="AV1478" s="71"/>
      <c r="AW1478" s="71"/>
      <c r="AX1478" s="71"/>
      <c r="AY1478" s="71"/>
      <c r="AZ1478" s="71"/>
      <c r="BA1478" s="71"/>
      <c r="BB1478" s="71"/>
      <c r="BC1478" s="71"/>
      <c r="BD1478" s="71"/>
      <c r="BE1478" s="71"/>
      <c r="BF1478" s="71"/>
      <c r="BG1478" s="71"/>
      <c r="BH1478" s="71"/>
      <c r="BI1478" s="71"/>
      <c r="BJ1478" s="71"/>
      <c r="BK1478" s="71"/>
      <c r="BL1478" s="71"/>
    </row>
    <row r="1479" spans="3:64" ht="12.95" customHeight="1">
      <c r="C1479" s="12"/>
      <c r="D1479" s="12"/>
      <c r="AA1479" s="71"/>
      <c r="AB1479" s="71"/>
      <c r="AC1479" s="71"/>
      <c r="AD1479" s="71"/>
      <c r="AE1479" s="71"/>
      <c r="AG1479" s="102"/>
      <c r="AN1479" s="71"/>
      <c r="AO1479" s="71"/>
      <c r="AP1479" s="71"/>
      <c r="AQ1479" s="71"/>
      <c r="AR1479" s="71"/>
      <c r="AS1479" s="71"/>
      <c r="AT1479" s="71"/>
      <c r="AU1479" s="71"/>
      <c r="AV1479" s="71"/>
      <c r="AW1479" s="71"/>
      <c r="AX1479" s="71"/>
      <c r="AY1479" s="71"/>
      <c r="AZ1479" s="71"/>
      <c r="BA1479" s="71"/>
      <c r="BB1479" s="71"/>
      <c r="BC1479" s="71"/>
      <c r="BD1479" s="71"/>
      <c r="BE1479" s="71"/>
      <c r="BF1479" s="71"/>
      <c r="BG1479" s="71"/>
      <c r="BH1479" s="71"/>
      <c r="BI1479" s="71"/>
      <c r="BJ1479" s="71"/>
      <c r="BK1479" s="71"/>
      <c r="BL1479" s="71"/>
    </row>
    <row r="1480" spans="3:64" ht="12.95" customHeight="1">
      <c r="C1480" s="12"/>
      <c r="D1480" s="12"/>
      <c r="AA1480" s="71"/>
      <c r="AB1480" s="71"/>
      <c r="AC1480" s="71"/>
      <c r="AD1480" s="71"/>
      <c r="AE1480" s="71"/>
      <c r="AG1480" s="102"/>
      <c r="AN1480" s="71"/>
      <c r="AO1480" s="71"/>
      <c r="AP1480" s="71"/>
      <c r="AQ1480" s="71"/>
      <c r="AR1480" s="71"/>
      <c r="AS1480" s="71"/>
      <c r="AT1480" s="71"/>
      <c r="AU1480" s="71"/>
      <c r="AV1480" s="71"/>
      <c r="AW1480" s="71"/>
      <c r="AX1480" s="71"/>
      <c r="AY1480" s="71"/>
      <c r="AZ1480" s="71"/>
      <c r="BA1480" s="71"/>
      <c r="BB1480" s="71"/>
      <c r="BC1480" s="71"/>
      <c r="BD1480" s="71"/>
      <c r="BE1480" s="71"/>
      <c r="BF1480" s="71"/>
      <c r="BG1480" s="71"/>
      <c r="BH1480" s="71"/>
      <c r="BI1480" s="71"/>
      <c r="BJ1480" s="71"/>
      <c r="BK1480" s="71"/>
      <c r="BL1480" s="71"/>
    </row>
    <row r="1481" spans="3:64" ht="12.95" customHeight="1">
      <c r="C1481" s="12"/>
      <c r="D1481" s="12"/>
      <c r="AA1481" s="71"/>
      <c r="AB1481" s="71"/>
      <c r="AC1481" s="71"/>
      <c r="AD1481" s="71"/>
      <c r="AE1481" s="71"/>
      <c r="AG1481" s="102"/>
      <c r="AN1481" s="71"/>
      <c r="AO1481" s="71"/>
      <c r="AP1481" s="71"/>
      <c r="AQ1481" s="71"/>
      <c r="AR1481" s="71"/>
      <c r="AS1481" s="71"/>
      <c r="AT1481" s="71"/>
      <c r="AU1481" s="71"/>
      <c r="AV1481" s="71"/>
    </row>
    <row r="1482" spans="3:64" ht="12.95" customHeight="1">
      <c r="C1482" s="12"/>
      <c r="D1482" s="12"/>
      <c r="AA1482" s="71"/>
      <c r="AB1482" s="71"/>
      <c r="AC1482" s="71"/>
      <c r="AD1482" s="71"/>
      <c r="AE1482" s="71"/>
      <c r="AG1482" s="102"/>
      <c r="AN1482" s="71"/>
      <c r="AO1482" s="71"/>
      <c r="AP1482" s="71"/>
      <c r="AQ1482" s="71"/>
      <c r="AR1482" s="71"/>
      <c r="AS1482" s="71"/>
      <c r="AT1482" s="71"/>
      <c r="AU1482" s="71"/>
    </row>
    <row r="1483" spans="3:64" ht="12.95" customHeight="1">
      <c r="C1483" s="12"/>
      <c r="D1483" s="12"/>
      <c r="AA1483" s="71"/>
      <c r="AB1483" s="71"/>
      <c r="AC1483" s="71"/>
      <c r="AD1483" s="71"/>
      <c r="AE1483" s="71"/>
      <c r="AG1483" s="102"/>
      <c r="AN1483" s="71"/>
      <c r="AO1483" s="71"/>
      <c r="AP1483" s="71"/>
      <c r="AQ1483" s="71"/>
      <c r="AR1483" s="71"/>
      <c r="AS1483" s="71"/>
      <c r="AT1483" s="71"/>
      <c r="AU1483" s="71"/>
    </row>
    <row r="1484" spans="3:64" ht="12.95" customHeight="1">
      <c r="C1484" s="12"/>
      <c r="D1484" s="12"/>
      <c r="AA1484" s="71"/>
      <c r="AB1484" s="71"/>
      <c r="AC1484" s="71"/>
      <c r="AD1484" s="71"/>
      <c r="AE1484" s="71"/>
      <c r="AG1484" s="102"/>
      <c r="AN1484" s="71"/>
      <c r="AO1484" s="71"/>
      <c r="AP1484" s="71"/>
      <c r="AQ1484" s="71"/>
      <c r="AR1484" s="71"/>
      <c r="AS1484" s="71"/>
      <c r="AT1484" s="71"/>
      <c r="AU1484" s="71"/>
      <c r="AV1484" s="71"/>
    </row>
    <row r="1485" spans="3:64" ht="12.95" customHeight="1">
      <c r="C1485" s="12"/>
      <c r="D1485" s="12"/>
      <c r="AA1485" s="71"/>
      <c r="AB1485" s="71"/>
      <c r="AC1485" s="71"/>
      <c r="AD1485" s="71"/>
      <c r="AE1485" s="71"/>
      <c r="AG1485" s="102"/>
      <c r="AN1485" s="71"/>
      <c r="AO1485" s="71"/>
      <c r="AP1485" s="71"/>
      <c r="AQ1485" s="71"/>
      <c r="AR1485" s="71"/>
      <c r="AS1485" s="71"/>
      <c r="AT1485" s="71"/>
      <c r="AU1485" s="71"/>
      <c r="AV1485" s="71"/>
      <c r="AW1485" s="71"/>
      <c r="AX1485" s="71"/>
      <c r="AY1485" s="71"/>
      <c r="AZ1485" s="71"/>
      <c r="BA1485" s="71"/>
      <c r="BB1485" s="71"/>
      <c r="BC1485" s="71"/>
      <c r="BD1485" s="71"/>
      <c r="BE1485" s="71"/>
      <c r="BF1485" s="71"/>
      <c r="BG1485" s="71"/>
      <c r="BH1485" s="71"/>
      <c r="BI1485" s="71"/>
      <c r="BJ1485" s="71"/>
      <c r="BK1485" s="71"/>
      <c r="BL1485" s="71"/>
    </row>
    <row r="1486" spans="3:64" ht="12.95" customHeight="1">
      <c r="C1486" s="12"/>
      <c r="D1486" s="12"/>
      <c r="AA1486" s="71"/>
      <c r="AB1486" s="71"/>
      <c r="AC1486" s="71"/>
      <c r="AD1486" s="71"/>
      <c r="AE1486" s="71"/>
      <c r="AG1486" s="102"/>
      <c r="AN1486" s="71"/>
      <c r="AO1486" s="71"/>
      <c r="AP1486" s="71"/>
      <c r="AQ1486" s="71"/>
      <c r="AR1486" s="71"/>
      <c r="AS1486" s="71"/>
      <c r="AT1486" s="71"/>
      <c r="AU1486" s="71"/>
      <c r="AV1486" s="71"/>
      <c r="AW1486" s="71"/>
      <c r="AX1486" s="71"/>
      <c r="AY1486" s="71"/>
      <c r="AZ1486" s="71"/>
      <c r="BA1486" s="71"/>
      <c r="BB1486" s="71"/>
      <c r="BC1486" s="71"/>
      <c r="BD1486" s="71"/>
      <c r="BE1486" s="71"/>
      <c r="BF1486" s="71"/>
      <c r="BG1486" s="71"/>
      <c r="BH1486" s="71"/>
      <c r="BI1486" s="71"/>
      <c r="BJ1486" s="71"/>
      <c r="BK1486" s="71"/>
      <c r="BL1486" s="71"/>
    </row>
    <row r="1487" spans="3:64" ht="12.95" customHeight="1">
      <c r="C1487" s="12"/>
      <c r="D1487" s="12"/>
      <c r="AA1487" s="71"/>
      <c r="AB1487" s="71"/>
      <c r="AC1487" s="71"/>
      <c r="AD1487" s="71"/>
      <c r="AE1487" s="71"/>
      <c r="AG1487" s="102"/>
      <c r="AN1487" s="71"/>
      <c r="AO1487" s="71"/>
      <c r="AP1487" s="71"/>
      <c r="AQ1487" s="71"/>
      <c r="AR1487" s="71"/>
      <c r="AS1487" s="71"/>
      <c r="AT1487" s="71"/>
      <c r="AU1487" s="71"/>
    </row>
    <row r="1488" spans="3:64" ht="12.95" customHeight="1">
      <c r="C1488" s="12"/>
      <c r="D1488" s="12"/>
      <c r="AA1488" s="71"/>
      <c r="AB1488" s="71"/>
      <c r="AC1488" s="71"/>
      <c r="AD1488" s="71"/>
      <c r="AE1488" s="71"/>
      <c r="AG1488" s="102"/>
      <c r="AN1488" s="71"/>
      <c r="AO1488" s="71"/>
      <c r="AP1488" s="71"/>
      <c r="AQ1488" s="71"/>
      <c r="AR1488" s="71"/>
      <c r="AS1488" s="71"/>
      <c r="AT1488" s="71"/>
      <c r="AU1488" s="71"/>
      <c r="AV1488" s="71"/>
      <c r="AX1488" s="71"/>
    </row>
    <row r="1489" spans="3:64" ht="12.95" customHeight="1">
      <c r="C1489" s="12"/>
      <c r="D1489" s="12"/>
      <c r="AA1489" s="71"/>
      <c r="AB1489" s="71"/>
      <c r="AC1489" s="71"/>
      <c r="AD1489" s="71"/>
      <c r="AE1489" s="71"/>
      <c r="AG1489" s="102"/>
      <c r="AN1489" s="71"/>
      <c r="AO1489" s="71"/>
      <c r="AP1489" s="71"/>
      <c r="AQ1489" s="71"/>
      <c r="AR1489" s="71"/>
      <c r="AS1489" s="71"/>
      <c r="AT1489" s="71"/>
      <c r="AU1489" s="71"/>
      <c r="AV1489" s="71"/>
    </row>
    <row r="1490" spans="3:64" ht="12.95" customHeight="1">
      <c r="C1490" s="12"/>
      <c r="D1490" s="12"/>
      <c r="AA1490" s="71"/>
      <c r="AB1490" s="71"/>
      <c r="AC1490" s="71"/>
      <c r="AD1490" s="71"/>
      <c r="AE1490" s="71"/>
      <c r="AG1490" s="102"/>
      <c r="AN1490" s="71"/>
      <c r="AO1490" s="71"/>
      <c r="AP1490" s="71"/>
      <c r="AQ1490" s="71"/>
      <c r="AR1490" s="71"/>
      <c r="AS1490" s="71"/>
      <c r="AT1490" s="71"/>
      <c r="AU1490" s="71"/>
    </row>
    <row r="1491" spans="3:64" ht="12.95" customHeight="1">
      <c r="C1491" s="12"/>
      <c r="D1491" s="12"/>
      <c r="AA1491" s="71"/>
      <c r="AB1491" s="71"/>
      <c r="AC1491" s="71"/>
      <c r="AD1491" s="71"/>
      <c r="AE1491" s="71"/>
      <c r="AG1491" s="102"/>
      <c r="AN1491" s="71"/>
      <c r="AO1491" s="71"/>
      <c r="AP1491" s="71"/>
      <c r="AQ1491" s="71"/>
      <c r="AR1491" s="71"/>
      <c r="AS1491" s="71"/>
      <c r="AT1491" s="71"/>
      <c r="AU1491" s="71"/>
    </row>
    <row r="1492" spans="3:64" ht="12.95" customHeight="1">
      <c r="C1492" s="12"/>
      <c r="D1492" s="12"/>
      <c r="AA1492" s="71"/>
      <c r="AB1492" s="71"/>
      <c r="AC1492" s="71"/>
      <c r="AD1492" s="71"/>
      <c r="AE1492" s="71"/>
      <c r="AG1492" s="102"/>
      <c r="AN1492" s="71"/>
      <c r="AO1492" s="71"/>
      <c r="AP1492" s="71"/>
      <c r="AQ1492" s="71"/>
      <c r="AR1492" s="71"/>
      <c r="AS1492" s="71"/>
      <c r="AT1492" s="71"/>
      <c r="AU1492" s="71"/>
    </row>
    <row r="1493" spans="3:64" ht="12.95" customHeight="1">
      <c r="C1493" s="12"/>
      <c r="D1493" s="12"/>
      <c r="AA1493" s="71"/>
      <c r="AB1493" s="71"/>
      <c r="AC1493" s="71"/>
      <c r="AD1493" s="71"/>
      <c r="AE1493" s="71"/>
      <c r="AG1493" s="102"/>
      <c r="AN1493" s="71"/>
      <c r="AO1493" s="71"/>
      <c r="AP1493" s="71"/>
      <c r="AQ1493" s="71"/>
      <c r="AR1493" s="71"/>
      <c r="AS1493" s="71"/>
      <c r="AT1493" s="71"/>
      <c r="AU1493" s="71"/>
    </row>
    <row r="1494" spans="3:64" ht="12.95" customHeight="1">
      <c r="C1494" s="12"/>
      <c r="D1494" s="12"/>
      <c r="AA1494" s="71"/>
      <c r="AB1494" s="71"/>
      <c r="AC1494" s="71"/>
      <c r="AD1494" s="71"/>
      <c r="AE1494" s="71"/>
      <c r="AG1494" s="102"/>
      <c r="AN1494" s="71"/>
      <c r="AO1494" s="71"/>
      <c r="AP1494" s="71"/>
      <c r="AQ1494" s="71"/>
      <c r="AR1494" s="71"/>
      <c r="AS1494" s="71"/>
      <c r="AT1494" s="71"/>
      <c r="AU1494" s="71"/>
      <c r="AV1494" s="71"/>
      <c r="AW1494" s="71"/>
      <c r="AX1494" s="71"/>
      <c r="AY1494" s="71"/>
      <c r="AZ1494" s="71"/>
      <c r="BA1494" s="71"/>
      <c r="BB1494" s="71"/>
      <c r="BC1494" s="71"/>
      <c r="BD1494" s="71"/>
      <c r="BE1494" s="71"/>
      <c r="BF1494" s="71"/>
      <c r="BG1494" s="71"/>
      <c r="BH1494" s="71"/>
      <c r="BI1494" s="71"/>
      <c r="BJ1494" s="71"/>
      <c r="BK1494" s="71"/>
      <c r="BL1494" s="71"/>
    </row>
    <row r="1495" spans="3:64" ht="12.95" customHeight="1">
      <c r="C1495" s="12"/>
      <c r="D1495" s="12"/>
      <c r="AA1495" s="71"/>
      <c r="AB1495" s="71"/>
      <c r="AC1495" s="71"/>
      <c r="AD1495" s="71"/>
      <c r="AE1495" s="71"/>
      <c r="AG1495" s="102"/>
      <c r="AN1495" s="71"/>
      <c r="AO1495" s="71"/>
      <c r="AP1495" s="71"/>
      <c r="AQ1495" s="71"/>
      <c r="AR1495" s="71"/>
      <c r="AS1495" s="71"/>
      <c r="AT1495" s="71"/>
      <c r="AU1495" s="71"/>
    </row>
    <row r="1496" spans="3:64" ht="12.95" customHeight="1">
      <c r="C1496" s="12"/>
      <c r="D1496" s="12"/>
      <c r="AA1496" s="71"/>
      <c r="AB1496" s="71"/>
      <c r="AC1496" s="71"/>
      <c r="AD1496" s="71"/>
      <c r="AE1496" s="71"/>
      <c r="AG1496" s="102"/>
      <c r="AN1496" s="71"/>
      <c r="AO1496" s="71"/>
      <c r="AP1496" s="71"/>
      <c r="AQ1496" s="71"/>
      <c r="AR1496" s="71"/>
      <c r="AS1496" s="71"/>
      <c r="AT1496" s="71"/>
      <c r="AU1496" s="71"/>
      <c r="AV1496" s="71"/>
      <c r="AW1496" s="71"/>
      <c r="AX1496" s="71"/>
      <c r="AY1496" s="71"/>
      <c r="AZ1496" s="71"/>
      <c r="BA1496" s="71"/>
      <c r="BB1496" s="71"/>
      <c r="BC1496" s="71"/>
      <c r="BD1496" s="71"/>
      <c r="BE1496" s="71"/>
      <c r="BF1496" s="71"/>
      <c r="BG1496" s="71"/>
      <c r="BH1496" s="71"/>
      <c r="BI1496" s="71"/>
      <c r="BJ1496" s="71"/>
      <c r="BK1496" s="71"/>
      <c r="BL1496" s="71"/>
    </row>
    <row r="1497" spans="3:64" ht="12.95" customHeight="1">
      <c r="C1497" s="12"/>
      <c r="D1497" s="12"/>
      <c r="AA1497" s="71"/>
      <c r="AB1497" s="71"/>
      <c r="AC1497" s="71"/>
      <c r="AD1497" s="71"/>
      <c r="AE1497" s="71"/>
      <c r="AG1497" s="102"/>
      <c r="AN1497" s="71"/>
      <c r="AO1497" s="71"/>
      <c r="AP1497" s="71"/>
      <c r="AQ1497" s="71"/>
      <c r="AR1497" s="71"/>
      <c r="AS1497" s="71"/>
      <c r="AT1497" s="71"/>
      <c r="AU1497" s="71"/>
      <c r="AV1497" s="71"/>
      <c r="AX1497" s="71"/>
    </row>
    <row r="1498" spans="3:64" ht="12.95" customHeight="1">
      <c r="C1498" s="12"/>
      <c r="D1498" s="12"/>
      <c r="AA1498" s="71"/>
      <c r="AB1498" s="71"/>
      <c r="AC1498" s="71"/>
      <c r="AD1498" s="71"/>
      <c r="AE1498" s="71"/>
      <c r="AG1498" s="102"/>
      <c r="AN1498" s="71"/>
      <c r="AO1498" s="71"/>
      <c r="AP1498" s="71"/>
      <c r="AQ1498" s="71"/>
      <c r="AR1498" s="71"/>
      <c r="AS1498" s="71"/>
      <c r="AT1498" s="71"/>
      <c r="AU1498" s="71"/>
      <c r="AV1498" s="71"/>
    </row>
    <row r="1499" spans="3:64" ht="12.95" customHeight="1">
      <c r="C1499" s="12"/>
      <c r="D1499" s="12"/>
      <c r="AA1499" s="71"/>
      <c r="AB1499" s="71"/>
      <c r="AC1499" s="71"/>
      <c r="AD1499" s="71"/>
      <c r="AE1499" s="71"/>
      <c r="AG1499" s="102"/>
      <c r="AN1499" s="71"/>
      <c r="AO1499" s="71"/>
      <c r="AP1499" s="71"/>
      <c r="AQ1499" s="71"/>
      <c r="AR1499" s="71"/>
      <c r="AS1499" s="71"/>
      <c r="AT1499" s="71"/>
      <c r="AU1499" s="71"/>
      <c r="AV1499" s="71"/>
    </row>
    <row r="1500" spans="3:64" ht="12.95" customHeight="1">
      <c r="C1500" s="12"/>
      <c r="D1500" s="12"/>
      <c r="AA1500" s="71"/>
      <c r="AB1500" s="71"/>
      <c r="AC1500" s="71"/>
      <c r="AD1500" s="71"/>
      <c r="AE1500" s="71"/>
      <c r="AG1500" s="102"/>
      <c r="AN1500" s="71"/>
      <c r="AO1500" s="71"/>
      <c r="AP1500" s="71"/>
      <c r="AQ1500" s="71"/>
      <c r="AR1500" s="71"/>
      <c r="AS1500" s="71"/>
      <c r="AT1500" s="71"/>
      <c r="AU1500" s="71"/>
      <c r="AV1500" s="71"/>
      <c r="AX1500" s="71"/>
    </row>
    <row r="1501" spans="3:64" ht="12.95" customHeight="1">
      <c r="C1501" s="12"/>
      <c r="D1501" s="12"/>
      <c r="AA1501" s="71"/>
      <c r="AB1501" s="71"/>
      <c r="AC1501" s="71"/>
      <c r="AD1501" s="71"/>
      <c r="AE1501" s="71"/>
      <c r="AG1501" s="102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  <c r="BB1501" s="71"/>
      <c r="BC1501" s="71"/>
      <c r="BD1501" s="71"/>
      <c r="BE1501" s="71"/>
      <c r="BF1501" s="71"/>
      <c r="BG1501" s="71"/>
      <c r="BH1501" s="71"/>
      <c r="BI1501" s="71"/>
      <c r="BJ1501" s="71"/>
      <c r="BK1501" s="71"/>
      <c r="BL1501" s="71"/>
    </row>
    <row r="1502" spans="3:64" ht="12.95" customHeight="1">
      <c r="C1502" s="12"/>
      <c r="D1502" s="12"/>
      <c r="AA1502" s="71"/>
      <c r="AB1502" s="71"/>
      <c r="AC1502" s="71"/>
      <c r="AD1502" s="71"/>
      <c r="AE1502" s="71"/>
      <c r="AG1502" s="102"/>
      <c r="AN1502" s="71"/>
      <c r="AO1502" s="71"/>
      <c r="AP1502" s="71"/>
      <c r="AQ1502" s="71"/>
      <c r="AR1502" s="71"/>
      <c r="AS1502" s="71"/>
      <c r="AT1502" s="71"/>
      <c r="AU1502" s="71"/>
      <c r="AV1502" s="71"/>
    </row>
    <row r="1503" spans="3:64" ht="12.95" customHeight="1">
      <c r="C1503" s="12"/>
      <c r="D1503" s="12"/>
      <c r="AA1503" s="71"/>
      <c r="AB1503" s="71"/>
      <c r="AC1503" s="71"/>
      <c r="AD1503" s="71"/>
      <c r="AE1503" s="71"/>
      <c r="AG1503" s="102"/>
      <c r="AN1503" s="71"/>
      <c r="AO1503" s="71"/>
      <c r="AP1503" s="71"/>
      <c r="AQ1503" s="71"/>
      <c r="AR1503" s="71"/>
      <c r="AS1503" s="71"/>
      <c r="AT1503" s="71"/>
      <c r="AU1503" s="71"/>
      <c r="AV1503" s="71"/>
      <c r="AX1503" s="71"/>
    </row>
    <row r="1504" spans="3:64" ht="12.95" customHeight="1">
      <c r="C1504" s="12"/>
      <c r="D1504" s="12"/>
      <c r="AA1504" s="71"/>
      <c r="AB1504" s="71"/>
      <c r="AC1504" s="71"/>
      <c r="AD1504" s="71"/>
      <c r="AE1504" s="71"/>
      <c r="AG1504" s="102"/>
      <c r="AN1504" s="71"/>
      <c r="AO1504" s="71"/>
      <c r="AP1504" s="71"/>
      <c r="AQ1504" s="71"/>
      <c r="AR1504" s="71"/>
      <c r="AS1504" s="71"/>
      <c r="AT1504" s="71"/>
      <c r="AU1504" s="71"/>
      <c r="AV1504" s="71"/>
      <c r="AW1504" s="71"/>
      <c r="AX1504" s="71"/>
      <c r="AY1504" s="71"/>
      <c r="AZ1504" s="71"/>
      <c r="BA1504" s="71"/>
      <c r="BB1504" s="71"/>
      <c r="BC1504" s="71"/>
      <c r="BD1504" s="71"/>
      <c r="BE1504" s="71"/>
      <c r="BF1504" s="71"/>
      <c r="BG1504" s="71"/>
      <c r="BH1504" s="71"/>
      <c r="BI1504" s="71"/>
      <c r="BJ1504" s="71"/>
      <c r="BK1504" s="71"/>
      <c r="BL1504" s="71"/>
    </row>
    <row r="1505" spans="3:64" ht="12.95" customHeight="1">
      <c r="C1505" s="12"/>
      <c r="D1505" s="12"/>
      <c r="AA1505" s="71"/>
      <c r="AB1505" s="71"/>
      <c r="AC1505" s="71"/>
      <c r="AD1505" s="71"/>
      <c r="AE1505" s="71"/>
      <c r="AG1505" s="102"/>
      <c r="AN1505" s="71"/>
      <c r="AO1505" s="71"/>
      <c r="AP1505" s="71"/>
      <c r="AQ1505" s="71"/>
      <c r="AR1505" s="71"/>
      <c r="AS1505" s="71"/>
      <c r="AT1505" s="71"/>
      <c r="AU1505" s="71"/>
      <c r="AV1505" s="71"/>
    </row>
    <row r="1506" spans="3:64" ht="12.95" customHeight="1">
      <c r="C1506" s="12"/>
      <c r="D1506" s="12"/>
      <c r="AA1506" s="71"/>
      <c r="AB1506" s="71"/>
      <c r="AC1506" s="71"/>
      <c r="AD1506" s="71"/>
      <c r="AE1506" s="71"/>
      <c r="AG1506" s="102"/>
      <c r="AN1506" s="71"/>
      <c r="AO1506" s="71"/>
      <c r="AP1506" s="71"/>
      <c r="AQ1506" s="71"/>
      <c r="AR1506" s="71"/>
      <c r="AS1506" s="71"/>
      <c r="AT1506" s="71"/>
      <c r="AU1506" s="71"/>
      <c r="AV1506" s="71"/>
    </row>
    <row r="1507" spans="3:64" ht="12.95" customHeight="1">
      <c r="C1507" s="12"/>
      <c r="D1507" s="12"/>
      <c r="AA1507" s="71"/>
      <c r="AB1507" s="71"/>
      <c r="AC1507" s="71"/>
      <c r="AD1507" s="71"/>
      <c r="AE1507" s="71"/>
      <c r="AG1507" s="102"/>
      <c r="AN1507" s="71"/>
      <c r="AO1507" s="71"/>
      <c r="AP1507" s="71"/>
      <c r="AQ1507" s="71"/>
      <c r="AR1507" s="71"/>
      <c r="AS1507" s="71"/>
      <c r="AT1507" s="71"/>
      <c r="AU1507" s="71"/>
      <c r="AV1507" s="71"/>
      <c r="AX1507" s="71"/>
      <c r="AY1507" s="71"/>
      <c r="AZ1507" s="71"/>
      <c r="BA1507" s="71"/>
      <c r="BB1507" s="71"/>
      <c r="BC1507" s="71"/>
      <c r="BD1507" s="71"/>
      <c r="BE1507" s="71"/>
      <c r="BF1507" s="71"/>
      <c r="BG1507" s="71"/>
      <c r="BH1507" s="71"/>
      <c r="BI1507" s="71"/>
      <c r="BJ1507" s="71"/>
      <c r="BK1507" s="71"/>
      <c r="BL1507" s="71"/>
    </row>
    <row r="1508" spans="3:64" ht="12.95" customHeight="1">
      <c r="C1508" s="12"/>
      <c r="D1508" s="12"/>
      <c r="AA1508" s="71"/>
      <c r="AB1508" s="71"/>
      <c r="AC1508" s="71"/>
      <c r="AD1508" s="71"/>
      <c r="AE1508" s="71"/>
      <c r="AG1508" s="102"/>
      <c r="AN1508" s="71"/>
      <c r="AO1508" s="71"/>
      <c r="AP1508" s="71"/>
      <c r="AQ1508" s="71"/>
      <c r="AR1508" s="71"/>
      <c r="AS1508" s="71"/>
      <c r="AT1508" s="71"/>
      <c r="AU1508" s="71"/>
      <c r="AV1508" s="71"/>
    </row>
    <row r="1509" spans="3:64" ht="12.95" customHeight="1">
      <c r="C1509" s="12"/>
      <c r="D1509" s="12"/>
      <c r="AA1509" s="71"/>
      <c r="AB1509" s="71"/>
      <c r="AC1509" s="71"/>
      <c r="AD1509" s="71"/>
      <c r="AE1509" s="71"/>
      <c r="AG1509" s="102"/>
      <c r="AN1509" s="71"/>
      <c r="AO1509" s="71"/>
      <c r="AP1509" s="71"/>
      <c r="AQ1509" s="71"/>
      <c r="AR1509" s="71"/>
      <c r="AS1509" s="71"/>
      <c r="AT1509" s="71"/>
      <c r="AU1509" s="71"/>
      <c r="AV1509" s="71"/>
      <c r="AX1509" s="71"/>
      <c r="AY1509" s="71"/>
      <c r="AZ1509" s="71"/>
      <c r="BA1509" s="71"/>
      <c r="BB1509" s="71"/>
      <c r="BC1509" s="71"/>
      <c r="BD1509" s="71"/>
      <c r="BE1509" s="71"/>
      <c r="BF1509" s="71"/>
      <c r="BG1509" s="71"/>
      <c r="BH1509" s="71"/>
      <c r="BI1509" s="71"/>
      <c r="BJ1509" s="71"/>
      <c r="BK1509" s="71"/>
      <c r="BL1509" s="71"/>
    </row>
    <row r="1510" spans="3:64" ht="12.95" customHeight="1">
      <c r="C1510" s="12"/>
      <c r="D1510" s="12"/>
      <c r="AA1510" s="71"/>
      <c r="AB1510" s="71"/>
      <c r="AC1510" s="71"/>
      <c r="AD1510" s="71"/>
      <c r="AE1510" s="71"/>
      <c r="AG1510" s="102"/>
      <c r="AN1510" s="71"/>
      <c r="AO1510" s="71"/>
      <c r="AP1510" s="71"/>
      <c r="AQ1510" s="71"/>
      <c r="AR1510" s="71"/>
      <c r="AS1510" s="71"/>
      <c r="AT1510" s="71"/>
      <c r="AU1510" s="71"/>
    </row>
    <row r="1511" spans="3:64" ht="12.95" customHeight="1">
      <c r="C1511" s="12"/>
      <c r="D1511" s="12"/>
      <c r="AA1511" s="71"/>
      <c r="AB1511" s="71"/>
      <c r="AC1511" s="71"/>
      <c r="AD1511" s="71"/>
      <c r="AE1511" s="71"/>
      <c r="AG1511" s="102"/>
      <c r="AN1511" s="71"/>
      <c r="AO1511" s="71"/>
      <c r="AP1511" s="71"/>
      <c r="AQ1511" s="71"/>
      <c r="AR1511" s="71"/>
      <c r="AS1511" s="71"/>
      <c r="AT1511" s="71"/>
      <c r="AU1511" s="71"/>
      <c r="AV1511" s="71"/>
      <c r="AX1511" s="71"/>
    </row>
    <row r="1512" spans="3:64" ht="12.95" customHeight="1">
      <c r="C1512" s="12"/>
      <c r="D1512" s="12"/>
      <c r="AA1512" s="71"/>
      <c r="AB1512" s="71"/>
      <c r="AC1512" s="71"/>
      <c r="AD1512" s="71"/>
      <c r="AE1512" s="71"/>
      <c r="AG1512" s="102"/>
      <c r="AN1512" s="71"/>
      <c r="AO1512" s="71"/>
      <c r="AP1512" s="71"/>
      <c r="AQ1512" s="71"/>
      <c r="AR1512" s="71"/>
      <c r="AS1512" s="71"/>
      <c r="AT1512" s="71"/>
      <c r="AU1512" s="71"/>
    </row>
    <row r="1513" spans="3:64" ht="12.95" customHeight="1">
      <c r="C1513" s="12"/>
      <c r="D1513" s="12"/>
      <c r="AA1513" s="71"/>
      <c r="AB1513" s="71"/>
      <c r="AC1513" s="71"/>
      <c r="AD1513" s="71"/>
      <c r="AE1513" s="71"/>
      <c r="AG1513" s="102"/>
      <c r="AN1513" s="71"/>
      <c r="AO1513" s="71"/>
      <c r="AP1513" s="71"/>
      <c r="AQ1513" s="71"/>
      <c r="AR1513" s="71"/>
      <c r="AS1513" s="71"/>
      <c r="AT1513" s="71"/>
      <c r="AU1513" s="71"/>
      <c r="AV1513" s="71"/>
    </row>
    <row r="1514" spans="3:64" ht="12.95" customHeight="1">
      <c r="C1514" s="12"/>
      <c r="D1514" s="12"/>
      <c r="AA1514" s="71"/>
      <c r="AB1514" s="71"/>
      <c r="AC1514" s="71"/>
      <c r="AD1514" s="71"/>
      <c r="AE1514" s="71"/>
      <c r="AG1514" s="102"/>
      <c r="AN1514" s="71"/>
      <c r="AO1514" s="71"/>
      <c r="AP1514" s="71"/>
      <c r="AQ1514" s="71"/>
      <c r="AR1514" s="71"/>
      <c r="AS1514" s="71"/>
      <c r="AT1514" s="71"/>
      <c r="AU1514" s="71"/>
      <c r="AV1514" s="71"/>
      <c r="AW1514" s="71"/>
      <c r="AX1514" s="71"/>
      <c r="AY1514" s="71"/>
      <c r="AZ1514" s="71"/>
      <c r="BA1514" s="71"/>
      <c r="BB1514" s="71"/>
      <c r="BC1514" s="71"/>
      <c r="BD1514" s="71"/>
      <c r="BE1514" s="71"/>
      <c r="BF1514" s="71"/>
      <c r="BG1514" s="71"/>
      <c r="BH1514" s="71"/>
      <c r="BI1514" s="71"/>
      <c r="BJ1514" s="71"/>
      <c r="BK1514" s="71"/>
      <c r="BL1514" s="71"/>
    </row>
    <row r="1515" spans="3:64" ht="12.95" customHeight="1">
      <c r="C1515" s="12"/>
      <c r="D1515" s="12"/>
      <c r="AA1515" s="71"/>
      <c r="AB1515" s="71"/>
      <c r="AC1515" s="71"/>
      <c r="AD1515" s="71"/>
      <c r="AE1515" s="71"/>
      <c r="AG1515" s="102"/>
      <c r="AN1515" s="71"/>
      <c r="AO1515" s="71"/>
      <c r="AP1515" s="71"/>
      <c r="AQ1515" s="71"/>
      <c r="AR1515" s="71"/>
      <c r="AS1515" s="71"/>
      <c r="AT1515" s="71"/>
      <c r="AU1515" s="71"/>
    </row>
    <row r="1516" spans="3:64" ht="12.95" customHeight="1">
      <c r="C1516" s="12"/>
      <c r="D1516" s="12"/>
      <c r="AA1516" s="71"/>
      <c r="AB1516" s="71"/>
      <c r="AC1516" s="71"/>
      <c r="AD1516" s="71"/>
      <c r="AE1516" s="71"/>
      <c r="AG1516" s="102"/>
      <c r="AN1516" s="71"/>
      <c r="AO1516" s="71"/>
      <c r="AP1516" s="71"/>
      <c r="AQ1516" s="71"/>
      <c r="AR1516" s="71"/>
      <c r="AS1516" s="71"/>
      <c r="AT1516" s="71"/>
      <c r="AU1516" s="71"/>
      <c r="AV1516" s="71"/>
      <c r="AX1516" s="71"/>
    </row>
    <row r="1517" spans="3:64" ht="12.95" customHeight="1">
      <c r="C1517" s="12"/>
      <c r="D1517" s="12"/>
      <c r="AA1517" s="71"/>
      <c r="AB1517" s="71"/>
      <c r="AC1517" s="71"/>
      <c r="AD1517" s="71"/>
      <c r="AE1517" s="71"/>
      <c r="AG1517" s="102"/>
      <c r="AN1517" s="71"/>
      <c r="AO1517" s="71"/>
      <c r="AP1517" s="71"/>
      <c r="AQ1517" s="71"/>
      <c r="AR1517" s="71"/>
      <c r="AS1517" s="71"/>
      <c r="AT1517" s="71"/>
      <c r="AU1517" s="71"/>
      <c r="AV1517" s="71"/>
      <c r="AW1517" s="71"/>
      <c r="AX1517" s="71"/>
      <c r="AY1517" s="71"/>
      <c r="AZ1517" s="71"/>
      <c r="BA1517" s="71"/>
      <c r="BB1517" s="71"/>
      <c r="BC1517" s="71"/>
      <c r="BD1517" s="71"/>
      <c r="BE1517" s="71"/>
      <c r="BF1517" s="71"/>
      <c r="BG1517" s="71"/>
      <c r="BH1517" s="71"/>
      <c r="BI1517" s="71"/>
      <c r="BJ1517" s="71"/>
      <c r="BK1517" s="71"/>
      <c r="BL1517" s="71"/>
    </row>
    <row r="1518" spans="3:64" ht="12.95" customHeight="1">
      <c r="C1518" s="12"/>
      <c r="D1518" s="12"/>
      <c r="AA1518" s="71"/>
      <c r="AB1518" s="71"/>
      <c r="AC1518" s="71"/>
      <c r="AD1518" s="71"/>
      <c r="AE1518" s="71"/>
      <c r="AG1518" s="102"/>
      <c r="AN1518" s="71"/>
      <c r="AO1518" s="71"/>
      <c r="AP1518" s="71"/>
      <c r="AQ1518" s="71"/>
      <c r="AR1518" s="71"/>
      <c r="AS1518" s="71"/>
      <c r="AT1518" s="71"/>
      <c r="AU1518" s="71"/>
      <c r="AV1518" s="71"/>
      <c r="AW1518" s="71"/>
      <c r="AX1518" s="71"/>
      <c r="AY1518" s="71"/>
      <c r="AZ1518" s="71"/>
      <c r="BA1518" s="71"/>
      <c r="BB1518" s="71"/>
      <c r="BC1518" s="71"/>
      <c r="BD1518" s="71"/>
      <c r="BE1518" s="71"/>
      <c r="BF1518" s="71"/>
      <c r="BG1518" s="71"/>
      <c r="BH1518" s="71"/>
      <c r="BI1518" s="71"/>
      <c r="BJ1518" s="71"/>
      <c r="BK1518" s="71"/>
      <c r="BL1518" s="71"/>
    </row>
    <row r="1519" spans="3:64" ht="12.95" customHeight="1">
      <c r="C1519" s="12"/>
      <c r="D1519" s="12"/>
      <c r="AA1519" s="71"/>
      <c r="AB1519" s="71"/>
      <c r="AC1519" s="71"/>
      <c r="AD1519" s="71"/>
      <c r="AE1519" s="71"/>
      <c r="AG1519" s="102"/>
      <c r="AN1519" s="71"/>
      <c r="AO1519" s="71"/>
      <c r="AP1519" s="71"/>
      <c r="AQ1519" s="71"/>
      <c r="AR1519" s="71"/>
      <c r="AS1519" s="71"/>
      <c r="AT1519" s="71"/>
      <c r="AU1519" s="71"/>
      <c r="AV1519" s="71"/>
      <c r="AW1519" s="71"/>
      <c r="AX1519" s="71"/>
      <c r="AY1519" s="71"/>
      <c r="AZ1519" s="71"/>
      <c r="BA1519" s="71"/>
      <c r="BB1519" s="71"/>
      <c r="BC1519" s="71"/>
      <c r="BD1519" s="71"/>
      <c r="BE1519" s="71"/>
      <c r="BF1519" s="71"/>
      <c r="BG1519" s="71"/>
      <c r="BH1519" s="71"/>
      <c r="BI1519" s="71"/>
      <c r="BJ1519" s="71"/>
      <c r="BK1519" s="71"/>
      <c r="BL1519" s="71"/>
    </row>
    <row r="1520" spans="3:64" ht="12.95" customHeight="1">
      <c r="C1520" s="12"/>
      <c r="D1520" s="12"/>
      <c r="AA1520" s="71"/>
      <c r="AB1520" s="71"/>
      <c r="AC1520" s="71"/>
      <c r="AD1520" s="71"/>
      <c r="AE1520" s="71"/>
      <c r="AG1520" s="102"/>
      <c r="AN1520" s="71"/>
      <c r="AO1520" s="71"/>
      <c r="AP1520" s="71"/>
      <c r="AQ1520" s="71"/>
      <c r="AR1520" s="71"/>
      <c r="AS1520" s="71"/>
      <c r="AT1520" s="71"/>
      <c r="AU1520" s="71"/>
      <c r="AV1520" s="71"/>
    </row>
    <row r="1521" spans="3:64" ht="12.95" customHeight="1">
      <c r="C1521" s="12"/>
      <c r="D1521" s="12"/>
      <c r="AA1521" s="71"/>
      <c r="AB1521" s="71"/>
      <c r="AC1521" s="71"/>
      <c r="AD1521" s="71"/>
      <c r="AE1521" s="71"/>
      <c r="AG1521" s="102"/>
      <c r="AN1521" s="71"/>
      <c r="AO1521" s="71"/>
      <c r="AP1521" s="71"/>
      <c r="AQ1521" s="71"/>
      <c r="AR1521" s="71"/>
      <c r="AS1521" s="71"/>
      <c r="AT1521" s="71"/>
      <c r="AU1521" s="71"/>
      <c r="AV1521" s="71"/>
    </row>
    <row r="1522" spans="3:64" ht="12.95" customHeight="1">
      <c r="C1522" s="12"/>
      <c r="D1522" s="12"/>
      <c r="AA1522" s="71"/>
      <c r="AB1522" s="71"/>
      <c r="AC1522" s="71"/>
      <c r="AD1522" s="71"/>
      <c r="AE1522" s="71"/>
      <c r="AG1522" s="102"/>
      <c r="AN1522" s="71"/>
      <c r="AO1522" s="71"/>
      <c r="AP1522" s="71"/>
      <c r="AQ1522" s="71"/>
      <c r="AR1522" s="71"/>
      <c r="AS1522" s="71"/>
      <c r="AT1522" s="71"/>
      <c r="AU1522" s="71"/>
      <c r="AV1522" s="71"/>
      <c r="AX1522" s="71"/>
      <c r="AY1522" s="71"/>
      <c r="AZ1522" s="71"/>
      <c r="BA1522" s="71"/>
      <c r="BB1522" s="71"/>
      <c r="BC1522" s="71"/>
      <c r="BD1522" s="71"/>
      <c r="BE1522" s="71"/>
      <c r="BF1522" s="71"/>
      <c r="BG1522" s="71"/>
      <c r="BH1522" s="71"/>
      <c r="BI1522" s="71"/>
      <c r="BJ1522" s="71"/>
      <c r="BK1522" s="71"/>
      <c r="BL1522" s="71"/>
    </row>
    <row r="1523" spans="3:64" ht="12.95" customHeight="1">
      <c r="C1523" s="12"/>
      <c r="D1523" s="12"/>
      <c r="AA1523" s="71"/>
      <c r="AB1523" s="71"/>
      <c r="AC1523" s="71"/>
      <c r="AD1523" s="71"/>
      <c r="AE1523" s="71"/>
      <c r="AG1523" s="102"/>
      <c r="AN1523" s="71"/>
      <c r="AO1523" s="71"/>
      <c r="AP1523" s="71"/>
      <c r="AQ1523" s="71"/>
      <c r="AR1523" s="71"/>
      <c r="AS1523" s="71"/>
      <c r="AT1523" s="71"/>
      <c r="AU1523" s="71"/>
      <c r="AV1523" s="71"/>
    </row>
    <row r="1524" spans="3:64" ht="12.95" customHeight="1">
      <c r="C1524" s="12"/>
      <c r="D1524" s="12"/>
      <c r="AA1524" s="71"/>
      <c r="AB1524" s="71"/>
      <c r="AC1524" s="71"/>
      <c r="AD1524" s="71"/>
      <c r="AE1524" s="71"/>
      <c r="AG1524" s="102"/>
      <c r="AN1524" s="71"/>
      <c r="AO1524" s="71"/>
      <c r="AP1524" s="71"/>
      <c r="AQ1524" s="71"/>
      <c r="AR1524" s="71"/>
      <c r="AS1524" s="71"/>
      <c r="AT1524" s="71"/>
      <c r="AU1524" s="71"/>
      <c r="AV1524" s="71"/>
      <c r="AX1524" s="71"/>
      <c r="AY1524" s="71"/>
      <c r="AZ1524" s="71"/>
      <c r="BA1524" s="71"/>
      <c r="BB1524" s="71"/>
      <c r="BC1524" s="71"/>
      <c r="BD1524" s="71"/>
      <c r="BE1524" s="71"/>
      <c r="BF1524" s="71"/>
      <c r="BG1524" s="71"/>
      <c r="BH1524" s="71"/>
      <c r="BI1524" s="71"/>
      <c r="BJ1524" s="71"/>
      <c r="BK1524" s="71"/>
      <c r="BL1524" s="71"/>
    </row>
    <row r="1525" spans="3:64" ht="12.95" customHeight="1">
      <c r="C1525" s="12"/>
      <c r="D1525" s="12"/>
      <c r="AA1525" s="71"/>
      <c r="AB1525" s="71"/>
      <c r="AC1525" s="71"/>
      <c r="AD1525" s="71"/>
      <c r="AE1525" s="71"/>
      <c r="AG1525" s="102"/>
      <c r="AN1525" s="71"/>
      <c r="AO1525" s="71"/>
      <c r="AP1525" s="71"/>
      <c r="AQ1525" s="71"/>
      <c r="AR1525" s="71"/>
      <c r="AS1525" s="71"/>
      <c r="AT1525" s="71"/>
      <c r="AU1525" s="71"/>
      <c r="AV1525" s="71"/>
    </row>
    <row r="1526" spans="3:64" ht="12.95" customHeight="1">
      <c r="C1526" s="12"/>
      <c r="D1526" s="12"/>
      <c r="AA1526" s="71"/>
      <c r="AB1526" s="71"/>
      <c r="AC1526" s="71"/>
      <c r="AD1526" s="71"/>
      <c r="AE1526" s="71"/>
      <c r="AG1526" s="102"/>
      <c r="AN1526" s="71"/>
      <c r="AO1526" s="71"/>
      <c r="AP1526" s="71"/>
      <c r="AQ1526" s="71"/>
      <c r="AR1526" s="71"/>
      <c r="AS1526" s="71"/>
      <c r="AT1526" s="71"/>
      <c r="AU1526" s="71"/>
      <c r="AV1526" s="71"/>
    </row>
    <row r="1527" spans="3:64" ht="12.95" customHeight="1">
      <c r="C1527" s="12"/>
      <c r="D1527" s="12"/>
      <c r="AA1527" s="71"/>
      <c r="AB1527" s="71"/>
      <c r="AC1527" s="71"/>
      <c r="AD1527" s="71"/>
      <c r="AE1527" s="71"/>
      <c r="AG1527" s="102"/>
      <c r="AN1527" s="71"/>
      <c r="AO1527" s="71"/>
      <c r="AP1527" s="71"/>
      <c r="AQ1527" s="71"/>
      <c r="AR1527" s="71"/>
      <c r="AS1527" s="71"/>
      <c r="AT1527" s="71"/>
      <c r="AU1527" s="71"/>
      <c r="AV1527" s="71"/>
      <c r="AX1527" s="71"/>
    </row>
    <row r="1528" spans="3:64" ht="12.95" customHeight="1">
      <c r="C1528" s="12"/>
      <c r="D1528" s="12"/>
      <c r="AA1528" s="71"/>
      <c r="AB1528" s="71"/>
      <c r="AC1528" s="71"/>
      <c r="AD1528" s="71"/>
      <c r="AE1528" s="71"/>
      <c r="AG1528" s="102"/>
      <c r="AN1528" s="71"/>
      <c r="AO1528" s="71"/>
      <c r="AP1528" s="71"/>
      <c r="AQ1528" s="71"/>
      <c r="AR1528" s="71"/>
      <c r="AS1528" s="71"/>
      <c r="AT1528" s="71"/>
      <c r="AU1528" s="71"/>
      <c r="AV1528" s="71"/>
    </row>
    <row r="1529" spans="3:64" ht="12.95" customHeight="1">
      <c r="C1529" s="12"/>
      <c r="D1529" s="12"/>
      <c r="AA1529" s="71"/>
      <c r="AB1529" s="71"/>
      <c r="AC1529" s="71"/>
      <c r="AD1529" s="71"/>
      <c r="AE1529" s="71"/>
      <c r="AG1529" s="102"/>
      <c r="AN1529" s="71"/>
      <c r="AO1529" s="71"/>
      <c r="AP1529" s="71"/>
      <c r="AQ1529" s="71"/>
      <c r="AR1529" s="71"/>
      <c r="AS1529" s="71"/>
      <c r="AT1529" s="71"/>
      <c r="AU1529" s="71"/>
      <c r="AV1529" s="71"/>
      <c r="AX1529" s="71"/>
    </row>
    <row r="1530" spans="3:64" ht="12.95" customHeight="1">
      <c r="C1530" s="12"/>
      <c r="D1530" s="12"/>
      <c r="AA1530" s="71"/>
      <c r="AB1530" s="71"/>
      <c r="AC1530" s="71"/>
      <c r="AD1530" s="71"/>
      <c r="AE1530" s="71"/>
      <c r="AG1530" s="102"/>
      <c r="AN1530" s="71"/>
      <c r="AO1530" s="71"/>
      <c r="AP1530" s="71"/>
      <c r="AQ1530" s="71"/>
      <c r="AR1530" s="71"/>
      <c r="AS1530" s="71"/>
      <c r="AT1530" s="71"/>
      <c r="AU1530" s="71"/>
      <c r="AV1530" s="71"/>
    </row>
    <row r="1531" spans="3:64" ht="12.95" customHeight="1">
      <c r="C1531" s="12"/>
      <c r="D1531" s="12"/>
      <c r="AA1531" s="71"/>
      <c r="AB1531" s="71"/>
      <c r="AC1531" s="71"/>
      <c r="AD1531" s="71"/>
      <c r="AE1531" s="71"/>
      <c r="AG1531" s="102"/>
      <c r="AN1531" s="71"/>
      <c r="AO1531" s="71"/>
      <c r="AP1531" s="71"/>
      <c r="AQ1531" s="71"/>
      <c r="AR1531" s="71"/>
      <c r="AS1531" s="71"/>
      <c r="AT1531" s="71"/>
      <c r="AU1531" s="71"/>
      <c r="AV1531" s="71"/>
    </row>
    <row r="1532" spans="3:64" ht="12.95" customHeight="1">
      <c r="C1532" s="12"/>
      <c r="D1532" s="12"/>
      <c r="AA1532" s="71"/>
      <c r="AB1532" s="71"/>
      <c r="AC1532" s="71"/>
      <c r="AD1532" s="71"/>
      <c r="AE1532" s="71"/>
      <c r="AG1532" s="102"/>
      <c r="AN1532" s="71"/>
      <c r="AO1532" s="71"/>
      <c r="AP1532" s="71"/>
      <c r="AQ1532" s="71"/>
      <c r="AR1532" s="71"/>
      <c r="AS1532" s="71"/>
      <c r="AT1532" s="71"/>
      <c r="AU1532" s="71"/>
      <c r="AV1532" s="71"/>
    </row>
    <row r="1533" spans="3:64" ht="12.95" customHeight="1">
      <c r="C1533" s="12"/>
      <c r="D1533" s="12"/>
      <c r="AA1533" s="71"/>
      <c r="AB1533" s="71"/>
      <c r="AC1533" s="71"/>
      <c r="AD1533" s="71"/>
      <c r="AE1533" s="71"/>
      <c r="AG1533" s="102"/>
      <c r="AN1533" s="71"/>
      <c r="AO1533" s="71"/>
      <c r="AP1533" s="71"/>
      <c r="AQ1533" s="71"/>
      <c r="AR1533" s="71"/>
      <c r="AS1533" s="71"/>
      <c r="AT1533" s="71"/>
      <c r="AU1533" s="71"/>
    </row>
    <row r="1534" spans="3:64" ht="12.95" customHeight="1">
      <c r="C1534" s="12"/>
      <c r="D1534" s="12"/>
      <c r="AA1534" s="71"/>
      <c r="AB1534" s="71"/>
      <c r="AC1534" s="71"/>
      <c r="AD1534" s="71"/>
      <c r="AE1534" s="71"/>
      <c r="AG1534" s="102"/>
      <c r="AN1534" s="71"/>
      <c r="AO1534" s="71"/>
      <c r="AP1534" s="71"/>
      <c r="AQ1534" s="71"/>
      <c r="AR1534" s="71"/>
      <c r="AS1534" s="71"/>
      <c r="AT1534" s="71"/>
      <c r="AU1534" s="71"/>
      <c r="AV1534" s="71"/>
    </row>
    <row r="1535" spans="3:64" ht="12.95" customHeight="1">
      <c r="C1535" s="12"/>
      <c r="D1535" s="12"/>
      <c r="AA1535" s="71"/>
      <c r="AB1535" s="71"/>
      <c r="AC1535" s="71"/>
      <c r="AD1535" s="71"/>
      <c r="AE1535" s="71"/>
      <c r="AG1535" s="102"/>
      <c r="AN1535" s="71"/>
      <c r="AO1535" s="71"/>
      <c r="AP1535" s="71"/>
      <c r="AQ1535" s="71"/>
      <c r="AR1535" s="71"/>
      <c r="AS1535" s="71"/>
      <c r="AT1535" s="71"/>
      <c r="AU1535" s="71"/>
      <c r="AV1535" s="71"/>
      <c r="AW1535" s="71"/>
      <c r="AX1535" s="71"/>
      <c r="AY1535" s="71"/>
      <c r="AZ1535" s="71"/>
      <c r="BA1535" s="71"/>
      <c r="BB1535" s="71"/>
      <c r="BC1535" s="71"/>
      <c r="BD1535" s="71"/>
      <c r="BE1535" s="71"/>
      <c r="BF1535" s="71"/>
      <c r="BG1535" s="71"/>
      <c r="BH1535" s="71"/>
      <c r="BI1535" s="71"/>
      <c r="BJ1535" s="71"/>
      <c r="BK1535" s="71"/>
      <c r="BL1535" s="71"/>
    </row>
    <row r="1536" spans="3:64" ht="12.95" customHeight="1">
      <c r="C1536" s="12"/>
      <c r="D1536" s="12"/>
      <c r="AA1536" s="71"/>
      <c r="AB1536" s="71"/>
      <c r="AC1536" s="71"/>
      <c r="AD1536" s="71"/>
      <c r="AE1536" s="71"/>
      <c r="AG1536" s="102"/>
      <c r="AN1536" s="71"/>
      <c r="AO1536" s="71"/>
      <c r="AP1536" s="71"/>
      <c r="AQ1536" s="71"/>
      <c r="AR1536" s="71"/>
      <c r="AS1536" s="71"/>
      <c r="AT1536" s="71"/>
      <c r="AU1536" s="71"/>
    </row>
    <row r="1537" spans="3:64" ht="12.95" customHeight="1">
      <c r="C1537" s="12"/>
      <c r="D1537" s="12"/>
      <c r="AA1537" s="71"/>
      <c r="AB1537" s="71"/>
      <c r="AC1537" s="71"/>
      <c r="AD1537" s="71"/>
      <c r="AE1537" s="71"/>
      <c r="AG1537" s="102"/>
      <c r="AN1537" s="71"/>
      <c r="AO1537" s="71"/>
      <c r="AP1537" s="71"/>
      <c r="AQ1537" s="71"/>
      <c r="AR1537" s="71"/>
      <c r="AS1537" s="71"/>
      <c r="AT1537" s="71"/>
      <c r="AU1537" s="71"/>
    </row>
    <row r="1538" spans="3:64" ht="12.95" customHeight="1">
      <c r="C1538" s="12"/>
      <c r="D1538" s="12"/>
      <c r="AA1538" s="71"/>
      <c r="AB1538" s="71"/>
      <c r="AC1538" s="71"/>
      <c r="AD1538" s="71"/>
      <c r="AE1538" s="71"/>
      <c r="AG1538" s="102"/>
      <c r="AN1538" s="71"/>
      <c r="AO1538" s="71"/>
      <c r="AP1538" s="71"/>
      <c r="AQ1538" s="71"/>
      <c r="AR1538" s="71"/>
      <c r="AS1538" s="71"/>
      <c r="AT1538" s="71"/>
      <c r="AU1538" s="71"/>
    </row>
    <row r="1539" spans="3:64" ht="12.95" customHeight="1">
      <c r="C1539" s="12"/>
      <c r="D1539" s="12"/>
      <c r="AA1539" s="71"/>
      <c r="AB1539" s="71"/>
      <c r="AC1539" s="71"/>
      <c r="AD1539" s="71"/>
      <c r="AE1539" s="71"/>
      <c r="AG1539" s="102"/>
      <c r="AN1539" s="71"/>
      <c r="AO1539" s="71"/>
      <c r="AP1539" s="71"/>
      <c r="AQ1539" s="71"/>
      <c r="AR1539" s="71"/>
      <c r="AS1539" s="71"/>
      <c r="AT1539" s="71"/>
      <c r="AU1539" s="71"/>
      <c r="AV1539" s="71"/>
    </row>
    <row r="1540" spans="3:64" ht="12.95" customHeight="1">
      <c r="C1540" s="12"/>
      <c r="D1540" s="12"/>
      <c r="AA1540" s="71"/>
      <c r="AB1540" s="71"/>
      <c r="AC1540" s="71"/>
      <c r="AD1540" s="71"/>
      <c r="AE1540" s="71"/>
      <c r="AG1540" s="102"/>
      <c r="AN1540" s="71"/>
      <c r="AO1540" s="71"/>
      <c r="AP1540" s="71"/>
      <c r="AQ1540" s="71"/>
      <c r="AR1540" s="71"/>
      <c r="AS1540" s="71"/>
      <c r="AT1540" s="71"/>
      <c r="AU1540" s="71"/>
      <c r="AV1540" s="71"/>
    </row>
    <row r="1541" spans="3:64" ht="12.95" customHeight="1">
      <c r="C1541" s="12"/>
      <c r="D1541" s="12"/>
      <c r="AA1541" s="71"/>
      <c r="AB1541" s="71"/>
      <c r="AC1541" s="71"/>
      <c r="AD1541" s="71"/>
      <c r="AE1541" s="71"/>
      <c r="AG1541" s="102"/>
      <c r="AN1541" s="71"/>
      <c r="AO1541" s="71"/>
      <c r="AP1541" s="71"/>
      <c r="AQ1541" s="71"/>
      <c r="AR1541" s="71"/>
      <c r="AS1541" s="71"/>
      <c r="AT1541" s="71"/>
      <c r="AU1541" s="71"/>
      <c r="AV1541" s="71"/>
    </row>
    <row r="1542" spans="3:64" ht="12.95" customHeight="1">
      <c r="C1542" s="12"/>
      <c r="D1542" s="12"/>
      <c r="AA1542" s="71"/>
      <c r="AB1542" s="71"/>
      <c r="AC1542" s="71"/>
      <c r="AD1542" s="71"/>
      <c r="AE1542" s="71"/>
      <c r="AG1542" s="102"/>
      <c r="AN1542" s="71"/>
      <c r="AO1542" s="71"/>
      <c r="AP1542" s="71"/>
      <c r="AQ1542" s="71"/>
      <c r="AR1542" s="71"/>
      <c r="AS1542" s="71"/>
      <c r="AT1542" s="71"/>
      <c r="AU1542" s="71"/>
    </row>
    <row r="1543" spans="3:64" ht="12.95" customHeight="1">
      <c r="C1543" s="12"/>
      <c r="D1543" s="12"/>
      <c r="AA1543" s="71"/>
      <c r="AB1543" s="71"/>
      <c r="AC1543" s="71"/>
      <c r="AD1543" s="71"/>
      <c r="AE1543" s="71"/>
      <c r="AG1543" s="102"/>
      <c r="AN1543" s="71"/>
      <c r="AO1543" s="71"/>
      <c r="AP1543" s="71"/>
      <c r="AQ1543" s="71"/>
      <c r="AR1543" s="71"/>
      <c r="AS1543" s="71"/>
      <c r="AT1543" s="71"/>
      <c r="AU1543" s="71"/>
      <c r="AV1543" s="71"/>
      <c r="AW1543" s="71"/>
      <c r="AX1543" s="71"/>
      <c r="AY1543" s="71"/>
      <c r="AZ1543" s="71"/>
      <c r="BA1543" s="71"/>
      <c r="BB1543" s="71"/>
      <c r="BC1543" s="71"/>
      <c r="BD1543" s="71"/>
      <c r="BE1543" s="71"/>
      <c r="BF1543" s="71"/>
      <c r="BG1543" s="71"/>
      <c r="BH1543" s="71"/>
      <c r="BI1543" s="71"/>
      <c r="BJ1543" s="71"/>
      <c r="BK1543" s="71"/>
      <c r="BL1543" s="71"/>
    </row>
    <row r="1544" spans="3:64" ht="12.95" customHeight="1">
      <c r="C1544" s="12"/>
      <c r="D1544" s="12"/>
      <c r="AA1544" s="71"/>
      <c r="AB1544" s="71"/>
      <c r="AC1544" s="71"/>
      <c r="AD1544" s="71"/>
      <c r="AE1544" s="71"/>
      <c r="AG1544" s="102"/>
      <c r="AN1544" s="71"/>
      <c r="AO1544" s="71"/>
      <c r="AP1544" s="71"/>
      <c r="AQ1544" s="71"/>
      <c r="AR1544" s="71"/>
      <c r="AS1544" s="71"/>
      <c r="AT1544" s="71"/>
      <c r="AU1544" s="71"/>
      <c r="AV1544" s="71"/>
      <c r="AX1544" s="71"/>
      <c r="AY1544" s="71"/>
      <c r="AZ1544" s="71"/>
      <c r="BA1544" s="71"/>
      <c r="BB1544" s="71"/>
      <c r="BC1544" s="71"/>
      <c r="BD1544" s="71"/>
      <c r="BE1544" s="71"/>
      <c r="BF1544" s="71"/>
      <c r="BG1544" s="71"/>
      <c r="BH1544" s="71"/>
      <c r="BI1544" s="71"/>
      <c r="BJ1544" s="71"/>
      <c r="BK1544" s="71"/>
      <c r="BL1544" s="71"/>
    </row>
    <row r="1545" spans="3:64" ht="12.95" customHeight="1">
      <c r="C1545" s="12"/>
      <c r="D1545" s="12"/>
      <c r="AA1545" s="71"/>
      <c r="AB1545" s="71"/>
      <c r="AC1545" s="71"/>
      <c r="AD1545" s="71"/>
      <c r="AE1545" s="71"/>
      <c r="AG1545" s="102"/>
      <c r="AN1545" s="71"/>
      <c r="AO1545" s="71"/>
      <c r="AP1545" s="71"/>
      <c r="AQ1545" s="71"/>
      <c r="AR1545" s="71"/>
      <c r="AS1545" s="71"/>
      <c r="AT1545" s="71"/>
      <c r="AU1545" s="71"/>
    </row>
    <row r="1546" spans="3:64" ht="12.95" customHeight="1">
      <c r="C1546" s="12"/>
      <c r="D1546" s="12"/>
      <c r="AA1546" s="71"/>
      <c r="AB1546" s="71"/>
      <c r="AC1546" s="71"/>
      <c r="AD1546" s="71"/>
      <c r="AE1546" s="71"/>
      <c r="AG1546" s="102"/>
      <c r="AN1546" s="71"/>
      <c r="AO1546" s="71"/>
      <c r="AP1546" s="71"/>
      <c r="AQ1546" s="71"/>
      <c r="AR1546" s="71"/>
      <c r="AS1546" s="71"/>
      <c r="AT1546" s="71"/>
      <c r="AU1546" s="71"/>
      <c r="AV1546" s="71"/>
    </row>
    <row r="1547" spans="3:64" ht="12.95" customHeight="1">
      <c r="C1547" s="12"/>
      <c r="D1547" s="12"/>
      <c r="AA1547" s="71"/>
      <c r="AB1547" s="71"/>
      <c r="AC1547" s="71"/>
      <c r="AD1547" s="71"/>
      <c r="AE1547" s="71"/>
      <c r="AG1547" s="102"/>
      <c r="AN1547" s="71"/>
      <c r="AO1547" s="71"/>
      <c r="AP1547" s="71"/>
      <c r="AQ1547" s="71"/>
      <c r="AR1547" s="71"/>
      <c r="AS1547" s="71"/>
      <c r="AT1547" s="71"/>
      <c r="AU1547" s="71"/>
    </row>
    <row r="1548" spans="3:64" ht="12.95" customHeight="1">
      <c r="C1548" s="12"/>
      <c r="D1548" s="12"/>
      <c r="AA1548" s="71"/>
      <c r="AB1548" s="71"/>
      <c r="AC1548" s="71"/>
      <c r="AD1548" s="71"/>
      <c r="AE1548" s="71"/>
      <c r="AG1548" s="102"/>
      <c r="AN1548" s="71"/>
      <c r="AO1548" s="71"/>
      <c r="AP1548" s="71"/>
      <c r="AQ1548" s="71"/>
      <c r="AR1548" s="71"/>
      <c r="AS1548" s="71"/>
      <c r="AT1548" s="71"/>
      <c r="AU1548" s="71"/>
      <c r="AV1548" s="71"/>
      <c r="AW1548" s="71"/>
      <c r="AX1548" s="71"/>
      <c r="AY1548" s="71"/>
      <c r="AZ1548" s="71"/>
      <c r="BA1548" s="71"/>
      <c r="BB1548" s="71"/>
      <c r="BC1548" s="71"/>
      <c r="BD1548" s="71"/>
      <c r="BE1548" s="71"/>
      <c r="BF1548" s="71"/>
      <c r="BG1548" s="71"/>
      <c r="BH1548" s="71"/>
      <c r="BI1548" s="71"/>
      <c r="BJ1548" s="71"/>
      <c r="BK1548" s="71"/>
      <c r="BL1548" s="71"/>
    </row>
    <row r="1549" spans="3:64" ht="12.95" customHeight="1">
      <c r="C1549" s="12"/>
      <c r="D1549" s="12"/>
      <c r="AA1549" s="71"/>
      <c r="AB1549" s="71"/>
      <c r="AC1549" s="71"/>
      <c r="AD1549" s="71"/>
      <c r="AE1549" s="71"/>
      <c r="AG1549" s="102"/>
      <c r="AN1549" s="71"/>
      <c r="AO1549" s="71"/>
      <c r="AP1549" s="71"/>
      <c r="AQ1549" s="71"/>
      <c r="AR1549" s="71"/>
      <c r="AS1549" s="71"/>
      <c r="AT1549" s="71"/>
      <c r="AU1549" s="71"/>
    </row>
    <row r="1550" spans="3:64" ht="12.95" customHeight="1">
      <c r="C1550" s="12"/>
      <c r="D1550" s="12"/>
      <c r="AA1550" s="71"/>
      <c r="AB1550" s="71"/>
      <c r="AC1550" s="71"/>
      <c r="AD1550" s="71"/>
      <c r="AE1550" s="71"/>
      <c r="AG1550" s="102"/>
      <c r="AN1550" s="71"/>
      <c r="AO1550" s="71"/>
      <c r="AP1550" s="71"/>
      <c r="AQ1550" s="71"/>
      <c r="AR1550" s="71"/>
      <c r="AS1550" s="71"/>
      <c r="AT1550" s="71"/>
      <c r="AU1550" s="71"/>
      <c r="AV1550" s="71"/>
      <c r="AX1550" s="71"/>
    </row>
    <row r="1551" spans="3:64" ht="12.95" customHeight="1">
      <c r="C1551" s="12"/>
      <c r="D1551" s="12"/>
      <c r="AA1551" s="71"/>
      <c r="AB1551" s="71"/>
      <c r="AC1551" s="71"/>
      <c r="AD1551" s="71"/>
      <c r="AE1551" s="71"/>
      <c r="AG1551" s="102"/>
      <c r="AN1551" s="71"/>
      <c r="AO1551" s="71"/>
      <c r="AP1551" s="71"/>
      <c r="AQ1551" s="71"/>
      <c r="AR1551" s="71"/>
      <c r="AS1551" s="71"/>
      <c r="AT1551" s="71"/>
      <c r="AU1551" s="71"/>
      <c r="AV1551" s="71"/>
      <c r="AX1551" s="71"/>
    </row>
    <row r="1552" spans="3:64" ht="12.95" customHeight="1">
      <c r="C1552" s="12"/>
      <c r="D1552" s="12"/>
      <c r="AA1552" s="71"/>
      <c r="AB1552" s="71"/>
      <c r="AC1552" s="71"/>
      <c r="AD1552" s="71"/>
      <c r="AE1552" s="71"/>
      <c r="AG1552" s="102"/>
      <c r="AN1552" s="71"/>
      <c r="AO1552" s="71"/>
      <c r="AP1552" s="71"/>
      <c r="AQ1552" s="71"/>
      <c r="AR1552" s="71"/>
      <c r="AS1552" s="71"/>
      <c r="AT1552" s="71"/>
      <c r="AU1552" s="71"/>
      <c r="AV1552" s="71"/>
      <c r="AX1552" s="71"/>
    </row>
    <row r="1553" spans="3:64" ht="12.95" customHeight="1">
      <c r="C1553" s="12"/>
      <c r="D1553" s="12"/>
      <c r="AA1553" s="71"/>
      <c r="AB1553" s="71"/>
      <c r="AC1553" s="71"/>
      <c r="AD1553" s="71"/>
      <c r="AE1553" s="71"/>
      <c r="AG1553" s="102"/>
      <c r="AN1553" s="71"/>
      <c r="AO1553" s="71"/>
      <c r="AP1553" s="71"/>
      <c r="AQ1553" s="71"/>
      <c r="AR1553" s="71"/>
      <c r="AS1553" s="71"/>
      <c r="AT1553" s="71"/>
      <c r="AU1553" s="71"/>
      <c r="AV1553" s="71"/>
    </row>
    <row r="1554" spans="3:64" ht="12.95" customHeight="1">
      <c r="C1554" s="12"/>
      <c r="D1554" s="12"/>
      <c r="AA1554" s="71"/>
      <c r="AB1554" s="71"/>
      <c r="AC1554" s="71"/>
      <c r="AD1554" s="71"/>
      <c r="AE1554" s="71"/>
      <c r="AG1554" s="102"/>
      <c r="AN1554" s="71"/>
      <c r="AO1554" s="71"/>
      <c r="AP1554" s="71"/>
      <c r="AQ1554" s="71"/>
      <c r="AR1554" s="71"/>
      <c r="AS1554" s="71"/>
      <c r="AT1554" s="71"/>
      <c r="AU1554" s="71"/>
    </row>
    <row r="1555" spans="3:64" ht="12.95" customHeight="1">
      <c r="C1555" s="12"/>
      <c r="D1555" s="12"/>
      <c r="AA1555" s="71"/>
      <c r="AB1555" s="71"/>
      <c r="AC1555" s="71"/>
      <c r="AD1555" s="71"/>
      <c r="AE1555" s="71"/>
      <c r="AG1555" s="102"/>
      <c r="AN1555" s="71"/>
      <c r="AO1555" s="71"/>
      <c r="AP1555" s="71"/>
      <c r="AQ1555" s="71"/>
      <c r="AR1555" s="71"/>
      <c r="AS1555" s="71"/>
      <c r="AT1555" s="71"/>
      <c r="AU1555" s="71"/>
      <c r="AV1555" s="71"/>
    </row>
    <row r="1556" spans="3:64" ht="12.95" customHeight="1">
      <c r="C1556" s="12"/>
      <c r="D1556" s="12"/>
      <c r="AA1556" s="71"/>
      <c r="AB1556" s="71"/>
      <c r="AC1556" s="71"/>
      <c r="AD1556" s="71"/>
      <c r="AE1556" s="71"/>
      <c r="AG1556" s="102"/>
      <c r="AN1556" s="71"/>
      <c r="AO1556" s="71"/>
      <c r="AP1556" s="71"/>
      <c r="AQ1556" s="71"/>
      <c r="AR1556" s="71"/>
      <c r="AS1556" s="71"/>
      <c r="AT1556" s="71"/>
      <c r="AU1556" s="71"/>
      <c r="AV1556" s="71"/>
    </row>
    <row r="1557" spans="3:64" ht="12.95" customHeight="1">
      <c r="C1557" s="12"/>
      <c r="D1557" s="12"/>
      <c r="AA1557" s="71"/>
      <c r="AB1557" s="71"/>
      <c r="AC1557" s="71"/>
      <c r="AD1557" s="71"/>
      <c r="AE1557" s="71"/>
      <c r="AG1557" s="102"/>
      <c r="AN1557" s="71"/>
      <c r="AO1557" s="71"/>
      <c r="AP1557" s="71"/>
      <c r="AQ1557" s="71"/>
      <c r="AR1557" s="71"/>
      <c r="AS1557" s="71"/>
      <c r="AT1557" s="71"/>
      <c r="AU1557" s="71"/>
      <c r="AV1557" s="71"/>
      <c r="AW1557" s="71"/>
      <c r="AX1557" s="71"/>
      <c r="AY1557" s="71"/>
      <c r="AZ1557" s="71"/>
      <c r="BA1557" s="71"/>
      <c r="BB1557" s="71"/>
      <c r="BC1557" s="71"/>
      <c r="BD1557" s="71"/>
      <c r="BE1557" s="71"/>
      <c r="BF1557" s="71"/>
      <c r="BG1557" s="71"/>
      <c r="BH1557" s="71"/>
      <c r="BI1557" s="71"/>
      <c r="BJ1557" s="71"/>
      <c r="BK1557" s="71"/>
      <c r="BL1557" s="71"/>
    </row>
    <row r="1558" spans="3:64" ht="12.95" customHeight="1">
      <c r="C1558" s="12"/>
      <c r="D1558" s="12"/>
      <c r="AA1558" s="71"/>
      <c r="AB1558" s="71"/>
      <c r="AC1558" s="71"/>
      <c r="AD1558" s="71"/>
      <c r="AE1558" s="71"/>
      <c r="AG1558" s="102"/>
      <c r="AN1558" s="71"/>
      <c r="AO1558" s="71"/>
      <c r="AP1558" s="71"/>
      <c r="AQ1558" s="71"/>
      <c r="AR1558" s="71"/>
      <c r="AS1558" s="71"/>
      <c r="AT1558" s="71"/>
      <c r="AU1558" s="71"/>
    </row>
    <row r="1559" spans="3:64" ht="12.95" customHeight="1">
      <c r="C1559" s="12"/>
      <c r="D1559" s="12"/>
      <c r="AA1559" s="71"/>
      <c r="AB1559" s="71"/>
      <c r="AC1559" s="71"/>
      <c r="AD1559" s="71"/>
      <c r="AE1559" s="71"/>
      <c r="AG1559" s="102"/>
      <c r="AN1559" s="71"/>
      <c r="AO1559" s="71"/>
      <c r="AP1559" s="71"/>
      <c r="AQ1559" s="71"/>
      <c r="AR1559" s="71"/>
      <c r="AS1559" s="71"/>
      <c r="AT1559" s="71"/>
      <c r="AU1559" s="71"/>
    </row>
    <row r="1560" spans="3:64" ht="12.95" customHeight="1">
      <c r="C1560" s="12"/>
      <c r="D1560" s="12"/>
      <c r="AA1560" s="71"/>
      <c r="AB1560" s="71"/>
      <c r="AC1560" s="71"/>
      <c r="AD1560" s="71"/>
      <c r="AE1560" s="71"/>
      <c r="AG1560" s="102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</row>
    <row r="1561" spans="3:64" ht="12.95" customHeight="1">
      <c r="C1561" s="12"/>
      <c r="D1561" s="12"/>
      <c r="AA1561" s="71"/>
      <c r="AB1561" s="71"/>
      <c r="AC1561" s="71"/>
      <c r="AD1561" s="71"/>
      <c r="AE1561" s="71"/>
      <c r="AG1561" s="102"/>
      <c r="AN1561" s="71"/>
      <c r="AO1561" s="71"/>
      <c r="AP1561" s="71"/>
      <c r="AQ1561" s="71"/>
      <c r="AR1561" s="71"/>
      <c r="AS1561" s="71"/>
      <c r="AT1561" s="71"/>
      <c r="AU1561" s="71"/>
      <c r="AV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</row>
    <row r="1562" spans="3:64" ht="12.95" customHeight="1">
      <c r="C1562" s="12"/>
      <c r="D1562" s="12"/>
      <c r="AA1562" s="71"/>
      <c r="AB1562" s="71"/>
      <c r="AC1562" s="71"/>
      <c r="AD1562" s="71"/>
      <c r="AE1562" s="71"/>
      <c r="AG1562" s="102"/>
      <c r="AN1562" s="71"/>
      <c r="AO1562" s="71"/>
      <c r="AP1562" s="71"/>
      <c r="AQ1562" s="71"/>
      <c r="AR1562" s="71"/>
      <c r="AS1562" s="71"/>
      <c r="AT1562" s="71"/>
      <c r="AU1562" s="71"/>
      <c r="AV1562" s="71"/>
      <c r="AX1562" s="71"/>
    </row>
    <row r="1563" spans="3:64" ht="12.95" customHeight="1">
      <c r="C1563" s="12"/>
      <c r="D1563" s="12"/>
      <c r="AA1563" s="71"/>
      <c r="AB1563" s="71"/>
      <c r="AC1563" s="71"/>
      <c r="AD1563" s="71"/>
      <c r="AE1563" s="71"/>
      <c r="AG1563" s="102"/>
      <c r="AN1563" s="71"/>
      <c r="AO1563" s="71"/>
      <c r="AP1563" s="71"/>
      <c r="AQ1563" s="71"/>
      <c r="AR1563" s="71"/>
      <c r="AS1563" s="71"/>
      <c r="AT1563" s="71"/>
      <c r="AU1563" s="71"/>
    </row>
    <row r="1564" spans="3:64" ht="12.95" customHeight="1">
      <c r="C1564" s="12"/>
      <c r="D1564" s="12"/>
      <c r="AA1564" s="71"/>
      <c r="AB1564" s="71"/>
      <c r="AC1564" s="71"/>
      <c r="AD1564" s="71"/>
      <c r="AE1564" s="71"/>
      <c r="AG1564" s="102"/>
      <c r="AN1564" s="71"/>
      <c r="AO1564" s="71"/>
      <c r="AP1564" s="71"/>
      <c r="AQ1564" s="71"/>
      <c r="AR1564" s="71"/>
      <c r="AS1564" s="71"/>
      <c r="AT1564" s="71"/>
      <c r="AU1564" s="71"/>
      <c r="AV1564" s="71"/>
    </row>
    <row r="1565" spans="3:64" ht="12.95" customHeight="1">
      <c r="C1565" s="12"/>
      <c r="D1565" s="12"/>
      <c r="AA1565" s="71"/>
      <c r="AB1565" s="71"/>
      <c r="AC1565" s="71"/>
      <c r="AD1565" s="71"/>
      <c r="AE1565" s="71"/>
      <c r="AG1565" s="102"/>
      <c r="AN1565" s="71"/>
      <c r="AO1565" s="71"/>
      <c r="AP1565" s="71"/>
      <c r="AQ1565" s="71"/>
      <c r="AR1565" s="71"/>
      <c r="AS1565" s="71"/>
      <c r="AT1565" s="71"/>
      <c r="AU1565" s="71"/>
      <c r="AV1565" s="71"/>
    </row>
    <row r="1566" spans="3:64" ht="12.95" customHeight="1">
      <c r="C1566" s="12"/>
      <c r="D1566" s="12"/>
      <c r="AA1566" s="71"/>
      <c r="AB1566" s="71"/>
      <c r="AC1566" s="71"/>
      <c r="AD1566" s="71"/>
      <c r="AE1566" s="71"/>
      <c r="AG1566" s="102"/>
      <c r="AN1566" s="71"/>
      <c r="AO1566" s="71"/>
      <c r="AP1566" s="71"/>
      <c r="AQ1566" s="71"/>
      <c r="AR1566" s="71"/>
      <c r="AS1566" s="71"/>
      <c r="AT1566" s="71"/>
      <c r="AU1566" s="71"/>
      <c r="AV1566" s="71"/>
      <c r="AX1566" s="71"/>
    </row>
    <row r="1567" spans="3:64" ht="12.95" customHeight="1">
      <c r="C1567" s="12"/>
      <c r="D1567" s="12"/>
      <c r="AA1567" s="71"/>
      <c r="AB1567" s="71"/>
      <c r="AC1567" s="71"/>
      <c r="AD1567" s="71"/>
      <c r="AE1567" s="71"/>
      <c r="AG1567" s="102"/>
      <c r="AN1567" s="71"/>
      <c r="AO1567" s="71"/>
      <c r="AP1567" s="71"/>
      <c r="AQ1567" s="71"/>
      <c r="AR1567" s="71"/>
      <c r="AS1567" s="71"/>
      <c r="AT1567" s="71"/>
      <c r="AU1567" s="71"/>
      <c r="AV1567" s="71"/>
      <c r="AX1567" s="71"/>
      <c r="AY1567" s="71"/>
      <c r="AZ1567" s="71"/>
      <c r="BA1567" s="71"/>
      <c r="BB1567" s="71"/>
      <c r="BC1567" s="71"/>
      <c r="BD1567" s="71"/>
      <c r="BE1567" s="71"/>
      <c r="BF1567" s="71"/>
      <c r="BG1567" s="71"/>
      <c r="BH1567" s="71"/>
      <c r="BI1567" s="71"/>
      <c r="BJ1567" s="71"/>
      <c r="BK1567" s="71"/>
      <c r="BL1567" s="71"/>
    </row>
    <row r="1568" spans="3:64" ht="12.95" customHeight="1">
      <c r="C1568" s="12"/>
      <c r="D1568" s="12"/>
      <c r="AA1568" s="71"/>
      <c r="AB1568" s="71"/>
      <c r="AC1568" s="71"/>
      <c r="AD1568" s="71"/>
      <c r="AE1568" s="71"/>
      <c r="AG1568" s="102"/>
      <c r="AN1568" s="71"/>
      <c r="AO1568" s="71"/>
      <c r="AP1568" s="71"/>
      <c r="AQ1568" s="71"/>
      <c r="AR1568" s="71"/>
      <c r="AS1568" s="71"/>
      <c r="AT1568" s="71"/>
      <c r="AU1568" s="71"/>
      <c r="AV1568" s="71"/>
    </row>
    <row r="1569" spans="3:64" ht="12.95" customHeight="1">
      <c r="C1569" s="12"/>
      <c r="D1569" s="12"/>
      <c r="AA1569" s="71"/>
      <c r="AB1569" s="71"/>
      <c r="AC1569" s="71"/>
      <c r="AD1569" s="71"/>
      <c r="AE1569" s="71"/>
      <c r="AG1569" s="102"/>
      <c r="AN1569" s="71"/>
      <c r="AO1569" s="71"/>
      <c r="AP1569" s="71"/>
      <c r="AQ1569" s="71"/>
      <c r="AR1569" s="71"/>
      <c r="AS1569" s="71"/>
      <c r="AT1569" s="71"/>
      <c r="AU1569" s="71"/>
      <c r="AV1569" s="71"/>
    </row>
    <row r="1570" spans="3:64" ht="12.95" customHeight="1">
      <c r="C1570" s="12"/>
      <c r="D1570" s="12"/>
      <c r="AA1570" s="71"/>
      <c r="AB1570" s="71"/>
      <c r="AC1570" s="71"/>
      <c r="AD1570" s="71"/>
      <c r="AE1570" s="71"/>
      <c r="AG1570" s="102"/>
      <c r="AN1570" s="71"/>
      <c r="AO1570" s="71"/>
      <c r="AP1570" s="71"/>
      <c r="AQ1570" s="71"/>
      <c r="AR1570" s="71"/>
      <c r="AS1570" s="71"/>
      <c r="AT1570" s="71"/>
      <c r="AU1570" s="71"/>
      <c r="AV1570" s="71"/>
    </row>
    <row r="1571" spans="3:64" ht="12.95" customHeight="1">
      <c r="C1571" s="12"/>
      <c r="D1571" s="12"/>
      <c r="AA1571" s="71"/>
      <c r="AB1571" s="71"/>
      <c r="AC1571" s="71"/>
      <c r="AD1571" s="71"/>
      <c r="AE1571" s="71"/>
      <c r="AG1571" s="102"/>
      <c r="AN1571" s="71"/>
      <c r="AO1571" s="71"/>
      <c r="AP1571" s="71"/>
      <c r="AQ1571" s="71"/>
      <c r="AR1571" s="71"/>
      <c r="AS1571" s="71"/>
      <c r="AT1571" s="71"/>
      <c r="AU1571" s="71"/>
      <c r="AV1571" s="71"/>
      <c r="AX1571" s="71"/>
    </row>
    <row r="1572" spans="3:64" ht="12.95" customHeight="1">
      <c r="C1572" s="12"/>
      <c r="D1572" s="12"/>
      <c r="AA1572" s="71"/>
      <c r="AB1572" s="71"/>
      <c r="AC1572" s="71"/>
      <c r="AD1572" s="71"/>
      <c r="AE1572" s="71"/>
      <c r="AG1572" s="102"/>
      <c r="AN1572" s="71"/>
      <c r="AO1572" s="71"/>
      <c r="AP1572" s="71"/>
      <c r="AQ1572" s="71"/>
      <c r="AR1572" s="71"/>
      <c r="AS1572" s="71"/>
      <c r="AT1572" s="71"/>
      <c r="AU1572" s="71"/>
      <c r="AV1572" s="71"/>
      <c r="AX1572" s="71"/>
      <c r="AY1572" s="71"/>
      <c r="AZ1572" s="71"/>
      <c r="BA1572" s="71"/>
      <c r="BB1572" s="71"/>
      <c r="BC1572" s="71"/>
      <c r="BD1572" s="71"/>
      <c r="BE1572" s="71"/>
      <c r="BF1572" s="71"/>
      <c r="BG1572" s="71"/>
      <c r="BH1572" s="71"/>
      <c r="BI1572" s="71"/>
      <c r="BJ1572" s="71"/>
      <c r="BK1572" s="71"/>
      <c r="BL1572" s="71"/>
    </row>
    <row r="1573" spans="3:64" ht="12.95" customHeight="1">
      <c r="C1573" s="12"/>
      <c r="D1573" s="12"/>
      <c r="AA1573" s="71"/>
      <c r="AB1573" s="71"/>
      <c r="AC1573" s="71"/>
      <c r="AD1573" s="71"/>
      <c r="AE1573" s="71"/>
      <c r="AG1573" s="102"/>
      <c r="AN1573" s="71"/>
      <c r="AO1573" s="71"/>
      <c r="AP1573" s="71"/>
      <c r="AQ1573" s="71"/>
      <c r="AR1573" s="71"/>
      <c r="AS1573" s="71"/>
      <c r="AT1573" s="71"/>
      <c r="AU1573" s="71"/>
    </row>
    <row r="1574" spans="3:64" ht="12.95" customHeight="1">
      <c r="C1574" s="12"/>
      <c r="D1574" s="12"/>
      <c r="AA1574" s="71"/>
      <c r="AB1574" s="71"/>
      <c r="AC1574" s="71"/>
      <c r="AD1574" s="71"/>
      <c r="AE1574" s="71"/>
      <c r="AG1574" s="102"/>
      <c r="AN1574" s="71"/>
      <c r="AO1574" s="71"/>
      <c r="AP1574" s="71"/>
      <c r="AQ1574" s="71"/>
      <c r="AR1574" s="71"/>
      <c r="AS1574" s="71"/>
      <c r="AT1574" s="71"/>
      <c r="AU1574" s="71"/>
      <c r="AV1574" s="71"/>
    </row>
    <row r="1575" spans="3:64" ht="12.95" customHeight="1">
      <c r="C1575" s="12"/>
      <c r="D1575" s="12"/>
      <c r="AA1575" s="71"/>
      <c r="AB1575" s="71"/>
      <c r="AC1575" s="71"/>
      <c r="AD1575" s="71"/>
      <c r="AE1575" s="71"/>
      <c r="AG1575" s="102"/>
      <c r="AN1575" s="71"/>
      <c r="AO1575" s="71"/>
      <c r="AP1575" s="71"/>
      <c r="AQ1575" s="71"/>
      <c r="AR1575" s="71"/>
      <c r="AS1575" s="71"/>
      <c r="AT1575" s="71"/>
      <c r="AU1575" s="71"/>
      <c r="AV1575" s="71"/>
    </row>
    <row r="1576" spans="3:64" ht="12.95" customHeight="1">
      <c r="C1576" s="12"/>
      <c r="D1576" s="12"/>
      <c r="AA1576" s="71"/>
      <c r="AB1576" s="71"/>
      <c r="AC1576" s="71"/>
      <c r="AD1576" s="71"/>
      <c r="AE1576" s="71"/>
      <c r="AG1576" s="102"/>
      <c r="AN1576" s="71"/>
      <c r="AO1576" s="71"/>
      <c r="AP1576" s="71"/>
      <c r="AQ1576" s="71"/>
      <c r="AR1576" s="71"/>
      <c r="AS1576" s="71"/>
      <c r="AT1576" s="71"/>
      <c r="AU1576" s="71"/>
      <c r="AV1576" s="71"/>
      <c r="AX1576" s="71"/>
    </row>
    <row r="1577" spans="3:64" ht="12.95" customHeight="1">
      <c r="C1577" s="12"/>
      <c r="D1577" s="12"/>
      <c r="AA1577" s="71"/>
      <c r="AB1577" s="71"/>
      <c r="AC1577" s="71"/>
      <c r="AD1577" s="71"/>
      <c r="AE1577" s="71"/>
      <c r="AG1577" s="102"/>
      <c r="AN1577" s="71"/>
      <c r="AO1577" s="71"/>
      <c r="AP1577" s="71"/>
      <c r="AQ1577" s="71"/>
      <c r="AR1577" s="71"/>
      <c r="AS1577" s="71"/>
      <c r="AT1577" s="71"/>
      <c r="AU1577" s="71"/>
      <c r="AV1577" s="71"/>
    </row>
    <row r="1578" spans="3:64" ht="12.95" customHeight="1">
      <c r="C1578" s="12"/>
      <c r="D1578" s="12"/>
      <c r="AA1578" s="71"/>
      <c r="AB1578" s="71"/>
      <c r="AC1578" s="71"/>
      <c r="AD1578" s="71"/>
      <c r="AE1578" s="71"/>
      <c r="AG1578" s="102"/>
      <c r="AN1578" s="71"/>
      <c r="AO1578" s="71"/>
      <c r="AP1578" s="71"/>
      <c r="AQ1578" s="71"/>
      <c r="AR1578" s="71"/>
      <c r="AS1578" s="71"/>
      <c r="AT1578" s="71"/>
      <c r="AU1578" s="71"/>
    </row>
    <row r="1579" spans="3:64" ht="12.95" customHeight="1">
      <c r="C1579" s="12"/>
      <c r="D1579" s="12"/>
      <c r="AA1579" s="71"/>
      <c r="AB1579" s="71"/>
      <c r="AC1579" s="71"/>
      <c r="AD1579" s="71"/>
      <c r="AE1579" s="71"/>
      <c r="AG1579" s="102"/>
      <c r="AN1579" s="71"/>
      <c r="AO1579" s="71"/>
      <c r="AP1579" s="71"/>
      <c r="AQ1579" s="71"/>
      <c r="AR1579" s="71"/>
      <c r="AS1579" s="71"/>
      <c r="AT1579" s="71"/>
      <c r="AU1579" s="71"/>
    </row>
    <row r="1580" spans="3:64" ht="12.95" customHeight="1">
      <c r="C1580" s="12"/>
      <c r="D1580" s="12"/>
      <c r="AA1580" s="71"/>
      <c r="AB1580" s="71"/>
      <c r="AC1580" s="71"/>
      <c r="AD1580" s="71"/>
      <c r="AE1580" s="71"/>
      <c r="AG1580" s="102"/>
      <c r="AN1580" s="71"/>
      <c r="AO1580" s="71"/>
      <c r="AP1580" s="71"/>
      <c r="AQ1580" s="71"/>
      <c r="AR1580" s="71"/>
      <c r="AS1580" s="71"/>
      <c r="AT1580" s="71"/>
      <c r="AU1580" s="71"/>
      <c r="AV1580" s="71"/>
      <c r="AW1580" s="71"/>
      <c r="AX1580" s="71"/>
      <c r="AY1580" s="71"/>
      <c r="AZ1580" s="71"/>
      <c r="BA1580" s="71"/>
      <c r="BB1580" s="71"/>
      <c r="BC1580" s="71"/>
      <c r="BD1580" s="71"/>
      <c r="BE1580" s="71"/>
      <c r="BF1580" s="71"/>
      <c r="BG1580" s="71"/>
      <c r="BH1580" s="71"/>
      <c r="BI1580" s="71"/>
      <c r="BJ1580" s="71"/>
      <c r="BK1580" s="71"/>
      <c r="BL1580" s="71"/>
    </row>
    <row r="1581" spans="3:64" ht="12.95" customHeight="1">
      <c r="C1581" s="12"/>
      <c r="D1581" s="12"/>
      <c r="AA1581" s="71"/>
      <c r="AB1581" s="71"/>
      <c r="AC1581" s="71"/>
      <c r="AD1581" s="71"/>
      <c r="AE1581" s="71"/>
      <c r="AG1581" s="102"/>
      <c r="AN1581" s="71"/>
      <c r="AO1581" s="71"/>
      <c r="AP1581" s="71"/>
      <c r="AQ1581" s="71"/>
      <c r="AR1581" s="71"/>
      <c r="AS1581" s="71"/>
      <c r="AT1581" s="71"/>
      <c r="AU1581" s="71"/>
    </row>
    <row r="1582" spans="3:64" ht="12.95" customHeight="1">
      <c r="C1582" s="12"/>
      <c r="D1582" s="12"/>
      <c r="AA1582" s="71"/>
      <c r="AB1582" s="71"/>
      <c r="AC1582" s="71"/>
      <c r="AD1582" s="71"/>
      <c r="AE1582" s="71"/>
      <c r="AG1582" s="102"/>
      <c r="AN1582" s="71"/>
      <c r="AO1582" s="71"/>
      <c r="AP1582" s="71"/>
      <c r="AQ1582" s="71"/>
      <c r="AR1582" s="71"/>
      <c r="AS1582" s="71"/>
      <c r="AT1582" s="71"/>
      <c r="AU1582" s="71"/>
      <c r="AV1582" s="71"/>
      <c r="AW1582" s="71"/>
      <c r="AX1582" s="71"/>
      <c r="AY1582" s="71"/>
      <c r="AZ1582" s="71"/>
      <c r="BA1582" s="71"/>
      <c r="BB1582" s="71"/>
      <c r="BC1582" s="71"/>
      <c r="BD1582" s="71"/>
      <c r="BE1582" s="71"/>
      <c r="BF1582" s="71"/>
      <c r="BG1582" s="71"/>
      <c r="BH1582" s="71"/>
      <c r="BI1582" s="71"/>
      <c r="BJ1582" s="71"/>
      <c r="BK1582" s="71"/>
      <c r="BL1582" s="71"/>
    </row>
    <row r="1583" spans="3:64" ht="12.95" customHeight="1">
      <c r="C1583" s="12"/>
      <c r="D1583" s="12"/>
      <c r="AA1583" s="71"/>
      <c r="AB1583" s="71"/>
      <c r="AC1583" s="71"/>
      <c r="AD1583" s="71"/>
      <c r="AE1583" s="71"/>
      <c r="AG1583" s="102"/>
      <c r="AN1583" s="71"/>
      <c r="AO1583" s="71"/>
      <c r="AP1583" s="71"/>
      <c r="AQ1583" s="71"/>
      <c r="AR1583" s="71"/>
      <c r="AS1583" s="71"/>
      <c r="AT1583" s="71"/>
      <c r="AU1583" s="71"/>
      <c r="AV1583" s="71"/>
      <c r="AX1583" s="71"/>
      <c r="AY1583" s="71"/>
      <c r="AZ1583" s="71"/>
      <c r="BA1583" s="71"/>
      <c r="BB1583" s="71"/>
      <c r="BC1583" s="71"/>
      <c r="BD1583" s="71"/>
      <c r="BE1583" s="71"/>
      <c r="BF1583" s="71"/>
      <c r="BG1583" s="71"/>
      <c r="BH1583" s="71"/>
      <c r="BI1583" s="71"/>
      <c r="BJ1583" s="71"/>
      <c r="BK1583" s="71"/>
      <c r="BL1583" s="71"/>
    </row>
    <row r="1584" spans="3:64" ht="12.95" customHeight="1">
      <c r="C1584" s="12"/>
      <c r="D1584" s="12"/>
      <c r="AA1584" s="71"/>
      <c r="AB1584" s="71"/>
      <c r="AC1584" s="71"/>
      <c r="AD1584" s="71"/>
      <c r="AE1584" s="71"/>
      <c r="AG1584" s="102"/>
      <c r="AN1584" s="71"/>
      <c r="AO1584" s="71"/>
      <c r="AP1584" s="71"/>
      <c r="AQ1584" s="71"/>
      <c r="AR1584" s="71"/>
      <c r="AS1584" s="71"/>
      <c r="AT1584" s="71"/>
      <c r="AU1584" s="71"/>
      <c r="AV1584" s="71"/>
      <c r="AW1584" s="71"/>
      <c r="AX1584" s="71"/>
      <c r="AY1584" s="71"/>
      <c r="AZ1584" s="71"/>
      <c r="BA1584" s="71"/>
      <c r="BB1584" s="71"/>
      <c r="BC1584" s="71"/>
      <c r="BD1584" s="71"/>
      <c r="BE1584" s="71"/>
      <c r="BF1584" s="71"/>
      <c r="BG1584" s="71"/>
      <c r="BH1584" s="71"/>
      <c r="BI1584" s="71"/>
      <c r="BJ1584" s="71"/>
      <c r="BK1584" s="71"/>
      <c r="BL1584" s="71"/>
    </row>
    <row r="1585" spans="3:64" ht="12.95" customHeight="1">
      <c r="C1585" s="12"/>
      <c r="D1585" s="12"/>
      <c r="AA1585" s="71"/>
      <c r="AB1585" s="71"/>
      <c r="AC1585" s="71"/>
      <c r="AD1585" s="71"/>
      <c r="AE1585" s="71"/>
      <c r="AG1585" s="102"/>
      <c r="AN1585" s="71"/>
      <c r="AO1585" s="71"/>
      <c r="AP1585" s="71"/>
      <c r="AQ1585" s="71"/>
      <c r="AR1585" s="71"/>
      <c r="AS1585" s="71"/>
      <c r="AT1585" s="71"/>
      <c r="AU1585" s="71"/>
      <c r="AV1585" s="71"/>
      <c r="AX1585" s="71"/>
      <c r="AY1585" s="71"/>
      <c r="AZ1585" s="71"/>
      <c r="BA1585" s="71"/>
      <c r="BB1585" s="71"/>
      <c r="BC1585" s="71"/>
      <c r="BD1585" s="71"/>
      <c r="BE1585" s="71"/>
      <c r="BF1585" s="71"/>
      <c r="BG1585" s="71"/>
      <c r="BH1585" s="71"/>
      <c r="BI1585" s="71"/>
      <c r="BJ1585" s="71"/>
      <c r="BK1585" s="71"/>
      <c r="BL1585" s="71"/>
    </row>
    <row r="1586" spans="3:64" ht="12.95" customHeight="1">
      <c r="C1586" s="12"/>
      <c r="D1586" s="12"/>
      <c r="AA1586" s="71"/>
      <c r="AB1586" s="71"/>
      <c r="AC1586" s="71"/>
      <c r="AD1586" s="71"/>
      <c r="AE1586" s="71"/>
      <c r="AG1586" s="102"/>
      <c r="AN1586" s="71"/>
      <c r="AO1586" s="71"/>
      <c r="AP1586" s="71"/>
      <c r="AQ1586" s="71"/>
      <c r="AR1586" s="71"/>
      <c r="AS1586" s="71"/>
      <c r="AT1586" s="71"/>
      <c r="AU1586" s="71"/>
      <c r="AV1586" s="71"/>
      <c r="AW1586" s="71"/>
      <c r="AX1586" s="71"/>
      <c r="AY1586" s="71"/>
      <c r="AZ1586" s="71"/>
      <c r="BA1586" s="71"/>
      <c r="BB1586" s="71"/>
      <c r="BC1586" s="71"/>
      <c r="BD1586" s="71"/>
      <c r="BE1586" s="71"/>
      <c r="BF1586" s="71"/>
      <c r="BG1586" s="71"/>
      <c r="BH1586" s="71"/>
      <c r="BI1586" s="71"/>
      <c r="BJ1586" s="71"/>
      <c r="BK1586" s="71"/>
      <c r="BL1586" s="71"/>
    </row>
    <row r="1587" spans="3:64" ht="12.95" customHeight="1">
      <c r="C1587" s="12"/>
      <c r="D1587" s="12"/>
      <c r="AA1587" s="71"/>
      <c r="AB1587" s="71"/>
      <c r="AC1587" s="71"/>
      <c r="AD1587" s="71"/>
      <c r="AE1587" s="71"/>
      <c r="AG1587" s="102"/>
      <c r="AN1587" s="71"/>
      <c r="AO1587" s="71"/>
      <c r="AP1587" s="71"/>
      <c r="AQ1587" s="71"/>
      <c r="AR1587" s="71"/>
      <c r="AS1587" s="71"/>
      <c r="AT1587" s="71"/>
      <c r="AU1587" s="71"/>
      <c r="AV1587" s="71"/>
      <c r="AX1587" s="71"/>
    </row>
    <row r="1588" spans="3:64" ht="12.95" customHeight="1">
      <c r="C1588" s="12"/>
      <c r="D1588" s="12"/>
      <c r="AA1588" s="71"/>
      <c r="AB1588" s="71"/>
      <c r="AC1588" s="71"/>
      <c r="AD1588" s="71"/>
      <c r="AE1588" s="71"/>
      <c r="AG1588" s="102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  <c r="BB1588" s="71"/>
      <c r="BC1588" s="71"/>
      <c r="BD1588" s="71"/>
      <c r="BE1588" s="71"/>
      <c r="BF1588" s="71"/>
      <c r="BG1588" s="71"/>
      <c r="BH1588" s="71"/>
      <c r="BI1588" s="71"/>
      <c r="BJ1588" s="71"/>
      <c r="BK1588" s="71"/>
      <c r="BL1588" s="71"/>
    </row>
    <row r="1589" spans="3:64" ht="12.95" customHeight="1">
      <c r="C1589" s="12"/>
      <c r="D1589" s="12"/>
      <c r="AA1589" s="71"/>
      <c r="AB1589" s="71"/>
      <c r="AC1589" s="71"/>
      <c r="AD1589" s="71"/>
      <c r="AE1589" s="71"/>
      <c r="AG1589" s="102"/>
      <c r="AN1589" s="71"/>
      <c r="AO1589" s="71"/>
      <c r="AP1589" s="71"/>
      <c r="AQ1589" s="71"/>
      <c r="AR1589" s="71"/>
      <c r="AS1589" s="71"/>
      <c r="AT1589" s="71"/>
      <c r="AU1589" s="71"/>
      <c r="AV1589" s="71"/>
      <c r="AX1589" s="71"/>
    </row>
    <row r="1590" spans="3:64" ht="12.95" customHeight="1">
      <c r="C1590" s="12"/>
      <c r="D1590" s="12"/>
      <c r="AA1590" s="71"/>
      <c r="AB1590" s="71"/>
      <c r="AC1590" s="71"/>
      <c r="AD1590" s="71"/>
      <c r="AE1590" s="71"/>
      <c r="AG1590" s="102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</row>
    <row r="1591" spans="3:64" ht="12.95" customHeight="1">
      <c r="C1591" s="12"/>
      <c r="D1591" s="12"/>
      <c r="AA1591" s="71"/>
      <c r="AB1591" s="71"/>
      <c r="AC1591" s="71"/>
      <c r="AD1591" s="71"/>
      <c r="AE1591" s="71"/>
      <c r="AG1591" s="102"/>
      <c r="AN1591" s="71"/>
      <c r="AO1591" s="71"/>
      <c r="AP1591" s="71"/>
      <c r="AQ1591" s="71"/>
      <c r="AR1591" s="71"/>
      <c r="AS1591" s="71"/>
      <c r="AT1591" s="71"/>
      <c r="AU1591" s="71"/>
      <c r="AV1591" s="71"/>
      <c r="AW1591" s="71"/>
      <c r="AX1591" s="71"/>
      <c r="AY1591" s="71"/>
      <c r="AZ1591" s="71"/>
      <c r="BA1591" s="71"/>
      <c r="BB1591" s="71"/>
      <c r="BC1591" s="71"/>
      <c r="BD1591" s="71"/>
      <c r="BE1591" s="71"/>
      <c r="BF1591" s="71"/>
      <c r="BG1591" s="71"/>
      <c r="BH1591" s="71"/>
      <c r="BI1591" s="71"/>
      <c r="BJ1591" s="71"/>
      <c r="BK1591" s="71"/>
      <c r="BL1591" s="71"/>
    </row>
    <row r="1592" spans="3:64" ht="12.95" customHeight="1">
      <c r="C1592" s="12"/>
      <c r="D1592" s="12"/>
      <c r="AA1592" s="71"/>
      <c r="AB1592" s="71"/>
      <c r="AC1592" s="71"/>
      <c r="AD1592" s="71"/>
      <c r="AE1592" s="71"/>
      <c r="AG1592" s="102"/>
      <c r="AN1592" s="71"/>
      <c r="AO1592" s="71"/>
      <c r="AP1592" s="71"/>
      <c r="AQ1592" s="71"/>
      <c r="AR1592" s="71"/>
      <c r="AS1592" s="71"/>
      <c r="AT1592" s="71"/>
      <c r="AU1592" s="71"/>
      <c r="AV1592" s="71"/>
      <c r="AW1592" s="71"/>
      <c r="AX1592" s="71"/>
      <c r="AY1592" s="71"/>
      <c r="AZ1592" s="71"/>
      <c r="BA1592" s="71"/>
      <c r="BB1592" s="71"/>
      <c r="BC1592" s="71"/>
      <c r="BD1592" s="71"/>
      <c r="BE1592" s="71"/>
      <c r="BF1592" s="71"/>
      <c r="BG1592" s="71"/>
      <c r="BH1592" s="71"/>
      <c r="BI1592" s="71"/>
      <c r="BJ1592" s="71"/>
      <c r="BK1592" s="71"/>
      <c r="BL1592" s="71"/>
    </row>
    <row r="1593" spans="3:64" ht="12.95" customHeight="1">
      <c r="C1593" s="12"/>
      <c r="D1593" s="12"/>
      <c r="AA1593" s="71"/>
      <c r="AB1593" s="71"/>
      <c r="AC1593" s="71"/>
      <c r="AD1593" s="71"/>
      <c r="AE1593" s="71"/>
      <c r="AG1593" s="102"/>
      <c r="AN1593" s="71"/>
      <c r="AO1593" s="71"/>
      <c r="AP1593" s="71"/>
      <c r="AQ1593" s="71"/>
      <c r="AR1593" s="71"/>
      <c r="AS1593" s="71"/>
      <c r="AT1593" s="71"/>
      <c r="AU1593" s="71"/>
      <c r="AV1593" s="71"/>
      <c r="AW1593" s="71"/>
      <c r="AX1593" s="71"/>
      <c r="AY1593" s="71"/>
      <c r="AZ1593" s="71"/>
      <c r="BA1593" s="71"/>
      <c r="BB1593" s="71"/>
      <c r="BC1593" s="71"/>
      <c r="BD1593" s="71"/>
      <c r="BE1593" s="71"/>
      <c r="BF1593" s="71"/>
      <c r="BG1593" s="71"/>
      <c r="BH1593" s="71"/>
      <c r="BI1593" s="71"/>
      <c r="BJ1593" s="71"/>
      <c r="BK1593" s="71"/>
      <c r="BL1593" s="71"/>
    </row>
    <row r="1594" spans="3:64" ht="12.95" customHeight="1">
      <c r="C1594" s="12"/>
      <c r="D1594" s="12"/>
      <c r="AA1594" s="71"/>
      <c r="AB1594" s="71"/>
      <c r="AC1594" s="71"/>
      <c r="AD1594" s="71"/>
      <c r="AE1594" s="71"/>
      <c r="AG1594" s="102"/>
      <c r="AN1594" s="71"/>
      <c r="AO1594" s="71"/>
      <c r="AP1594" s="71"/>
      <c r="AQ1594" s="71"/>
      <c r="AR1594" s="71"/>
      <c r="AS1594" s="71"/>
      <c r="AT1594" s="71"/>
      <c r="AU1594" s="71"/>
      <c r="AV1594" s="71"/>
      <c r="AX1594" s="71"/>
    </row>
    <row r="1595" spans="3:64" ht="12.95" customHeight="1">
      <c r="C1595" s="12"/>
      <c r="D1595" s="12"/>
      <c r="AA1595" s="71"/>
      <c r="AB1595" s="71"/>
      <c r="AC1595" s="71"/>
      <c r="AD1595" s="71"/>
      <c r="AE1595" s="71"/>
      <c r="AG1595" s="102"/>
      <c r="AN1595" s="71"/>
      <c r="AO1595" s="71"/>
      <c r="AP1595" s="71"/>
      <c r="AQ1595" s="71"/>
      <c r="AR1595" s="71"/>
      <c r="AS1595" s="71"/>
      <c r="AT1595" s="71"/>
      <c r="AU1595" s="71"/>
    </row>
    <row r="1596" spans="3:64" ht="12.95" customHeight="1">
      <c r="C1596" s="12"/>
      <c r="D1596" s="12"/>
      <c r="AA1596" s="71"/>
      <c r="AB1596" s="71"/>
      <c r="AC1596" s="71"/>
      <c r="AD1596" s="71"/>
      <c r="AE1596" s="71"/>
      <c r="AG1596" s="102"/>
      <c r="AN1596" s="71"/>
      <c r="AO1596" s="71"/>
      <c r="AP1596" s="71"/>
      <c r="AQ1596" s="71"/>
      <c r="AR1596" s="71"/>
      <c r="AS1596" s="71"/>
      <c r="AT1596" s="71"/>
      <c r="AU1596" s="71"/>
    </row>
    <row r="1597" spans="3:64" ht="12.95" customHeight="1">
      <c r="C1597" s="12"/>
      <c r="D1597" s="12"/>
      <c r="AA1597" s="71"/>
      <c r="AB1597" s="71"/>
      <c r="AC1597" s="71"/>
      <c r="AD1597" s="71"/>
      <c r="AE1597" s="71"/>
      <c r="AG1597" s="102"/>
      <c r="AN1597" s="71"/>
      <c r="AO1597" s="71"/>
      <c r="AP1597" s="71"/>
      <c r="AQ1597" s="71"/>
      <c r="AR1597" s="71"/>
      <c r="AS1597" s="71"/>
      <c r="AT1597" s="71"/>
      <c r="AU1597" s="71"/>
    </row>
    <row r="1598" spans="3:64" ht="12.95" customHeight="1">
      <c r="C1598" s="12"/>
      <c r="D1598" s="12"/>
      <c r="AA1598" s="71"/>
      <c r="AB1598" s="71"/>
      <c r="AC1598" s="71"/>
      <c r="AD1598" s="71"/>
      <c r="AE1598" s="71"/>
      <c r="AG1598" s="102"/>
      <c r="AN1598" s="71"/>
      <c r="AO1598" s="71"/>
      <c r="AP1598" s="71"/>
      <c r="AQ1598" s="71"/>
      <c r="AR1598" s="71"/>
      <c r="AS1598" s="71"/>
      <c r="AT1598" s="71"/>
      <c r="AU1598" s="71"/>
      <c r="AV1598" s="71"/>
    </row>
    <row r="1599" spans="3:64" ht="12.95" customHeight="1">
      <c r="C1599" s="12"/>
      <c r="D1599" s="12"/>
      <c r="AA1599" s="71"/>
      <c r="AB1599" s="71"/>
      <c r="AC1599" s="71"/>
      <c r="AD1599" s="71"/>
      <c r="AE1599" s="71"/>
      <c r="AG1599" s="102"/>
      <c r="AN1599" s="71"/>
      <c r="AO1599" s="71"/>
      <c r="AP1599" s="71"/>
      <c r="AQ1599" s="71"/>
      <c r="AR1599" s="71"/>
      <c r="AS1599" s="71"/>
      <c r="AT1599" s="71"/>
      <c r="AU1599" s="71"/>
      <c r="AV1599" s="71"/>
      <c r="AX1599" s="71"/>
    </row>
    <row r="1600" spans="3:64" ht="12.95" customHeight="1">
      <c r="C1600" s="12"/>
      <c r="D1600" s="12"/>
      <c r="AA1600" s="71"/>
      <c r="AB1600" s="71"/>
      <c r="AC1600" s="71"/>
      <c r="AD1600" s="71"/>
      <c r="AE1600" s="71"/>
      <c r="AG1600" s="102"/>
      <c r="AN1600" s="71"/>
      <c r="AO1600" s="71"/>
      <c r="AP1600" s="71"/>
      <c r="AQ1600" s="71"/>
      <c r="AR1600" s="71"/>
      <c r="AS1600" s="71"/>
      <c r="AT1600" s="71"/>
      <c r="AU1600" s="71"/>
      <c r="AV1600" s="71"/>
      <c r="AW1600" s="71"/>
      <c r="AX1600" s="71"/>
      <c r="AY1600" s="71"/>
      <c r="AZ1600" s="71"/>
      <c r="BA1600" s="71"/>
      <c r="BB1600" s="71"/>
      <c r="BC1600" s="71"/>
      <c r="BD1600" s="71"/>
      <c r="BE1600" s="71"/>
      <c r="BF1600" s="71"/>
      <c r="BG1600" s="71"/>
      <c r="BH1600" s="71"/>
      <c r="BI1600" s="71"/>
      <c r="BJ1600" s="71"/>
      <c r="BK1600" s="71"/>
      <c r="BL1600" s="71"/>
    </row>
    <row r="1601" spans="3:64" ht="12.95" customHeight="1">
      <c r="C1601" s="12"/>
      <c r="D1601" s="12"/>
      <c r="AA1601" s="71"/>
      <c r="AB1601" s="71"/>
      <c r="AC1601" s="71"/>
      <c r="AD1601" s="71"/>
      <c r="AE1601" s="71"/>
      <c r="AG1601" s="102"/>
      <c r="AN1601" s="71"/>
      <c r="AO1601" s="71"/>
      <c r="AP1601" s="71"/>
      <c r="AQ1601" s="71"/>
      <c r="AR1601" s="71"/>
      <c r="AS1601" s="71"/>
      <c r="AT1601" s="71"/>
      <c r="AU1601" s="71"/>
      <c r="AV1601" s="71"/>
    </row>
    <row r="1602" spans="3:64" ht="12.95" customHeight="1">
      <c r="C1602" s="12"/>
      <c r="D1602" s="12"/>
      <c r="AA1602" s="71"/>
      <c r="AB1602" s="71"/>
      <c r="AC1602" s="71"/>
      <c r="AD1602" s="71"/>
      <c r="AE1602" s="71"/>
      <c r="AG1602" s="102"/>
      <c r="AN1602" s="71"/>
      <c r="AO1602" s="71"/>
      <c r="AP1602" s="71"/>
      <c r="AQ1602" s="71"/>
      <c r="AR1602" s="71"/>
      <c r="AS1602" s="71"/>
      <c r="AT1602" s="71"/>
      <c r="AU1602" s="71"/>
      <c r="AV1602" s="71"/>
      <c r="AX1602" s="71"/>
    </row>
    <row r="1603" spans="3:64" ht="12.95" customHeight="1">
      <c r="C1603" s="12"/>
      <c r="D1603" s="12"/>
      <c r="AA1603" s="71"/>
      <c r="AB1603" s="71"/>
      <c r="AC1603" s="71"/>
      <c r="AD1603" s="71"/>
      <c r="AE1603" s="71"/>
      <c r="AG1603" s="102"/>
      <c r="AN1603" s="71"/>
      <c r="AO1603" s="71"/>
      <c r="AP1603" s="71"/>
      <c r="AQ1603" s="71"/>
      <c r="AR1603" s="71"/>
      <c r="AS1603" s="71"/>
      <c r="AT1603" s="71"/>
      <c r="AU1603" s="71"/>
    </row>
    <row r="1604" spans="3:64" ht="12.95" customHeight="1">
      <c r="C1604" s="12"/>
      <c r="D1604" s="12"/>
      <c r="AA1604" s="71"/>
      <c r="AB1604" s="71"/>
      <c r="AC1604" s="71"/>
      <c r="AD1604" s="71"/>
      <c r="AE1604" s="71"/>
      <c r="AG1604" s="102"/>
      <c r="AN1604" s="71"/>
      <c r="AO1604" s="71"/>
      <c r="AP1604" s="71"/>
      <c r="AQ1604" s="71"/>
      <c r="AR1604" s="71"/>
      <c r="AS1604" s="71"/>
      <c r="AT1604" s="71"/>
      <c r="AU1604" s="71"/>
      <c r="AV1604" s="71"/>
      <c r="AX1604" s="71"/>
    </row>
    <row r="1605" spans="3:64" ht="12.95" customHeight="1">
      <c r="C1605" s="12"/>
      <c r="D1605" s="12"/>
      <c r="AA1605" s="71"/>
      <c r="AB1605" s="71"/>
      <c r="AC1605" s="71"/>
      <c r="AD1605" s="71"/>
      <c r="AE1605" s="71"/>
      <c r="AG1605" s="102"/>
      <c r="AN1605" s="71"/>
      <c r="AO1605" s="71"/>
      <c r="AP1605" s="71"/>
      <c r="AQ1605" s="71"/>
      <c r="AR1605" s="71"/>
      <c r="AS1605" s="71"/>
      <c r="AT1605" s="71"/>
      <c r="AU1605" s="71"/>
    </row>
    <row r="1606" spans="3:64" ht="12.95" customHeight="1">
      <c r="C1606" s="12"/>
      <c r="D1606" s="12"/>
      <c r="AA1606" s="71"/>
      <c r="AB1606" s="71"/>
      <c r="AC1606" s="71"/>
      <c r="AD1606" s="71"/>
      <c r="AE1606" s="71"/>
      <c r="AG1606" s="102"/>
      <c r="AN1606" s="71"/>
      <c r="AO1606" s="71"/>
      <c r="AP1606" s="71"/>
      <c r="AQ1606" s="71"/>
      <c r="AR1606" s="71"/>
      <c r="AS1606" s="71"/>
      <c r="AT1606" s="71"/>
      <c r="AU1606" s="71"/>
      <c r="AV1606" s="71"/>
    </row>
    <row r="1607" spans="3:64" ht="12.95" customHeight="1">
      <c r="C1607" s="12"/>
      <c r="D1607" s="12"/>
      <c r="AA1607" s="71"/>
      <c r="AB1607" s="71"/>
      <c r="AC1607" s="71"/>
      <c r="AD1607" s="71"/>
      <c r="AE1607" s="71"/>
      <c r="AG1607" s="102"/>
      <c r="AN1607" s="71"/>
      <c r="AO1607" s="71"/>
      <c r="AP1607" s="71"/>
      <c r="AQ1607" s="71"/>
      <c r="AR1607" s="71"/>
      <c r="AS1607" s="71"/>
      <c r="AT1607" s="71"/>
      <c r="AU1607" s="71"/>
      <c r="AV1607" s="71"/>
      <c r="AW1607" s="71"/>
      <c r="AX1607" s="71"/>
      <c r="AY1607" s="71"/>
      <c r="AZ1607" s="71"/>
      <c r="BA1607" s="71"/>
      <c r="BB1607" s="71"/>
      <c r="BC1607" s="71"/>
      <c r="BD1607" s="71"/>
      <c r="BE1607" s="71"/>
      <c r="BF1607" s="71"/>
      <c r="BG1607" s="71"/>
      <c r="BH1607" s="71"/>
      <c r="BI1607" s="71"/>
      <c r="BJ1607" s="71"/>
      <c r="BK1607" s="71"/>
      <c r="BL1607" s="71"/>
    </row>
    <row r="1608" spans="3:64" ht="12.95" customHeight="1">
      <c r="C1608" s="12"/>
      <c r="D1608" s="12"/>
      <c r="AA1608" s="71"/>
      <c r="AB1608" s="71"/>
      <c r="AC1608" s="71"/>
      <c r="AD1608" s="71"/>
      <c r="AE1608" s="71"/>
      <c r="AG1608" s="102"/>
      <c r="AN1608" s="71"/>
      <c r="AO1608" s="71"/>
      <c r="AP1608" s="71"/>
      <c r="AQ1608" s="71"/>
      <c r="AR1608" s="71"/>
      <c r="AS1608" s="71"/>
      <c r="AT1608" s="71"/>
      <c r="AU1608" s="71"/>
    </row>
    <row r="1609" spans="3:64" ht="12.95" customHeight="1">
      <c r="C1609" s="12"/>
      <c r="D1609" s="12"/>
      <c r="AA1609" s="71"/>
      <c r="AB1609" s="71"/>
      <c r="AC1609" s="71"/>
      <c r="AD1609" s="71"/>
      <c r="AE1609" s="71"/>
      <c r="AG1609" s="102"/>
      <c r="AN1609" s="71"/>
      <c r="AO1609" s="71"/>
      <c r="AP1609" s="71"/>
      <c r="AQ1609" s="71"/>
      <c r="AR1609" s="71"/>
      <c r="AS1609" s="71"/>
      <c r="AT1609" s="71"/>
      <c r="AU1609" s="71"/>
      <c r="AV1609" s="71"/>
    </row>
    <row r="1610" spans="3:64" ht="12.95" customHeight="1">
      <c r="C1610" s="12"/>
      <c r="D1610" s="12"/>
      <c r="AA1610" s="71"/>
      <c r="AB1610" s="71"/>
      <c r="AC1610" s="71"/>
      <c r="AD1610" s="71"/>
      <c r="AE1610" s="71"/>
      <c r="AG1610" s="102"/>
      <c r="AN1610" s="71"/>
      <c r="AO1610" s="71"/>
      <c r="AP1610" s="71"/>
      <c r="AQ1610" s="71"/>
      <c r="AR1610" s="71"/>
      <c r="AS1610" s="71"/>
      <c r="AT1610" s="71"/>
      <c r="AU1610" s="71"/>
    </row>
    <row r="1611" spans="3:64" ht="12.95" customHeight="1">
      <c r="C1611" s="12"/>
      <c r="D1611" s="12"/>
      <c r="AA1611" s="71"/>
      <c r="AB1611" s="71"/>
      <c r="AC1611" s="71"/>
      <c r="AD1611" s="71"/>
      <c r="AE1611" s="71"/>
      <c r="AG1611" s="102"/>
      <c r="AN1611" s="71"/>
      <c r="AO1611" s="71"/>
      <c r="AP1611" s="71"/>
      <c r="AQ1611" s="71"/>
      <c r="AR1611" s="71"/>
      <c r="AS1611" s="71"/>
      <c r="AT1611" s="71"/>
      <c r="AU1611" s="71"/>
      <c r="AV1611" s="71"/>
      <c r="AX1611" s="71"/>
    </row>
    <row r="1612" spans="3:64" ht="12.95" customHeight="1">
      <c r="C1612" s="12"/>
      <c r="D1612" s="12"/>
      <c r="AA1612" s="71"/>
      <c r="AB1612" s="71"/>
      <c r="AC1612" s="71"/>
      <c r="AD1612" s="71"/>
      <c r="AE1612" s="71"/>
      <c r="AG1612" s="102"/>
      <c r="AN1612" s="71"/>
      <c r="AO1612" s="71"/>
      <c r="AP1612" s="71"/>
      <c r="AQ1612" s="71"/>
      <c r="AR1612" s="71"/>
      <c r="AS1612" s="71"/>
      <c r="AT1612" s="71"/>
      <c r="AU1612" s="71"/>
      <c r="AV1612" s="71"/>
    </row>
    <row r="1613" spans="3:64" ht="12.95" customHeight="1">
      <c r="C1613" s="12"/>
      <c r="D1613" s="12"/>
      <c r="AA1613" s="71"/>
      <c r="AB1613" s="71"/>
      <c r="AC1613" s="71"/>
      <c r="AD1613" s="71"/>
      <c r="AE1613" s="71"/>
      <c r="AG1613" s="102"/>
      <c r="AN1613" s="71"/>
      <c r="AO1613" s="71"/>
      <c r="AP1613" s="71"/>
      <c r="AQ1613" s="71"/>
      <c r="AR1613" s="71"/>
      <c r="AS1613" s="71"/>
      <c r="AT1613" s="71"/>
      <c r="AU1613" s="71"/>
    </row>
    <row r="1614" spans="3:64" ht="12.95" customHeight="1">
      <c r="C1614" s="12"/>
      <c r="D1614" s="12"/>
      <c r="AA1614" s="71"/>
      <c r="AB1614" s="71"/>
      <c r="AC1614" s="71"/>
      <c r="AD1614" s="71"/>
      <c r="AE1614" s="71"/>
      <c r="AG1614" s="102"/>
      <c r="AN1614" s="71"/>
      <c r="AO1614" s="71"/>
      <c r="AP1614" s="71"/>
      <c r="AQ1614" s="71"/>
      <c r="AR1614" s="71"/>
      <c r="AS1614" s="71"/>
      <c r="AT1614" s="71"/>
      <c r="AU1614" s="71"/>
    </row>
    <row r="1615" spans="3:64" ht="12.95" customHeight="1">
      <c r="C1615" s="12"/>
      <c r="D1615" s="12"/>
      <c r="AA1615" s="71"/>
      <c r="AB1615" s="71"/>
      <c r="AC1615" s="71"/>
      <c r="AD1615" s="71"/>
      <c r="AE1615" s="71"/>
      <c r="AG1615" s="102"/>
      <c r="AN1615" s="71"/>
      <c r="AO1615" s="71"/>
      <c r="AP1615" s="71"/>
      <c r="AQ1615" s="71"/>
      <c r="AR1615" s="71"/>
      <c r="AS1615" s="71"/>
      <c r="AT1615" s="71"/>
      <c r="AU1615" s="71"/>
      <c r="AV1615" s="71"/>
      <c r="AX1615" s="71"/>
      <c r="AY1615" s="71"/>
      <c r="AZ1615" s="71"/>
      <c r="BA1615" s="71"/>
      <c r="BB1615" s="71"/>
      <c r="BC1615" s="71"/>
      <c r="BD1615" s="71"/>
      <c r="BE1615" s="71"/>
      <c r="BF1615" s="71"/>
      <c r="BG1615" s="71"/>
      <c r="BH1615" s="71"/>
      <c r="BI1615" s="71"/>
      <c r="BJ1615" s="71"/>
      <c r="BK1615" s="71"/>
      <c r="BL1615" s="71"/>
    </row>
    <row r="1616" spans="3:64" ht="12.95" customHeight="1">
      <c r="C1616" s="12"/>
      <c r="D1616" s="12"/>
      <c r="AA1616" s="71"/>
      <c r="AB1616" s="71"/>
      <c r="AC1616" s="71"/>
      <c r="AD1616" s="71"/>
      <c r="AE1616" s="71"/>
      <c r="AG1616" s="102"/>
      <c r="AN1616" s="71"/>
      <c r="AO1616" s="71"/>
      <c r="AP1616" s="71"/>
      <c r="AQ1616" s="71"/>
      <c r="AR1616" s="71"/>
      <c r="AS1616" s="71"/>
      <c r="AT1616" s="71"/>
      <c r="AU1616" s="71"/>
      <c r="AV1616" s="71"/>
    </row>
    <row r="1617" spans="3:64" ht="12.95" customHeight="1">
      <c r="C1617" s="12"/>
      <c r="D1617" s="12"/>
      <c r="AA1617" s="71"/>
      <c r="AB1617" s="71"/>
      <c r="AC1617" s="71"/>
      <c r="AD1617" s="71"/>
      <c r="AE1617" s="71"/>
      <c r="AG1617" s="102"/>
      <c r="AN1617" s="71"/>
      <c r="AO1617" s="71"/>
      <c r="AP1617" s="71"/>
      <c r="AQ1617" s="71"/>
      <c r="AR1617" s="71"/>
      <c r="AS1617" s="71"/>
      <c r="AT1617" s="71"/>
      <c r="AU1617" s="71"/>
      <c r="AV1617" s="71"/>
    </row>
    <row r="1618" spans="3:64" ht="12.95" customHeight="1">
      <c r="C1618" s="12"/>
      <c r="D1618" s="12"/>
      <c r="AA1618" s="71"/>
      <c r="AB1618" s="71"/>
      <c r="AC1618" s="71"/>
      <c r="AD1618" s="71"/>
      <c r="AE1618" s="71"/>
      <c r="AG1618" s="102"/>
      <c r="AN1618" s="71"/>
      <c r="AO1618" s="71"/>
      <c r="AP1618" s="71"/>
      <c r="AQ1618" s="71"/>
      <c r="AR1618" s="71"/>
      <c r="AS1618" s="71"/>
      <c r="AT1618" s="71"/>
      <c r="AU1618" s="71"/>
      <c r="AV1618" s="71"/>
    </row>
    <row r="1619" spans="3:64" ht="12.95" customHeight="1">
      <c r="C1619" s="12"/>
      <c r="D1619" s="12"/>
      <c r="AA1619" s="71"/>
      <c r="AB1619" s="71"/>
      <c r="AC1619" s="71"/>
      <c r="AD1619" s="71"/>
      <c r="AE1619" s="71"/>
      <c r="AG1619" s="102"/>
      <c r="AN1619" s="71"/>
      <c r="AO1619" s="71"/>
      <c r="AP1619" s="71"/>
      <c r="AQ1619" s="71"/>
      <c r="AR1619" s="71"/>
      <c r="AS1619" s="71"/>
      <c r="AT1619" s="71"/>
      <c r="AU1619" s="71"/>
      <c r="AV1619" s="71"/>
      <c r="AX1619" s="71"/>
    </row>
    <row r="1620" spans="3:64" ht="12.95" customHeight="1">
      <c r="C1620" s="12"/>
      <c r="D1620" s="12"/>
      <c r="AA1620" s="71"/>
      <c r="AB1620" s="71"/>
      <c r="AC1620" s="71"/>
      <c r="AD1620" s="71"/>
      <c r="AE1620" s="71"/>
      <c r="AG1620" s="102"/>
      <c r="AN1620" s="71"/>
      <c r="AO1620" s="71"/>
      <c r="AP1620" s="71"/>
      <c r="AQ1620" s="71"/>
      <c r="AR1620" s="71"/>
      <c r="AS1620" s="71"/>
      <c r="AT1620" s="71"/>
      <c r="AU1620" s="71"/>
      <c r="AV1620" s="71"/>
    </row>
    <row r="1621" spans="3:64" ht="12.95" customHeight="1">
      <c r="C1621" s="12"/>
      <c r="D1621" s="12"/>
      <c r="AA1621" s="71"/>
      <c r="AB1621" s="71"/>
      <c r="AC1621" s="71"/>
      <c r="AD1621" s="71"/>
      <c r="AE1621" s="71"/>
      <c r="AG1621" s="102"/>
      <c r="AN1621" s="71"/>
      <c r="AO1621" s="71"/>
      <c r="AP1621" s="71"/>
      <c r="AQ1621" s="71"/>
      <c r="AR1621" s="71"/>
      <c r="AS1621" s="71"/>
      <c r="AT1621" s="71"/>
      <c r="AU1621" s="71"/>
      <c r="AV1621" s="71"/>
    </row>
    <row r="1622" spans="3:64" ht="12.95" customHeight="1">
      <c r="C1622" s="12"/>
      <c r="D1622" s="12"/>
      <c r="AA1622" s="71"/>
      <c r="AB1622" s="71"/>
      <c r="AC1622" s="71"/>
      <c r="AD1622" s="71"/>
      <c r="AE1622" s="71"/>
      <c r="AG1622" s="102"/>
      <c r="AN1622" s="71"/>
      <c r="AO1622" s="71"/>
      <c r="AP1622" s="71"/>
      <c r="AQ1622" s="71"/>
      <c r="AR1622" s="71"/>
      <c r="AS1622" s="71"/>
      <c r="AT1622" s="71"/>
      <c r="AU1622" s="71"/>
      <c r="AV1622" s="71"/>
      <c r="AW1622" s="71"/>
      <c r="AX1622" s="71"/>
      <c r="AY1622" s="71"/>
      <c r="AZ1622" s="71"/>
      <c r="BA1622" s="71"/>
      <c r="BB1622" s="71"/>
      <c r="BC1622" s="71"/>
      <c r="BD1622" s="71"/>
      <c r="BE1622" s="71"/>
      <c r="BF1622" s="71"/>
      <c r="BG1622" s="71"/>
      <c r="BH1622" s="71"/>
      <c r="BI1622" s="71"/>
      <c r="BJ1622" s="71"/>
      <c r="BK1622" s="71"/>
      <c r="BL1622" s="71"/>
    </row>
    <row r="1623" spans="3:64" ht="12.95" customHeight="1">
      <c r="C1623" s="12"/>
      <c r="D1623" s="12"/>
      <c r="AA1623" s="71"/>
      <c r="AB1623" s="71"/>
      <c r="AC1623" s="71"/>
      <c r="AD1623" s="71"/>
      <c r="AE1623" s="71"/>
      <c r="AG1623" s="102"/>
      <c r="AN1623" s="71"/>
      <c r="AO1623" s="71"/>
      <c r="AP1623" s="71"/>
      <c r="AQ1623" s="71"/>
      <c r="AR1623" s="71"/>
      <c r="AS1623" s="71"/>
      <c r="AT1623" s="71"/>
      <c r="AU1623" s="71"/>
      <c r="AV1623" s="71"/>
      <c r="AX1623" s="71"/>
      <c r="AY1623" s="71"/>
      <c r="AZ1623" s="71"/>
      <c r="BA1623" s="71"/>
      <c r="BB1623" s="71"/>
      <c r="BC1623" s="71"/>
      <c r="BD1623" s="71"/>
      <c r="BE1623" s="71"/>
      <c r="BF1623" s="71"/>
      <c r="BG1623" s="71"/>
      <c r="BH1623" s="71"/>
      <c r="BI1623" s="71"/>
      <c r="BJ1623" s="71"/>
      <c r="BK1623" s="71"/>
      <c r="BL1623" s="71"/>
    </row>
    <row r="1624" spans="3:64" ht="12.95" customHeight="1">
      <c r="C1624" s="12"/>
      <c r="D1624" s="12"/>
      <c r="AA1624" s="71"/>
      <c r="AB1624" s="71"/>
      <c r="AC1624" s="71"/>
      <c r="AD1624" s="71"/>
      <c r="AE1624" s="71"/>
      <c r="AG1624" s="102"/>
      <c r="AN1624" s="71"/>
      <c r="AO1624" s="71"/>
      <c r="AP1624" s="71"/>
      <c r="AQ1624" s="71"/>
      <c r="AR1624" s="71"/>
      <c r="AS1624" s="71"/>
      <c r="AT1624" s="71"/>
      <c r="AU1624" s="71"/>
      <c r="AV1624" s="71"/>
      <c r="AX1624" s="71"/>
    </row>
    <row r="1625" spans="3:64" ht="12.95" customHeight="1">
      <c r="C1625" s="12"/>
      <c r="D1625" s="12"/>
      <c r="AA1625" s="71"/>
      <c r="AB1625" s="71"/>
      <c r="AC1625" s="71"/>
      <c r="AD1625" s="71"/>
      <c r="AE1625" s="71"/>
      <c r="AG1625" s="102"/>
      <c r="AN1625" s="71"/>
      <c r="AO1625" s="71"/>
      <c r="AP1625" s="71"/>
      <c r="AQ1625" s="71"/>
      <c r="AR1625" s="71"/>
      <c r="AS1625" s="71"/>
      <c r="AT1625" s="71"/>
      <c r="AU1625" s="71"/>
      <c r="AV1625" s="71"/>
      <c r="AW1625" s="71"/>
      <c r="AX1625" s="71"/>
      <c r="AY1625" s="71"/>
      <c r="AZ1625" s="71"/>
      <c r="BA1625" s="71"/>
      <c r="BB1625" s="71"/>
      <c r="BC1625" s="71"/>
      <c r="BD1625" s="71"/>
      <c r="BE1625" s="71"/>
      <c r="BF1625" s="71"/>
      <c r="BG1625" s="71"/>
      <c r="BH1625" s="71"/>
      <c r="BI1625" s="71"/>
      <c r="BJ1625" s="71"/>
      <c r="BK1625" s="71"/>
      <c r="BL1625" s="71"/>
    </row>
    <row r="1626" spans="3:64" ht="12.95" customHeight="1">
      <c r="C1626" s="12"/>
      <c r="D1626" s="12"/>
      <c r="AA1626" s="71"/>
      <c r="AB1626" s="71"/>
      <c r="AC1626" s="71"/>
      <c r="AD1626" s="71"/>
      <c r="AE1626" s="71"/>
      <c r="AG1626" s="102"/>
      <c r="AN1626" s="71"/>
      <c r="AO1626" s="71"/>
      <c r="AP1626" s="71"/>
      <c r="AQ1626" s="71"/>
      <c r="AR1626" s="71"/>
      <c r="AS1626" s="71"/>
      <c r="AT1626" s="71"/>
      <c r="AU1626" s="71"/>
    </row>
    <row r="1627" spans="3:64" ht="12.95" customHeight="1">
      <c r="C1627" s="12"/>
      <c r="D1627" s="12"/>
      <c r="AA1627" s="71"/>
      <c r="AB1627" s="71"/>
      <c r="AC1627" s="71"/>
      <c r="AD1627" s="71"/>
      <c r="AE1627" s="71"/>
      <c r="AG1627" s="102"/>
      <c r="AN1627" s="71"/>
      <c r="AO1627" s="71"/>
      <c r="AP1627" s="71"/>
      <c r="AQ1627" s="71"/>
      <c r="AR1627" s="71"/>
      <c r="AS1627" s="71"/>
      <c r="AT1627" s="71"/>
      <c r="AU1627" s="71"/>
    </row>
    <row r="1628" spans="3:64" ht="12.95" customHeight="1">
      <c r="C1628" s="12"/>
      <c r="D1628" s="12"/>
      <c r="AA1628" s="71"/>
      <c r="AB1628" s="71"/>
      <c r="AC1628" s="71"/>
      <c r="AD1628" s="71"/>
      <c r="AE1628" s="71"/>
      <c r="AG1628" s="102"/>
      <c r="AN1628" s="71"/>
      <c r="AO1628" s="71"/>
      <c r="AP1628" s="71"/>
      <c r="AQ1628" s="71"/>
      <c r="AR1628" s="71"/>
      <c r="AS1628" s="71"/>
      <c r="AT1628" s="71"/>
      <c r="AU1628" s="71"/>
      <c r="AV1628" s="71"/>
      <c r="AX1628" s="71"/>
      <c r="AY1628" s="71"/>
      <c r="AZ1628" s="71"/>
      <c r="BA1628" s="71"/>
      <c r="BB1628" s="71"/>
      <c r="BC1628" s="71"/>
      <c r="BD1628" s="71"/>
      <c r="BE1628" s="71"/>
      <c r="BF1628" s="71"/>
      <c r="BG1628" s="71"/>
      <c r="BH1628" s="71"/>
      <c r="BI1628" s="71"/>
      <c r="BJ1628" s="71"/>
      <c r="BK1628" s="71"/>
      <c r="BL1628" s="71"/>
    </row>
    <row r="1629" spans="3:64" ht="12.95" customHeight="1">
      <c r="C1629" s="12"/>
      <c r="D1629" s="12"/>
      <c r="AA1629" s="71"/>
      <c r="AB1629" s="71"/>
      <c r="AC1629" s="71"/>
      <c r="AD1629" s="71"/>
      <c r="AE1629" s="71"/>
      <c r="AG1629" s="102"/>
      <c r="AN1629" s="71"/>
      <c r="AO1629" s="71"/>
      <c r="AP1629" s="71"/>
      <c r="AQ1629" s="71"/>
      <c r="AR1629" s="71"/>
      <c r="AS1629" s="71"/>
      <c r="AT1629" s="71"/>
      <c r="AU1629" s="71"/>
      <c r="AV1629" s="71"/>
    </row>
    <row r="1630" spans="3:64" ht="12.95" customHeight="1">
      <c r="C1630" s="12"/>
      <c r="D1630" s="12"/>
      <c r="AA1630" s="71"/>
      <c r="AB1630" s="71"/>
      <c r="AC1630" s="71"/>
      <c r="AD1630" s="71"/>
      <c r="AE1630" s="71"/>
      <c r="AG1630" s="102"/>
      <c r="AN1630" s="71"/>
      <c r="AO1630" s="71"/>
      <c r="AP1630" s="71"/>
      <c r="AQ1630" s="71"/>
      <c r="AR1630" s="71"/>
      <c r="AS1630" s="71"/>
      <c r="AT1630" s="71"/>
      <c r="AU1630" s="71"/>
      <c r="AV1630" s="71"/>
      <c r="AW1630" s="71"/>
      <c r="AX1630" s="71"/>
      <c r="AY1630" s="71"/>
      <c r="AZ1630" s="71"/>
      <c r="BA1630" s="71"/>
      <c r="BB1630" s="71"/>
      <c r="BC1630" s="71"/>
      <c r="BD1630" s="71"/>
      <c r="BE1630" s="71"/>
      <c r="BF1630" s="71"/>
      <c r="BG1630" s="71"/>
      <c r="BH1630" s="71"/>
      <c r="BI1630" s="71"/>
      <c r="BJ1630" s="71"/>
      <c r="BK1630" s="71"/>
      <c r="BL1630" s="71"/>
    </row>
    <row r="1631" spans="3:64" ht="12.95" customHeight="1">
      <c r="C1631" s="12"/>
      <c r="D1631" s="12"/>
      <c r="AA1631" s="71"/>
      <c r="AB1631" s="71"/>
      <c r="AC1631" s="71"/>
      <c r="AD1631" s="71"/>
      <c r="AE1631" s="71"/>
      <c r="AG1631" s="102"/>
      <c r="AN1631" s="71"/>
      <c r="AO1631" s="71"/>
      <c r="AP1631" s="71"/>
      <c r="AQ1631" s="71"/>
      <c r="AR1631" s="71"/>
      <c r="AS1631" s="71"/>
      <c r="AT1631" s="71"/>
      <c r="AU1631" s="71"/>
    </row>
    <row r="1632" spans="3:64" ht="12.95" customHeight="1">
      <c r="C1632" s="12"/>
      <c r="D1632" s="12"/>
      <c r="AA1632" s="71"/>
      <c r="AB1632" s="71"/>
      <c r="AC1632" s="71"/>
      <c r="AD1632" s="71"/>
      <c r="AE1632" s="71"/>
      <c r="AG1632" s="102"/>
      <c r="AN1632" s="71"/>
      <c r="AO1632" s="71"/>
      <c r="AP1632" s="71"/>
      <c r="AQ1632" s="71"/>
      <c r="AR1632" s="71"/>
      <c r="AS1632" s="71"/>
      <c r="AT1632" s="71"/>
      <c r="AU1632" s="71"/>
      <c r="AV1632" s="71"/>
      <c r="AW1632" s="71"/>
      <c r="AX1632" s="71"/>
      <c r="AY1632" s="71"/>
      <c r="AZ1632" s="71"/>
      <c r="BA1632" s="71"/>
      <c r="BB1632" s="71"/>
      <c r="BC1632" s="71"/>
      <c r="BD1632" s="71"/>
      <c r="BE1632" s="71"/>
      <c r="BF1632" s="71"/>
      <c r="BG1632" s="71"/>
      <c r="BH1632" s="71"/>
      <c r="BI1632" s="71"/>
      <c r="BJ1632" s="71"/>
      <c r="BK1632" s="71"/>
      <c r="BL1632" s="71"/>
    </row>
    <row r="1633" spans="3:64" ht="12.95" customHeight="1">
      <c r="C1633" s="12"/>
      <c r="D1633" s="12"/>
      <c r="AA1633" s="71"/>
      <c r="AB1633" s="71"/>
      <c r="AC1633" s="71"/>
      <c r="AD1633" s="71"/>
      <c r="AE1633" s="71"/>
      <c r="AG1633" s="102"/>
      <c r="AN1633" s="71"/>
      <c r="AO1633" s="71"/>
      <c r="AP1633" s="71"/>
      <c r="AQ1633" s="71"/>
      <c r="AR1633" s="71"/>
      <c r="AS1633" s="71"/>
      <c r="AT1633" s="71"/>
      <c r="AU1633" s="71"/>
    </row>
    <row r="1634" spans="3:64" ht="12.95" customHeight="1">
      <c r="C1634" s="12"/>
      <c r="D1634" s="12"/>
      <c r="AA1634" s="71"/>
      <c r="AB1634" s="71"/>
      <c r="AC1634" s="71"/>
      <c r="AD1634" s="71"/>
      <c r="AE1634" s="71"/>
      <c r="AG1634" s="102"/>
      <c r="AN1634" s="71"/>
      <c r="AO1634" s="71"/>
      <c r="AP1634" s="71"/>
      <c r="AQ1634" s="71"/>
      <c r="AR1634" s="71"/>
      <c r="AS1634" s="71"/>
      <c r="AT1634" s="71"/>
      <c r="AU1634" s="71"/>
    </row>
    <row r="1635" spans="3:64" ht="12.95" customHeight="1">
      <c r="C1635" s="12"/>
      <c r="D1635" s="12"/>
      <c r="AA1635" s="71"/>
      <c r="AB1635" s="71"/>
      <c r="AC1635" s="71"/>
      <c r="AD1635" s="71"/>
      <c r="AE1635" s="71"/>
      <c r="AG1635" s="102"/>
      <c r="AN1635" s="71"/>
      <c r="AO1635" s="71"/>
      <c r="AP1635" s="71"/>
      <c r="AQ1635" s="71"/>
      <c r="AR1635" s="71"/>
      <c r="AS1635" s="71"/>
      <c r="AT1635" s="71"/>
      <c r="AU1635" s="71"/>
    </row>
    <row r="1636" spans="3:64" ht="12.95" customHeight="1">
      <c r="C1636" s="12"/>
      <c r="D1636" s="12"/>
      <c r="AA1636" s="71"/>
      <c r="AB1636" s="71"/>
      <c r="AC1636" s="71"/>
      <c r="AD1636" s="71"/>
      <c r="AE1636" s="71"/>
      <c r="AG1636" s="102"/>
      <c r="AN1636" s="71"/>
      <c r="AO1636" s="71"/>
      <c r="AP1636" s="71"/>
      <c r="AQ1636" s="71"/>
      <c r="AR1636" s="71"/>
      <c r="AS1636" s="71"/>
      <c r="AT1636" s="71"/>
      <c r="AU1636" s="71"/>
    </row>
    <row r="1637" spans="3:64" ht="12.95" customHeight="1">
      <c r="C1637" s="12"/>
      <c r="D1637" s="12"/>
      <c r="AA1637" s="71"/>
      <c r="AB1637" s="71"/>
      <c r="AC1637" s="71"/>
      <c r="AD1637" s="71"/>
      <c r="AE1637" s="71"/>
      <c r="AG1637" s="102"/>
      <c r="AN1637" s="71"/>
      <c r="AO1637" s="71"/>
      <c r="AP1637" s="71"/>
      <c r="AQ1637" s="71"/>
      <c r="AR1637" s="71"/>
      <c r="AS1637" s="71"/>
      <c r="AT1637" s="71"/>
      <c r="AU1637" s="71"/>
    </row>
    <row r="1638" spans="3:64" ht="12.95" customHeight="1">
      <c r="C1638" s="12"/>
      <c r="D1638" s="12"/>
      <c r="AA1638" s="71"/>
      <c r="AB1638" s="71"/>
      <c r="AC1638" s="71"/>
      <c r="AD1638" s="71"/>
      <c r="AE1638" s="71"/>
      <c r="AG1638" s="102"/>
      <c r="AN1638" s="71"/>
      <c r="AO1638" s="71"/>
      <c r="AP1638" s="71"/>
      <c r="AQ1638" s="71"/>
      <c r="AR1638" s="71"/>
      <c r="AS1638" s="71"/>
      <c r="AT1638" s="71"/>
      <c r="AU1638" s="71"/>
      <c r="AV1638" s="71"/>
      <c r="AX1638" s="71"/>
    </row>
    <row r="1639" spans="3:64" ht="12.95" customHeight="1">
      <c r="AA1639" s="71"/>
      <c r="AB1639" s="71"/>
      <c r="AC1639" s="71"/>
      <c r="AD1639" s="71"/>
      <c r="AE1639" s="71"/>
      <c r="AG1639" s="102"/>
      <c r="AN1639" s="71"/>
      <c r="AO1639" s="71"/>
      <c r="AP1639" s="71"/>
      <c r="AQ1639" s="71"/>
      <c r="AR1639" s="71"/>
      <c r="AS1639" s="71"/>
      <c r="AT1639" s="71"/>
      <c r="AU1639" s="71"/>
      <c r="AV1639" s="71"/>
      <c r="AX1639" s="71"/>
    </row>
    <row r="1640" spans="3:64" ht="12.95" customHeight="1">
      <c r="AA1640" s="71"/>
      <c r="AB1640" s="71"/>
      <c r="AC1640" s="71"/>
      <c r="AD1640" s="71"/>
      <c r="AE1640" s="71"/>
      <c r="AG1640" s="102"/>
      <c r="AN1640" s="71"/>
      <c r="AO1640" s="71"/>
      <c r="AP1640" s="71"/>
      <c r="AQ1640" s="71"/>
      <c r="AR1640" s="71"/>
      <c r="AS1640" s="71"/>
      <c r="AT1640" s="71"/>
      <c r="AU1640" s="71"/>
      <c r="AV1640" s="71"/>
      <c r="AW1640" s="71"/>
      <c r="AX1640" s="71"/>
      <c r="AY1640" s="71"/>
      <c r="AZ1640" s="71"/>
      <c r="BA1640" s="71"/>
      <c r="BB1640" s="71"/>
      <c r="BC1640" s="71"/>
      <c r="BD1640" s="71"/>
      <c r="BE1640" s="71"/>
      <c r="BF1640" s="71"/>
      <c r="BG1640" s="71"/>
      <c r="BH1640" s="71"/>
      <c r="BI1640" s="71"/>
      <c r="BJ1640" s="71"/>
      <c r="BK1640" s="71"/>
      <c r="BL1640" s="71"/>
    </row>
    <row r="1641" spans="3:64" ht="12.95" customHeight="1">
      <c r="AA1641" s="71"/>
      <c r="AB1641" s="71"/>
      <c r="AC1641" s="71"/>
      <c r="AD1641" s="71"/>
      <c r="AE1641" s="71"/>
      <c r="AG1641" s="102"/>
      <c r="AN1641" s="71"/>
      <c r="AO1641" s="71"/>
      <c r="AP1641" s="71"/>
      <c r="AQ1641" s="71"/>
      <c r="AR1641" s="71"/>
      <c r="AS1641" s="71"/>
      <c r="AT1641" s="71"/>
      <c r="AU1641" s="71"/>
    </row>
    <row r="1642" spans="3:64" ht="12.95" customHeight="1">
      <c r="AA1642" s="71"/>
      <c r="AB1642" s="71"/>
      <c r="AC1642" s="71"/>
      <c r="AD1642" s="71"/>
      <c r="AE1642" s="71"/>
      <c r="AG1642" s="102"/>
      <c r="AN1642" s="71"/>
      <c r="AO1642" s="71"/>
      <c r="AP1642" s="71"/>
      <c r="AQ1642" s="71"/>
      <c r="AR1642" s="71"/>
      <c r="AS1642" s="71"/>
      <c r="AT1642" s="71"/>
      <c r="AU1642" s="71"/>
      <c r="AV1642" s="71"/>
      <c r="AX1642" s="71"/>
      <c r="AY1642" s="71"/>
      <c r="AZ1642" s="71"/>
      <c r="BA1642" s="71"/>
      <c r="BB1642" s="71"/>
      <c r="BC1642" s="71"/>
      <c r="BD1642" s="71"/>
      <c r="BE1642" s="71"/>
      <c r="BF1642" s="71"/>
      <c r="BG1642" s="71"/>
      <c r="BH1642" s="71"/>
      <c r="BI1642" s="71"/>
      <c r="BJ1642" s="71"/>
      <c r="BK1642" s="71"/>
      <c r="BL1642" s="71"/>
    </row>
    <row r="1643" spans="3:64" ht="12.95" customHeight="1">
      <c r="AA1643" s="71"/>
      <c r="AB1643" s="71"/>
      <c r="AC1643" s="71"/>
      <c r="AD1643" s="71"/>
      <c r="AE1643" s="71"/>
      <c r="AG1643" s="102"/>
      <c r="AN1643" s="71"/>
      <c r="AO1643" s="71"/>
      <c r="AP1643" s="71"/>
      <c r="AQ1643" s="71"/>
      <c r="AR1643" s="71"/>
      <c r="AS1643" s="71"/>
      <c r="AT1643" s="71"/>
      <c r="AU1643" s="71"/>
      <c r="AV1643" s="103"/>
    </row>
    <row r="1644" spans="3:64" ht="12.95" customHeight="1">
      <c r="AA1644" s="71"/>
      <c r="AB1644" s="71"/>
      <c r="AC1644" s="71"/>
      <c r="AD1644" s="71"/>
      <c r="AE1644" s="71"/>
      <c r="AG1644" s="102"/>
      <c r="AN1644" s="71"/>
      <c r="AO1644" s="71"/>
      <c r="AP1644" s="71"/>
      <c r="AQ1644" s="71"/>
      <c r="AR1644" s="71"/>
      <c r="AS1644" s="71"/>
      <c r="AT1644" s="71"/>
      <c r="AU1644" s="71"/>
      <c r="AV1644" s="71"/>
    </row>
    <row r="1645" spans="3:64" ht="12.95" customHeight="1">
      <c r="AA1645" s="71"/>
      <c r="AB1645" s="71"/>
      <c r="AC1645" s="71"/>
      <c r="AD1645" s="71"/>
      <c r="AE1645" s="71"/>
      <c r="AG1645" s="102"/>
      <c r="AN1645" s="71"/>
      <c r="AO1645" s="71"/>
      <c r="AP1645" s="71"/>
      <c r="AQ1645" s="71"/>
      <c r="AR1645" s="71"/>
      <c r="AS1645" s="71"/>
      <c r="AT1645" s="71"/>
      <c r="AU1645" s="71"/>
      <c r="AV1645" s="71"/>
      <c r="AX1645" s="71"/>
      <c r="AY1645" s="71"/>
      <c r="AZ1645" s="71"/>
      <c r="BA1645" s="71"/>
      <c r="BB1645" s="71"/>
      <c r="BC1645" s="71"/>
      <c r="BD1645" s="71"/>
      <c r="BE1645" s="71"/>
      <c r="BF1645" s="71"/>
      <c r="BG1645" s="71"/>
      <c r="BH1645" s="71"/>
      <c r="BI1645" s="71"/>
      <c r="BJ1645" s="71"/>
      <c r="BK1645" s="71"/>
      <c r="BL1645" s="71"/>
    </row>
    <row r="1646" spans="3:64" ht="12.95" customHeight="1">
      <c r="AA1646" s="71"/>
      <c r="AB1646" s="71"/>
      <c r="AC1646" s="71"/>
      <c r="AD1646" s="71"/>
      <c r="AE1646" s="71"/>
      <c r="AG1646" s="102"/>
      <c r="AN1646" s="71"/>
      <c r="AO1646" s="71"/>
      <c r="AP1646" s="71"/>
      <c r="AQ1646" s="71"/>
      <c r="AR1646" s="71"/>
      <c r="AS1646" s="71"/>
      <c r="AT1646" s="71"/>
      <c r="AU1646" s="71"/>
      <c r="AV1646" s="71"/>
    </row>
    <row r="1647" spans="3:64" ht="12.95" customHeight="1">
      <c r="AA1647" s="71"/>
      <c r="AB1647" s="71"/>
      <c r="AC1647" s="71"/>
      <c r="AD1647" s="71"/>
      <c r="AE1647" s="71"/>
      <c r="AG1647" s="102"/>
      <c r="AN1647" s="71"/>
      <c r="AO1647" s="71"/>
      <c r="AP1647" s="71"/>
      <c r="AQ1647" s="71"/>
      <c r="AR1647" s="71"/>
      <c r="AS1647" s="71"/>
      <c r="AT1647" s="71"/>
      <c r="AU1647" s="71"/>
      <c r="AV1647" s="71"/>
    </row>
    <row r="1648" spans="3:64" ht="12.95" customHeight="1">
      <c r="AA1648" s="71"/>
      <c r="AB1648" s="71"/>
      <c r="AC1648" s="71"/>
      <c r="AD1648" s="71"/>
      <c r="AE1648" s="71"/>
      <c r="AG1648" s="102"/>
      <c r="AN1648" s="71"/>
      <c r="AO1648" s="71"/>
      <c r="AP1648" s="71"/>
      <c r="AQ1648" s="71"/>
      <c r="AR1648" s="71"/>
      <c r="AS1648" s="71"/>
      <c r="AT1648" s="71"/>
      <c r="AU1648" s="71"/>
    </row>
    <row r="1649" spans="27:64" ht="12.95" customHeight="1">
      <c r="AA1649" s="71"/>
      <c r="AB1649" s="71"/>
      <c r="AC1649" s="71"/>
      <c r="AD1649" s="71"/>
      <c r="AE1649" s="71"/>
      <c r="AG1649" s="102"/>
      <c r="AN1649" s="71"/>
      <c r="AO1649" s="71"/>
      <c r="AP1649" s="71"/>
      <c r="AQ1649" s="71"/>
      <c r="AR1649" s="71"/>
      <c r="AS1649" s="71"/>
      <c r="AT1649" s="71"/>
      <c r="AU1649" s="71"/>
    </row>
    <row r="1650" spans="27:64" ht="12.95" customHeight="1">
      <c r="AA1650" s="71"/>
      <c r="AB1650" s="71"/>
      <c r="AC1650" s="71"/>
      <c r="AD1650" s="71"/>
      <c r="AE1650" s="71"/>
      <c r="AG1650" s="102"/>
      <c r="AN1650" s="71"/>
      <c r="AO1650" s="71"/>
      <c r="AP1650" s="71"/>
      <c r="AQ1650" s="71"/>
      <c r="AR1650" s="71"/>
      <c r="AS1650" s="71"/>
      <c r="AT1650" s="71"/>
      <c r="AU1650" s="71"/>
    </row>
    <row r="1651" spans="27:64" ht="12.95" customHeight="1">
      <c r="AA1651" s="71"/>
      <c r="AB1651" s="71"/>
      <c r="AC1651" s="71"/>
      <c r="AD1651" s="71"/>
      <c r="AE1651" s="71"/>
      <c r="AG1651" s="102"/>
      <c r="AN1651" s="71"/>
      <c r="AO1651" s="71"/>
      <c r="AP1651" s="71"/>
      <c r="AQ1651" s="71"/>
      <c r="AR1651" s="71"/>
      <c r="AS1651" s="71"/>
      <c r="AT1651" s="71"/>
      <c r="AU1651" s="71"/>
    </row>
    <row r="1652" spans="27:64" ht="12.95" customHeight="1">
      <c r="AA1652" s="71"/>
      <c r="AB1652" s="71"/>
      <c r="AC1652" s="71"/>
      <c r="AD1652" s="71"/>
      <c r="AE1652" s="71"/>
      <c r="AG1652" s="102"/>
      <c r="AN1652" s="71"/>
      <c r="AO1652" s="71"/>
      <c r="AP1652" s="71"/>
      <c r="AQ1652" s="71"/>
      <c r="AR1652" s="71"/>
      <c r="AS1652" s="71"/>
      <c r="AT1652" s="71"/>
      <c r="AU1652" s="71"/>
    </row>
    <row r="1653" spans="27:64" ht="12.95" customHeight="1">
      <c r="AA1653" s="71"/>
      <c r="AB1653" s="71"/>
      <c r="AC1653" s="71"/>
      <c r="AD1653" s="71"/>
      <c r="AE1653" s="71"/>
      <c r="AG1653" s="102"/>
      <c r="AN1653" s="71"/>
      <c r="AO1653" s="71"/>
      <c r="AP1653" s="71"/>
      <c r="AQ1653" s="71"/>
      <c r="AR1653" s="71"/>
      <c r="AS1653" s="71"/>
      <c r="AT1653" s="71"/>
      <c r="AU1653" s="71"/>
    </row>
    <row r="1654" spans="27:64" ht="12.95" customHeight="1">
      <c r="AA1654" s="71"/>
      <c r="AB1654" s="71"/>
      <c r="AC1654" s="71"/>
      <c r="AD1654" s="71"/>
      <c r="AE1654" s="71"/>
      <c r="AG1654" s="102"/>
      <c r="AN1654" s="71"/>
      <c r="AO1654" s="71"/>
      <c r="AP1654" s="71"/>
      <c r="AQ1654" s="71"/>
      <c r="AR1654" s="71"/>
      <c r="AS1654" s="71"/>
      <c r="AT1654" s="71"/>
      <c r="AU1654" s="71"/>
    </row>
    <row r="1655" spans="27:64" ht="12.95" customHeight="1">
      <c r="AA1655" s="71"/>
      <c r="AB1655" s="71"/>
      <c r="AC1655" s="71"/>
      <c r="AD1655" s="71"/>
      <c r="AE1655" s="71"/>
      <c r="AG1655" s="102"/>
      <c r="AN1655" s="71"/>
      <c r="AO1655" s="71"/>
      <c r="AP1655" s="71"/>
      <c r="AQ1655" s="71"/>
      <c r="AR1655" s="71"/>
      <c r="AS1655" s="71"/>
      <c r="AT1655" s="71"/>
      <c r="AU1655" s="71"/>
      <c r="AV1655" s="71"/>
    </row>
    <row r="1656" spans="27:64" ht="12.95" customHeight="1">
      <c r="AA1656" s="71"/>
      <c r="AB1656" s="71"/>
      <c r="AC1656" s="71"/>
      <c r="AD1656" s="71"/>
      <c r="AE1656" s="71"/>
      <c r="AG1656" s="102"/>
      <c r="AN1656" s="71"/>
      <c r="AO1656" s="71"/>
      <c r="AP1656" s="71"/>
      <c r="AQ1656" s="71"/>
      <c r="AR1656" s="71"/>
      <c r="AS1656" s="71"/>
      <c r="AT1656" s="71"/>
      <c r="AU1656" s="71"/>
      <c r="AV1656" s="71"/>
      <c r="AW1656" s="71"/>
      <c r="AX1656" s="71"/>
      <c r="AY1656" s="71"/>
      <c r="AZ1656" s="71"/>
      <c r="BA1656" s="71"/>
      <c r="BB1656" s="71"/>
      <c r="BC1656" s="71"/>
      <c r="BD1656" s="71"/>
      <c r="BE1656" s="71"/>
      <c r="BF1656" s="71"/>
      <c r="BG1656" s="71"/>
      <c r="BH1656" s="71"/>
      <c r="BI1656" s="71"/>
      <c r="BJ1656" s="71"/>
      <c r="BK1656" s="71"/>
      <c r="BL1656" s="71"/>
    </row>
    <row r="1657" spans="27:64" ht="12.95" customHeight="1">
      <c r="AA1657" s="71"/>
      <c r="AB1657" s="71"/>
      <c r="AC1657" s="71"/>
      <c r="AD1657" s="71"/>
      <c r="AE1657" s="71"/>
      <c r="AG1657" s="102"/>
      <c r="AN1657" s="71"/>
      <c r="AO1657" s="71"/>
      <c r="AP1657" s="71"/>
      <c r="AQ1657" s="71"/>
      <c r="AR1657" s="71"/>
      <c r="AS1657" s="71"/>
      <c r="AT1657" s="71"/>
      <c r="AU1657" s="71"/>
    </row>
    <row r="1658" spans="27:64" ht="12.95" customHeight="1">
      <c r="AA1658" s="71"/>
      <c r="AB1658" s="71"/>
      <c r="AC1658" s="71"/>
      <c r="AD1658" s="71"/>
      <c r="AE1658" s="71"/>
      <c r="AG1658" s="102"/>
      <c r="AN1658" s="71"/>
      <c r="AO1658" s="71"/>
      <c r="AP1658" s="71"/>
      <c r="AQ1658" s="71"/>
      <c r="AR1658" s="71"/>
      <c r="AS1658" s="71"/>
      <c r="AT1658" s="71"/>
      <c r="AU1658" s="71"/>
    </row>
    <row r="1659" spans="27:64" ht="12.95" customHeight="1">
      <c r="AA1659" s="71"/>
      <c r="AB1659" s="71"/>
      <c r="AC1659" s="71"/>
      <c r="AD1659" s="71"/>
      <c r="AE1659" s="71"/>
      <c r="AG1659" s="102"/>
      <c r="AN1659" s="71"/>
      <c r="AO1659" s="71"/>
      <c r="AP1659" s="71"/>
      <c r="AQ1659" s="71"/>
      <c r="AR1659" s="71"/>
      <c r="AS1659" s="71"/>
      <c r="AT1659" s="71"/>
      <c r="AU1659" s="71"/>
    </row>
    <row r="1660" spans="27:64" ht="12.95" customHeight="1">
      <c r="AA1660" s="71"/>
      <c r="AB1660" s="71"/>
      <c r="AC1660" s="71"/>
      <c r="AD1660" s="71"/>
      <c r="AE1660" s="71"/>
      <c r="AG1660" s="102"/>
      <c r="AN1660" s="71"/>
      <c r="AO1660" s="71"/>
      <c r="AP1660" s="71"/>
      <c r="AQ1660" s="71"/>
      <c r="AR1660" s="71"/>
      <c r="AS1660" s="71"/>
      <c r="AT1660" s="71"/>
      <c r="AU1660" s="71"/>
    </row>
    <row r="1661" spans="27:64" ht="12.95" customHeight="1">
      <c r="AA1661" s="71"/>
      <c r="AB1661" s="71"/>
      <c r="AC1661" s="71"/>
      <c r="AD1661" s="71"/>
      <c r="AE1661" s="71"/>
      <c r="AG1661" s="102"/>
      <c r="AN1661" s="71"/>
      <c r="AO1661" s="71"/>
      <c r="AP1661" s="71"/>
      <c r="AQ1661" s="71"/>
      <c r="AR1661" s="71"/>
      <c r="AS1661" s="71"/>
      <c r="AT1661" s="71"/>
      <c r="AU1661" s="71"/>
      <c r="AV1661" s="71"/>
      <c r="AW1661" s="71"/>
      <c r="AX1661" s="71"/>
      <c r="AY1661" s="71"/>
      <c r="AZ1661" s="71"/>
      <c r="BA1661" s="71"/>
      <c r="BB1661" s="71"/>
      <c r="BC1661" s="71"/>
      <c r="BD1661" s="71"/>
      <c r="BE1661" s="71"/>
      <c r="BF1661" s="71"/>
      <c r="BG1661" s="71"/>
      <c r="BH1661" s="71"/>
      <c r="BI1661" s="71"/>
      <c r="BJ1661" s="71"/>
      <c r="BK1661" s="71"/>
      <c r="BL1661" s="71"/>
    </row>
    <row r="1662" spans="27:64" ht="12.95" customHeight="1">
      <c r="AA1662" s="71"/>
      <c r="AB1662" s="71"/>
      <c r="AC1662" s="71"/>
      <c r="AD1662" s="71"/>
      <c r="AE1662" s="71"/>
      <c r="AG1662" s="102"/>
      <c r="AN1662" s="71"/>
      <c r="AO1662" s="71"/>
      <c r="AP1662" s="71"/>
      <c r="AQ1662" s="71"/>
      <c r="AR1662" s="71"/>
      <c r="AS1662" s="71"/>
      <c r="AT1662" s="71"/>
      <c r="AU1662" s="71"/>
    </row>
    <row r="1663" spans="27:64" ht="12.95" customHeight="1">
      <c r="AA1663" s="71"/>
      <c r="AB1663" s="71"/>
      <c r="AC1663" s="71"/>
      <c r="AD1663" s="71"/>
      <c r="AE1663" s="71"/>
      <c r="AG1663" s="102"/>
      <c r="AN1663" s="71"/>
      <c r="AO1663" s="71"/>
      <c r="AP1663" s="71"/>
      <c r="AQ1663" s="71"/>
      <c r="AR1663" s="71"/>
      <c r="AS1663" s="71"/>
      <c r="AT1663" s="71"/>
      <c r="AU1663" s="71"/>
    </row>
    <row r="1664" spans="27:64" ht="12.95" customHeight="1">
      <c r="AA1664" s="71"/>
      <c r="AB1664" s="71"/>
      <c r="AC1664" s="71"/>
      <c r="AD1664" s="71"/>
      <c r="AE1664" s="71"/>
      <c r="AG1664" s="102"/>
      <c r="AN1664" s="71"/>
      <c r="AO1664" s="71"/>
      <c r="AP1664" s="71"/>
      <c r="AQ1664" s="71"/>
      <c r="AR1664" s="71"/>
      <c r="AS1664" s="71"/>
      <c r="AT1664" s="71"/>
      <c r="AU1664" s="71"/>
      <c r="AV1664" s="71"/>
      <c r="AX1664" s="71"/>
    </row>
    <row r="1665" spans="27:64" ht="12.95" customHeight="1">
      <c r="AA1665" s="71"/>
      <c r="AB1665" s="71"/>
      <c r="AC1665" s="71"/>
      <c r="AD1665" s="71"/>
      <c r="AE1665" s="71"/>
      <c r="AG1665" s="102"/>
      <c r="AN1665" s="71"/>
      <c r="AO1665" s="71"/>
      <c r="AP1665" s="71"/>
      <c r="AQ1665" s="71"/>
      <c r="AR1665" s="71"/>
      <c r="AS1665" s="71"/>
      <c r="AT1665" s="71"/>
      <c r="AU1665" s="71"/>
      <c r="AV1665" s="71"/>
      <c r="AX1665" s="71"/>
      <c r="AY1665" s="71"/>
      <c r="AZ1665" s="71"/>
      <c r="BA1665" s="71"/>
      <c r="BB1665" s="71"/>
      <c r="BC1665" s="71"/>
      <c r="BD1665" s="71"/>
      <c r="BE1665" s="71"/>
      <c r="BF1665" s="71"/>
      <c r="BG1665" s="71"/>
      <c r="BH1665" s="71"/>
      <c r="BI1665" s="71"/>
      <c r="BJ1665" s="71"/>
      <c r="BK1665" s="71"/>
      <c r="BL1665" s="71"/>
    </row>
    <row r="1666" spans="27:64" ht="12.95" customHeight="1">
      <c r="AA1666" s="71"/>
      <c r="AB1666" s="71"/>
      <c r="AC1666" s="71"/>
      <c r="AD1666" s="71"/>
      <c r="AE1666" s="71"/>
      <c r="AG1666" s="102"/>
      <c r="AN1666" s="71"/>
      <c r="AO1666" s="71"/>
      <c r="AP1666" s="71"/>
      <c r="AQ1666" s="71"/>
      <c r="AR1666" s="71"/>
      <c r="AS1666" s="71"/>
      <c r="AT1666" s="71"/>
      <c r="AU1666" s="71"/>
      <c r="AV1666" s="71"/>
      <c r="AW1666" s="71"/>
      <c r="AX1666" s="71"/>
      <c r="AY1666" s="71"/>
      <c r="AZ1666" s="71"/>
      <c r="BA1666" s="71"/>
      <c r="BB1666" s="71"/>
      <c r="BC1666" s="71"/>
      <c r="BD1666" s="71"/>
      <c r="BE1666" s="71"/>
      <c r="BF1666" s="71"/>
      <c r="BG1666" s="71"/>
      <c r="BH1666" s="71"/>
      <c r="BI1666" s="71"/>
      <c r="BJ1666" s="71"/>
      <c r="BK1666" s="71"/>
      <c r="BL1666" s="71"/>
    </row>
    <row r="1667" spans="27:64" ht="12.95" customHeight="1">
      <c r="AA1667" s="71"/>
      <c r="AB1667" s="71"/>
      <c r="AC1667" s="71"/>
      <c r="AD1667" s="71"/>
      <c r="AE1667" s="71"/>
      <c r="AG1667" s="102"/>
      <c r="AN1667" s="71"/>
      <c r="AO1667" s="71"/>
      <c r="AP1667" s="71"/>
      <c r="AQ1667" s="71"/>
      <c r="AR1667" s="71"/>
      <c r="AS1667" s="71"/>
      <c r="AT1667" s="71"/>
      <c r="AU1667" s="71"/>
      <c r="AV1667" s="71"/>
    </row>
    <row r="1668" spans="27:64" ht="12.95" customHeight="1">
      <c r="AA1668" s="71"/>
      <c r="AB1668" s="71"/>
      <c r="AC1668" s="71"/>
      <c r="AD1668" s="71"/>
      <c r="AE1668" s="71"/>
      <c r="AG1668" s="102"/>
      <c r="AN1668" s="71"/>
      <c r="AO1668" s="71"/>
      <c r="AP1668" s="71"/>
      <c r="AQ1668" s="71"/>
      <c r="AR1668" s="71"/>
      <c r="AS1668" s="71"/>
      <c r="AT1668" s="71"/>
      <c r="AU1668" s="71"/>
    </row>
    <row r="1669" spans="27:64" ht="12.95" customHeight="1">
      <c r="AA1669" s="71"/>
      <c r="AB1669" s="71"/>
      <c r="AC1669" s="71"/>
      <c r="AD1669" s="71"/>
      <c r="AE1669" s="71"/>
      <c r="AG1669" s="102"/>
      <c r="AN1669" s="71"/>
      <c r="AO1669" s="71"/>
      <c r="AP1669" s="71"/>
      <c r="AQ1669" s="71"/>
      <c r="AR1669" s="71"/>
      <c r="AS1669" s="71"/>
      <c r="AT1669" s="71"/>
      <c r="AU1669" s="71"/>
      <c r="AV1669" s="71"/>
    </row>
    <row r="1670" spans="27:64" ht="12.95" customHeight="1">
      <c r="AA1670" s="71"/>
      <c r="AB1670" s="71"/>
      <c r="AC1670" s="71"/>
      <c r="AD1670" s="71"/>
      <c r="AE1670" s="71"/>
      <c r="AG1670" s="102"/>
      <c r="AN1670" s="71"/>
      <c r="AO1670" s="71"/>
      <c r="AP1670" s="71"/>
      <c r="AQ1670" s="71"/>
      <c r="AR1670" s="71"/>
      <c r="AS1670" s="71"/>
      <c r="AT1670" s="71"/>
      <c r="AU1670" s="71"/>
      <c r="AV1670" s="71"/>
    </row>
    <row r="1671" spans="27:64" ht="12.95" customHeight="1">
      <c r="AA1671" s="71"/>
      <c r="AB1671" s="71"/>
      <c r="AC1671" s="71"/>
      <c r="AD1671" s="71"/>
      <c r="AE1671" s="71"/>
      <c r="AG1671" s="102"/>
      <c r="AN1671" s="71"/>
      <c r="AO1671" s="71"/>
      <c r="AP1671" s="71"/>
      <c r="AQ1671" s="71"/>
      <c r="AR1671" s="71"/>
      <c r="AS1671" s="71"/>
      <c r="AT1671" s="71"/>
      <c r="AU1671" s="71"/>
    </row>
    <row r="1672" spans="27:64" ht="12.95" customHeight="1">
      <c r="AA1672" s="71"/>
      <c r="AB1672" s="71"/>
      <c r="AC1672" s="71"/>
      <c r="AD1672" s="71"/>
      <c r="AE1672" s="71"/>
      <c r="AG1672" s="102"/>
      <c r="AN1672" s="71"/>
      <c r="AO1672" s="71"/>
      <c r="AP1672" s="71"/>
      <c r="AQ1672" s="71"/>
      <c r="AR1672" s="71"/>
      <c r="AS1672" s="71"/>
      <c r="AT1672" s="71"/>
      <c r="AU1672" s="71"/>
      <c r="AV1672" s="71"/>
      <c r="AX1672" s="71"/>
    </row>
    <row r="1673" spans="27:64" ht="12.95" customHeight="1">
      <c r="AA1673" s="71"/>
      <c r="AB1673" s="71"/>
      <c r="AC1673" s="71"/>
      <c r="AD1673" s="71"/>
      <c r="AE1673" s="71"/>
      <c r="AG1673" s="102"/>
      <c r="AN1673" s="71"/>
      <c r="AO1673" s="71"/>
      <c r="AP1673" s="71"/>
      <c r="AQ1673" s="71"/>
      <c r="AR1673" s="71"/>
      <c r="AS1673" s="71"/>
      <c r="AT1673" s="71"/>
      <c r="AU1673" s="71"/>
    </row>
    <row r="1674" spans="27:64" ht="12.95" customHeight="1">
      <c r="AA1674" s="71"/>
      <c r="AB1674" s="71"/>
      <c r="AC1674" s="71"/>
      <c r="AD1674" s="71"/>
      <c r="AE1674" s="71"/>
      <c r="AG1674" s="102"/>
      <c r="AN1674" s="71"/>
      <c r="AO1674" s="71"/>
      <c r="AP1674" s="71"/>
      <c r="AQ1674" s="71"/>
      <c r="AR1674" s="71"/>
      <c r="AS1674" s="71"/>
      <c r="AT1674" s="71"/>
      <c r="AU1674" s="71"/>
    </row>
    <row r="1675" spans="27:64" ht="12.95" customHeight="1">
      <c r="AA1675" s="71"/>
      <c r="AB1675" s="71"/>
      <c r="AC1675" s="71"/>
      <c r="AD1675" s="71"/>
      <c r="AE1675" s="71"/>
      <c r="AG1675" s="102"/>
      <c r="AN1675" s="71"/>
      <c r="AO1675" s="71"/>
      <c r="AP1675" s="71"/>
      <c r="AQ1675" s="71"/>
      <c r="AR1675" s="71"/>
      <c r="AS1675" s="71"/>
      <c r="AT1675" s="71"/>
      <c r="AU1675" s="71"/>
    </row>
    <row r="1676" spans="27:64" ht="12.95" customHeight="1">
      <c r="AA1676" s="71"/>
      <c r="AB1676" s="71"/>
      <c r="AC1676" s="71"/>
      <c r="AD1676" s="71"/>
      <c r="AE1676" s="71"/>
      <c r="AG1676" s="102"/>
      <c r="AN1676" s="71"/>
      <c r="AO1676" s="71"/>
      <c r="AP1676" s="71"/>
      <c r="AQ1676" s="71"/>
      <c r="AR1676" s="71"/>
      <c r="AS1676" s="71"/>
      <c r="AT1676" s="71"/>
      <c r="AU1676" s="71"/>
      <c r="AV1676" s="71"/>
      <c r="AX1676" s="71"/>
    </row>
    <row r="1677" spans="27:64" ht="12.95" customHeight="1">
      <c r="AA1677" s="71"/>
      <c r="AB1677" s="71"/>
      <c r="AC1677" s="71"/>
      <c r="AD1677" s="71"/>
      <c r="AE1677" s="71"/>
      <c r="AG1677" s="102"/>
      <c r="AN1677" s="71"/>
      <c r="AO1677" s="71"/>
      <c r="AP1677" s="71"/>
      <c r="AQ1677" s="71"/>
      <c r="AR1677" s="71"/>
      <c r="AS1677" s="71"/>
      <c r="AT1677" s="71"/>
      <c r="AU1677" s="71"/>
      <c r="AV1677" s="71"/>
    </row>
    <row r="1678" spans="27:64" ht="12.95" customHeight="1">
      <c r="AA1678" s="71"/>
      <c r="AB1678" s="71"/>
      <c r="AC1678" s="71"/>
      <c r="AD1678" s="71"/>
      <c r="AE1678" s="71"/>
      <c r="AG1678" s="102"/>
      <c r="AN1678" s="71"/>
      <c r="AO1678" s="71"/>
      <c r="AP1678" s="71"/>
      <c r="AQ1678" s="71"/>
      <c r="AR1678" s="71"/>
      <c r="AS1678" s="71"/>
      <c r="AT1678" s="71"/>
      <c r="AU1678" s="71"/>
      <c r="AV1678" s="71"/>
      <c r="AW1678" s="71"/>
      <c r="AX1678" s="71"/>
      <c r="AY1678" s="71"/>
      <c r="AZ1678" s="71"/>
      <c r="BA1678" s="71"/>
      <c r="BB1678" s="71"/>
      <c r="BC1678" s="71"/>
      <c r="BD1678" s="71"/>
      <c r="BE1678" s="71"/>
      <c r="BF1678" s="71"/>
      <c r="BG1678" s="71"/>
      <c r="BH1678" s="71"/>
      <c r="BI1678" s="71"/>
      <c r="BJ1678" s="71"/>
      <c r="BK1678" s="71"/>
      <c r="BL1678" s="71"/>
    </row>
    <row r="1679" spans="27:64" ht="12.95" customHeight="1">
      <c r="AA1679" s="71"/>
      <c r="AB1679" s="71"/>
      <c r="AC1679" s="71"/>
      <c r="AD1679" s="71"/>
      <c r="AE1679" s="71"/>
      <c r="AG1679" s="102"/>
      <c r="AN1679" s="71"/>
      <c r="AO1679" s="71"/>
      <c r="AP1679" s="71"/>
      <c r="AQ1679" s="71"/>
      <c r="AR1679" s="71"/>
      <c r="AS1679" s="71"/>
      <c r="AT1679" s="71"/>
      <c r="AU1679" s="71"/>
      <c r="AV1679" s="71"/>
      <c r="AW1679" s="71"/>
      <c r="AX1679" s="71"/>
      <c r="AY1679" s="71"/>
      <c r="AZ1679" s="71"/>
      <c r="BA1679" s="71"/>
      <c r="BB1679" s="71"/>
      <c r="BC1679" s="71"/>
      <c r="BD1679" s="71"/>
      <c r="BE1679" s="71"/>
      <c r="BF1679" s="71"/>
      <c r="BG1679" s="71"/>
      <c r="BH1679" s="71"/>
      <c r="BI1679" s="71"/>
      <c r="BJ1679" s="71"/>
      <c r="BK1679" s="71"/>
      <c r="BL1679" s="71"/>
    </row>
    <row r="1680" spans="27:64" ht="12.95" customHeight="1">
      <c r="AA1680" s="71"/>
      <c r="AB1680" s="71"/>
      <c r="AC1680" s="71"/>
      <c r="AD1680" s="71"/>
      <c r="AE1680" s="71"/>
      <c r="AG1680" s="102"/>
      <c r="AN1680" s="71"/>
      <c r="AO1680" s="71"/>
      <c r="AP1680" s="71"/>
      <c r="AQ1680" s="71"/>
      <c r="AR1680" s="71"/>
      <c r="AS1680" s="71"/>
      <c r="AT1680" s="71"/>
      <c r="AU1680" s="71"/>
      <c r="AV1680" s="71"/>
      <c r="AW1680" s="71"/>
      <c r="AX1680" s="71"/>
      <c r="AY1680" s="71"/>
      <c r="AZ1680" s="71"/>
      <c r="BA1680" s="71"/>
      <c r="BB1680" s="71"/>
      <c r="BC1680" s="71"/>
      <c r="BD1680" s="71"/>
      <c r="BE1680" s="71"/>
      <c r="BF1680" s="71"/>
      <c r="BG1680" s="71"/>
      <c r="BH1680" s="71"/>
      <c r="BI1680" s="71"/>
      <c r="BJ1680" s="71"/>
      <c r="BK1680" s="71"/>
      <c r="BL1680" s="71"/>
    </row>
    <row r="1681" spans="27:64" ht="12.95" customHeight="1">
      <c r="AA1681" s="71"/>
      <c r="AB1681" s="71"/>
      <c r="AC1681" s="71"/>
      <c r="AD1681" s="71"/>
      <c r="AE1681" s="71"/>
      <c r="AG1681" s="102"/>
      <c r="AN1681" s="71"/>
      <c r="AO1681" s="71"/>
      <c r="AP1681" s="71"/>
      <c r="AQ1681" s="71"/>
      <c r="AR1681" s="71"/>
      <c r="AS1681" s="71"/>
      <c r="AT1681" s="71"/>
      <c r="AU1681" s="71"/>
      <c r="AV1681" s="71"/>
      <c r="AW1681" s="71"/>
      <c r="AX1681" s="71"/>
      <c r="AY1681" s="71"/>
      <c r="AZ1681" s="71"/>
      <c r="BA1681" s="71"/>
      <c r="BB1681" s="71"/>
      <c r="BC1681" s="71"/>
      <c r="BD1681" s="71"/>
      <c r="BE1681" s="71"/>
      <c r="BF1681" s="71"/>
      <c r="BG1681" s="71"/>
      <c r="BH1681" s="71"/>
      <c r="BI1681" s="71"/>
      <c r="BJ1681" s="71"/>
      <c r="BK1681" s="71"/>
      <c r="BL1681" s="71"/>
    </row>
    <row r="1682" spans="27:64" ht="12.95" customHeight="1">
      <c r="AA1682" s="71"/>
      <c r="AB1682" s="71"/>
      <c r="AC1682" s="71"/>
      <c r="AD1682" s="71"/>
      <c r="AE1682" s="71"/>
      <c r="AG1682" s="102"/>
      <c r="AN1682" s="71"/>
      <c r="AO1682" s="71"/>
      <c r="AP1682" s="71"/>
      <c r="AQ1682" s="71"/>
      <c r="AR1682" s="71"/>
      <c r="AS1682" s="71"/>
      <c r="AT1682" s="71"/>
      <c r="AU1682" s="71"/>
      <c r="AV1682" s="71"/>
      <c r="AX1682" s="71"/>
    </row>
    <row r="1683" spans="27:64" ht="12.95" customHeight="1">
      <c r="AA1683" s="71"/>
      <c r="AB1683" s="71"/>
      <c r="AC1683" s="71"/>
      <c r="AD1683" s="71"/>
      <c r="AE1683" s="71"/>
      <c r="AG1683" s="102"/>
      <c r="AN1683" s="71"/>
      <c r="AO1683" s="71"/>
      <c r="AP1683" s="71"/>
      <c r="AQ1683" s="71"/>
      <c r="AR1683" s="71"/>
      <c r="AS1683" s="71"/>
      <c r="AT1683" s="71"/>
      <c r="AU1683" s="71"/>
      <c r="AV1683" s="71"/>
      <c r="AW1683" s="71"/>
      <c r="AX1683" s="71"/>
      <c r="AY1683" s="71"/>
      <c r="AZ1683" s="71"/>
      <c r="BA1683" s="71"/>
      <c r="BB1683" s="71"/>
      <c r="BC1683" s="71"/>
      <c r="BD1683" s="71"/>
      <c r="BE1683" s="71"/>
      <c r="BF1683" s="71"/>
      <c r="BG1683" s="71"/>
      <c r="BH1683" s="71"/>
      <c r="BI1683" s="71"/>
      <c r="BJ1683" s="71"/>
      <c r="BK1683" s="71"/>
      <c r="BL1683" s="71"/>
    </row>
    <row r="1684" spans="27:64" ht="12.95" customHeight="1">
      <c r="AA1684" s="71"/>
      <c r="AB1684" s="71"/>
      <c r="AC1684" s="71"/>
      <c r="AD1684" s="71"/>
      <c r="AE1684" s="71"/>
      <c r="AG1684" s="102"/>
      <c r="AN1684" s="71"/>
      <c r="AO1684" s="71"/>
      <c r="AP1684" s="71"/>
      <c r="AQ1684" s="71"/>
      <c r="AR1684" s="71"/>
      <c r="AS1684" s="71"/>
      <c r="AT1684" s="71"/>
      <c r="AU1684" s="71"/>
      <c r="AV1684" s="71"/>
      <c r="AW1684" s="71"/>
      <c r="AX1684" s="71"/>
      <c r="AY1684" s="71"/>
      <c r="AZ1684" s="71"/>
      <c r="BA1684" s="71"/>
      <c r="BB1684" s="71"/>
      <c r="BC1684" s="71"/>
      <c r="BD1684" s="71"/>
      <c r="BE1684" s="71"/>
      <c r="BF1684" s="71"/>
      <c r="BG1684" s="71"/>
      <c r="BH1684" s="71"/>
      <c r="BI1684" s="71"/>
      <c r="BJ1684" s="71"/>
      <c r="BK1684" s="71"/>
      <c r="BL1684" s="71"/>
    </row>
    <row r="1685" spans="27:64" ht="12.95" customHeight="1">
      <c r="AA1685" s="71"/>
      <c r="AB1685" s="71"/>
      <c r="AC1685" s="71"/>
      <c r="AD1685" s="71"/>
      <c r="AE1685" s="71"/>
      <c r="AG1685" s="102"/>
      <c r="AN1685" s="71"/>
      <c r="AO1685" s="71"/>
      <c r="AP1685" s="71"/>
      <c r="AQ1685" s="71"/>
      <c r="AR1685" s="71"/>
      <c r="AS1685" s="71"/>
      <c r="AT1685" s="71"/>
      <c r="AU1685" s="71"/>
      <c r="AV1685" s="71"/>
      <c r="AX1685" s="71"/>
    </row>
    <row r="1686" spans="27:64" ht="12.95" customHeight="1">
      <c r="AA1686" s="71"/>
      <c r="AB1686" s="71"/>
      <c r="AC1686" s="71"/>
      <c r="AD1686" s="71"/>
      <c r="AE1686" s="71"/>
      <c r="AG1686" s="102"/>
      <c r="AN1686" s="71"/>
      <c r="AO1686" s="71"/>
      <c r="AP1686" s="71"/>
      <c r="AQ1686" s="71"/>
      <c r="AR1686" s="71"/>
      <c r="AS1686" s="71"/>
      <c r="AT1686" s="71"/>
      <c r="AU1686" s="71"/>
      <c r="AV1686" s="71"/>
      <c r="AX1686" s="71"/>
    </row>
    <row r="1687" spans="27:64" ht="12.95" customHeight="1">
      <c r="AA1687" s="71"/>
      <c r="AB1687" s="71"/>
      <c r="AC1687" s="71"/>
      <c r="AD1687" s="71"/>
      <c r="AE1687" s="71"/>
      <c r="AG1687" s="102"/>
      <c r="AN1687" s="71"/>
      <c r="AO1687" s="71"/>
      <c r="AP1687" s="71"/>
      <c r="AQ1687" s="71"/>
      <c r="AR1687" s="71"/>
      <c r="AS1687" s="71"/>
      <c r="AT1687" s="71"/>
      <c r="AU1687" s="71"/>
      <c r="AV1687" s="71"/>
      <c r="AX1687" s="71"/>
      <c r="AY1687" s="71"/>
      <c r="AZ1687" s="71"/>
      <c r="BA1687" s="71"/>
      <c r="BB1687" s="71"/>
      <c r="BC1687" s="71"/>
      <c r="BD1687" s="71"/>
      <c r="BE1687" s="71"/>
      <c r="BF1687" s="71"/>
      <c r="BG1687" s="71"/>
      <c r="BH1687" s="71"/>
      <c r="BI1687" s="71"/>
      <c r="BJ1687" s="71"/>
      <c r="BK1687" s="71"/>
      <c r="BL1687" s="71"/>
    </row>
    <row r="1688" spans="27:64" ht="12.95" customHeight="1">
      <c r="AA1688" s="71"/>
      <c r="AB1688" s="71"/>
      <c r="AC1688" s="71"/>
      <c r="AD1688" s="71"/>
      <c r="AE1688" s="71"/>
      <c r="AG1688" s="102"/>
      <c r="AN1688" s="71"/>
      <c r="AO1688" s="71"/>
      <c r="AP1688" s="71"/>
      <c r="AQ1688" s="71"/>
      <c r="AR1688" s="71"/>
      <c r="AS1688" s="71"/>
      <c r="AT1688" s="71"/>
      <c r="AU1688" s="71"/>
      <c r="AV1688" s="71"/>
      <c r="AW1688" s="71"/>
      <c r="AX1688" s="71"/>
      <c r="AY1688" s="71"/>
      <c r="AZ1688" s="71"/>
      <c r="BA1688" s="71"/>
      <c r="BB1688" s="71"/>
      <c r="BC1688" s="71"/>
      <c r="BD1688" s="71"/>
      <c r="BE1688" s="71"/>
      <c r="BF1688" s="71"/>
      <c r="BG1688" s="71"/>
      <c r="BH1688" s="71"/>
      <c r="BI1688" s="71"/>
      <c r="BJ1688" s="71"/>
      <c r="BK1688" s="71"/>
      <c r="BL1688" s="71"/>
    </row>
    <row r="1689" spans="27:64" ht="12.95" customHeight="1">
      <c r="AA1689" s="71"/>
      <c r="AB1689" s="71"/>
      <c r="AC1689" s="71"/>
      <c r="AD1689" s="71"/>
      <c r="AE1689" s="71"/>
      <c r="AG1689" s="102"/>
      <c r="AN1689" s="71"/>
      <c r="AO1689" s="71"/>
      <c r="AP1689" s="71"/>
      <c r="AQ1689" s="71"/>
      <c r="AR1689" s="71"/>
      <c r="AS1689" s="71"/>
      <c r="AT1689" s="71"/>
      <c r="AU1689" s="71"/>
      <c r="AV1689" s="71"/>
      <c r="AW1689" s="71"/>
      <c r="AX1689" s="71"/>
      <c r="AY1689" s="71"/>
      <c r="AZ1689" s="71"/>
      <c r="BA1689" s="71"/>
      <c r="BB1689" s="71"/>
      <c r="BC1689" s="71"/>
      <c r="BD1689" s="71"/>
      <c r="BE1689" s="71"/>
      <c r="BF1689" s="71"/>
      <c r="BG1689" s="71"/>
      <c r="BH1689" s="71"/>
      <c r="BI1689" s="71"/>
      <c r="BJ1689" s="71"/>
      <c r="BK1689" s="71"/>
      <c r="BL1689" s="71"/>
    </row>
    <row r="1690" spans="27:64" ht="12.95" customHeight="1">
      <c r="AA1690" s="71"/>
      <c r="AB1690" s="71"/>
      <c r="AC1690" s="71"/>
      <c r="AD1690" s="71"/>
      <c r="AE1690" s="71"/>
      <c r="AG1690" s="102"/>
      <c r="AN1690" s="71"/>
      <c r="AO1690" s="71"/>
      <c r="AP1690" s="71"/>
      <c r="AQ1690" s="71"/>
      <c r="AR1690" s="71"/>
      <c r="AS1690" s="71"/>
      <c r="AT1690" s="71"/>
      <c r="AU1690" s="71"/>
      <c r="AV1690" s="71"/>
    </row>
    <row r="1691" spans="27:64" ht="12.95" customHeight="1">
      <c r="AA1691" s="71"/>
      <c r="AB1691" s="71"/>
      <c r="AC1691" s="71"/>
      <c r="AD1691" s="71"/>
      <c r="AE1691" s="71"/>
      <c r="AG1691" s="102"/>
      <c r="AN1691" s="71"/>
      <c r="AO1691" s="71"/>
      <c r="AP1691" s="71"/>
      <c r="AQ1691" s="71"/>
      <c r="AR1691" s="71"/>
      <c r="AS1691" s="71"/>
      <c r="AT1691" s="71"/>
      <c r="AU1691" s="71"/>
      <c r="AV1691" s="71"/>
    </row>
    <row r="1692" spans="27:64" ht="12.95" customHeight="1">
      <c r="AA1692" s="71"/>
      <c r="AB1692" s="71"/>
      <c r="AC1692" s="71"/>
      <c r="AD1692" s="71"/>
      <c r="AE1692" s="71"/>
      <c r="AG1692" s="102"/>
      <c r="AN1692" s="71"/>
      <c r="AO1692" s="71"/>
      <c r="AP1692" s="71"/>
      <c r="AQ1692" s="71"/>
      <c r="AR1692" s="71"/>
      <c r="AS1692" s="71"/>
      <c r="AT1692" s="71"/>
      <c r="AU1692" s="71"/>
      <c r="AV1692" s="71"/>
    </row>
    <row r="1693" spans="27:64" ht="12.95" customHeight="1">
      <c r="AA1693" s="71"/>
      <c r="AB1693" s="71"/>
      <c r="AC1693" s="71"/>
      <c r="AD1693" s="71"/>
      <c r="AE1693" s="71"/>
      <c r="AG1693" s="102"/>
      <c r="AN1693" s="71"/>
      <c r="AO1693" s="71"/>
      <c r="AP1693" s="71"/>
      <c r="AQ1693" s="71"/>
      <c r="AR1693" s="71"/>
      <c r="AS1693" s="71"/>
      <c r="AT1693" s="71"/>
      <c r="AU1693" s="71"/>
      <c r="AV1693" s="71"/>
      <c r="AX1693" s="71"/>
    </row>
    <row r="1694" spans="27:64" ht="12.95" customHeight="1">
      <c r="AA1694" s="71"/>
      <c r="AB1694" s="71"/>
      <c r="AC1694" s="71"/>
      <c r="AD1694" s="71"/>
      <c r="AE1694" s="71"/>
      <c r="AG1694" s="102"/>
      <c r="AN1694" s="71"/>
      <c r="AO1694" s="71"/>
      <c r="AP1694" s="71"/>
      <c r="AQ1694" s="71"/>
      <c r="AR1694" s="71"/>
      <c r="AS1694" s="71"/>
      <c r="AT1694" s="71"/>
      <c r="AU1694" s="71"/>
      <c r="AV1694" s="71"/>
      <c r="AW1694" s="71"/>
      <c r="AX1694" s="71"/>
      <c r="AY1694" s="71"/>
      <c r="AZ1694" s="71"/>
      <c r="BA1694" s="71"/>
      <c r="BB1694" s="71"/>
      <c r="BC1694" s="71"/>
      <c r="BD1694" s="71"/>
      <c r="BE1694" s="71"/>
      <c r="BF1694" s="71"/>
      <c r="BG1694" s="71"/>
      <c r="BH1694" s="71"/>
      <c r="BI1694" s="71"/>
      <c r="BJ1694" s="71"/>
      <c r="BK1694" s="71"/>
      <c r="BL1694" s="71"/>
    </row>
    <row r="1695" spans="27:64" ht="12.95" customHeight="1">
      <c r="AA1695" s="71"/>
      <c r="AB1695" s="71"/>
      <c r="AC1695" s="71"/>
      <c r="AD1695" s="71"/>
      <c r="AE1695" s="71"/>
      <c r="AG1695" s="102"/>
      <c r="AN1695" s="71"/>
      <c r="AO1695" s="71"/>
      <c r="AP1695" s="71"/>
      <c r="AQ1695" s="71"/>
      <c r="AR1695" s="71"/>
      <c r="AS1695" s="71"/>
      <c r="AT1695" s="71"/>
      <c r="AU1695" s="71"/>
      <c r="AV1695" s="71"/>
      <c r="AW1695" s="71"/>
      <c r="AX1695" s="71"/>
      <c r="AY1695" s="71"/>
      <c r="AZ1695" s="71"/>
      <c r="BA1695" s="71"/>
      <c r="BB1695" s="71"/>
      <c r="BC1695" s="71"/>
      <c r="BD1695" s="71"/>
      <c r="BE1695" s="71"/>
      <c r="BF1695" s="71"/>
      <c r="BG1695" s="71"/>
      <c r="BH1695" s="71"/>
      <c r="BI1695" s="71"/>
      <c r="BJ1695" s="71"/>
      <c r="BK1695" s="71"/>
      <c r="BL1695" s="71"/>
    </row>
    <row r="1696" spans="27:64" ht="12.95" customHeight="1">
      <c r="AA1696" s="71"/>
      <c r="AB1696" s="71"/>
      <c r="AC1696" s="71"/>
      <c r="AD1696" s="71"/>
      <c r="AE1696" s="71"/>
      <c r="AG1696" s="102"/>
      <c r="AN1696" s="71"/>
      <c r="AO1696" s="71"/>
      <c r="AP1696" s="71"/>
      <c r="AQ1696" s="71"/>
      <c r="AR1696" s="71"/>
      <c r="AS1696" s="71"/>
      <c r="AT1696" s="71"/>
      <c r="AU1696" s="71"/>
    </row>
    <row r="1697" spans="27:64" ht="12.95" customHeight="1">
      <c r="AA1697" s="71"/>
      <c r="AB1697" s="71"/>
      <c r="AC1697" s="71"/>
      <c r="AD1697" s="71"/>
      <c r="AE1697" s="71"/>
      <c r="AG1697" s="102"/>
      <c r="AN1697" s="71"/>
      <c r="AO1697" s="71"/>
      <c r="AP1697" s="71"/>
      <c r="AQ1697" s="71"/>
      <c r="AR1697" s="71"/>
      <c r="AS1697" s="71"/>
      <c r="AT1697" s="71"/>
      <c r="AU1697" s="71"/>
      <c r="AV1697" s="71"/>
      <c r="AX1697" s="71"/>
    </row>
    <row r="1698" spans="27:64" ht="12.95" customHeight="1">
      <c r="AA1698" s="71"/>
      <c r="AB1698" s="71"/>
      <c r="AC1698" s="71"/>
      <c r="AD1698" s="71"/>
      <c r="AE1698" s="71"/>
      <c r="AG1698" s="102"/>
      <c r="AN1698" s="71"/>
      <c r="AO1698" s="71"/>
      <c r="AP1698" s="71"/>
      <c r="AQ1698" s="71"/>
      <c r="AR1698" s="71"/>
      <c r="AS1698" s="71"/>
      <c r="AT1698" s="71"/>
      <c r="AU1698" s="71"/>
      <c r="AV1698" s="71"/>
    </row>
    <row r="1699" spans="27:64" ht="12.95" customHeight="1">
      <c r="AA1699" s="71"/>
      <c r="AB1699" s="71"/>
      <c r="AC1699" s="71"/>
      <c r="AD1699" s="71"/>
      <c r="AE1699" s="71"/>
      <c r="AG1699" s="102"/>
      <c r="AN1699" s="71"/>
      <c r="AO1699" s="71"/>
      <c r="AP1699" s="71"/>
      <c r="AQ1699" s="71"/>
      <c r="AR1699" s="71"/>
      <c r="AS1699" s="71"/>
      <c r="AT1699" s="71"/>
      <c r="AU1699" s="71"/>
      <c r="AV1699" s="71"/>
    </row>
    <row r="1700" spans="27:64" ht="12.95" customHeight="1">
      <c r="AA1700" s="71"/>
      <c r="AB1700" s="71"/>
      <c r="AC1700" s="71"/>
      <c r="AD1700" s="71"/>
      <c r="AE1700" s="71"/>
      <c r="AG1700" s="102"/>
      <c r="AN1700" s="71"/>
      <c r="AO1700" s="71"/>
      <c r="AP1700" s="71"/>
      <c r="AQ1700" s="71"/>
      <c r="AR1700" s="71"/>
      <c r="AS1700" s="71"/>
      <c r="AT1700" s="71"/>
      <c r="AU1700" s="71"/>
    </row>
    <row r="1701" spans="27:64" ht="12.95" customHeight="1">
      <c r="AA1701" s="71"/>
      <c r="AB1701" s="71"/>
      <c r="AC1701" s="71"/>
      <c r="AD1701" s="71"/>
      <c r="AE1701" s="71"/>
      <c r="AG1701" s="102"/>
      <c r="AN1701" s="71"/>
      <c r="AO1701" s="71"/>
      <c r="AP1701" s="71"/>
      <c r="AQ1701" s="71"/>
      <c r="AR1701" s="71"/>
      <c r="AS1701" s="71"/>
      <c r="AT1701" s="71"/>
      <c r="AU1701" s="71"/>
    </row>
    <row r="1702" spans="27:64" ht="12.95" customHeight="1">
      <c r="AA1702" s="71"/>
      <c r="AB1702" s="71"/>
      <c r="AC1702" s="71"/>
      <c r="AD1702" s="71"/>
      <c r="AE1702" s="71"/>
      <c r="AG1702" s="102"/>
      <c r="AN1702" s="71"/>
      <c r="AO1702" s="71"/>
      <c r="AP1702" s="71"/>
      <c r="AQ1702" s="71"/>
      <c r="AR1702" s="71"/>
      <c r="AS1702" s="71"/>
      <c r="AT1702" s="71"/>
      <c r="AU1702" s="71"/>
    </row>
    <row r="1703" spans="27:64" ht="12.95" customHeight="1">
      <c r="AA1703" s="71"/>
      <c r="AB1703" s="71"/>
      <c r="AC1703" s="71"/>
      <c r="AD1703" s="71"/>
      <c r="AE1703" s="71"/>
      <c r="AG1703" s="102"/>
      <c r="AN1703" s="71"/>
      <c r="AO1703" s="71"/>
      <c r="AP1703" s="71"/>
      <c r="AQ1703" s="71"/>
      <c r="AR1703" s="71"/>
      <c r="AS1703" s="71"/>
      <c r="AT1703" s="71"/>
      <c r="AU1703" s="71"/>
    </row>
    <row r="1704" spans="27:64" ht="12.95" customHeight="1">
      <c r="AA1704" s="71"/>
      <c r="AB1704" s="71"/>
      <c r="AC1704" s="71"/>
      <c r="AD1704" s="71"/>
      <c r="AE1704" s="71"/>
      <c r="AG1704" s="102"/>
      <c r="AN1704" s="71"/>
      <c r="AO1704" s="71"/>
      <c r="AP1704" s="71"/>
      <c r="AQ1704" s="71"/>
      <c r="AR1704" s="71"/>
      <c r="AS1704" s="71"/>
      <c r="AT1704" s="71"/>
      <c r="AU1704" s="71"/>
    </row>
    <row r="1705" spans="27:64" ht="12.95" customHeight="1">
      <c r="AA1705" s="71"/>
      <c r="AB1705" s="71"/>
      <c r="AC1705" s="71"/>
      <c r="AD1705" s="71"/>
      <c r="AE1705" s="71"/>
      <c r="AG1705" s="102"/>
      <c r="AN1705" s="71"/>
      <c r="AO1705" s="71"/>
      <c r="AP1705" s="71"/>
      <c r="AQ1705" s="71"/>
      <c r="AR1705" s="71"/>
      <c r="AS1705" s="71"/>
      <c r="AT1705" s="71"/>
      <c r="AU1705" s="71"/>
    </row>
    <row r="1706" spans="27:64" ht="12.95" customHeight="1">
      <c r="AA1706" s="71"/>
      <c r="AB1706" s="71"/>
      <c r="AC1706" s="71"/>
      <c r="AD1706" s="71"/>
      <c r="AE1706" s="71"/>
      <c r="AG1706" s="102"/>
      <c r="AN1706" s="71"/>
      <c r="AO1706" s="71"/>
      <c r="AP1706" s="71"/>
      <c r="AQ1706" s="71"/>
      <c r="AR1706" s="71"/>
      <c r="AS1706" s="71"/>
      <c r="AT1706" s="71"/>
      <c r="AU1706" s="71"/>
    </row>
    <row r="1707" spans="27:64" ht="12.95" customHeight="1">
      <c r="AA1707" s="71"/>
      <c r="AB1707" s="71"/>
      <c r="AC1707" s="71"/>
      <c r="AD1707" s="71"/>
      <c r="AE1707" s="71"/>
      <c r="AG1707" s="102"/>
      <c r="AN1707" s="71"/>
      <c r="AO1707" s="71"/>
      <c r="AP1707" s="71"/>
      <c r="AQ1707" s="71"/>
      <c r="AR1707" s="71"/>
      <c r="AS1707" s="71"/>
      <c r="AT1707" s="71"/>
      <c r="AU1707" s="71"/>
    </row>
    <row r="1708" spans="27:64" ht="12.95" customHeight="1">
      <c r="AA1708" s="71"/>
      <c r="AB1708" s="71"/>
      <c r="AC1708" s="71"/>
      <c r="AD1708" s="71"/>
      <c r="AE1708" s="71"/>
      <c r="AG1708" s="102"/>
      <c r="AN1708" s="71"/>
      <c r="AO1708" s="71"/>
      <c r="AP1708" s="71"/>
      <c r="AQ1708" s="71"/>
      <c r="AR1708" s="71"/>
      <c r="AS1708" s="71"/>
      <c r="AT1708" s="71"/>
      <c r="AU1708" s="71"/>
      <c r="AV1708" s="71"/>
    </row>
    <row r="1709" spans="27:64" ht="12.95" customHeight="1">
      <c r="AA1709" s="71"/>
      <c r="AB1709" s="71"/>
      <c r="AC1709" s="71"/>
      <c r="AD1709" s="71"/>
      <c r="AE1709" s="71"/>
      <c r="AG1709" s="102"/>
      <c r="AN1709" s="71"/>
      <c r="AO1709" s="71"/>
      <c r="AP1709" s="71"/>
      <c r="AQ1709" s="71"/>
      <c r="AR1709" s="71"/>
      <c r="AS1709" s="71"/>
      <c r="AT1709" s="71"/>
      <c r="AU1709" s="71"/>
      <c r="AV1709" s="71"/>
      <c r="AW1709" s="71"/>
      <c r="AX1709" s="71"/>
      <c r="AY1709" s="71"/>
      <c r="AZ1709" s="71"/>
      <c r="BA1709" s="71"/>
      <c r="BB1709" s="71"/>
      <c r="BC1709" s="71"/>
      <c r="BD1709" s="71"/>
      <c r="BE1709" s="71"/>
      <c r="BF1709" s="71"/>
      <c r="BG1709" s="71"/>
      <c r="BH1709" s="71"/>
      <c r="BI1709" s="71"/>
      <c r="BJ1709" s="71"/>
      <c r="BK1709" s="71"/>
      <c r="BL1709" s="71"/>
    </row>
    <row r="1710" spans="27:64" ht="12.95" customHeight="1">
      <c r="AA1710" s="71"/>
      <c r="AB1710" s="71"/>
      <c r="AC1710" s="71"/>
      <c r="AD1710" s="71"/>
      <c r="AE1710" s="71"/>
      <c r="AG1710" s="102"/>
      <c r="AN1710" s="71"/>
      <c r="AO1710" s="71"/>
      <c r="AP1710" s="71"/>
      <c r="AQ1710" s="71"/>
      <c r="AR1710" s="71"/>
      <c r="AS1710" s="71"/>
      <c r="AT1710" s="71"/>
      <c r="AU1710" s="71"/>
      <c r="AV1710" s="71"/>
    </row>
    <row r="1711" spans="27:64" ht="12.95" customHeight="1">
      <c r="AA1711" s="71"/>
      <c r="AB1711" s="71"/>
      <c r="AC1711" s="71"/>
      <c r="AD1711" s="71"/>
      <c r="AE1711" s="71"/>
      <c r="AG1711" s="102"/>
      <c r="AN1711" s="71"/>
      <c r="AO1711" s="71"/>
      <c r="AP1711" s="71"/>
      <c r="AQ1711" s="71"/>
      <c r="AR1711" s="71"/>
      <c r="AS1711" s="71"/>
      <c r="AT1711" s="71"/>
      <c r="AU1711" s="71"/>
      <c r="AV1711" s="71"/>
    </row>
    <row r="1712" spans="27:64" ht="12.95" customHeight="1">
      <c r="AA1712" s="71"/>
      <c r="AB1712" s="71"/>
      <c r="AC1712" s="71"/>
      <c r="AD1712" s="71"/>
      <c r="AE1712" s="71"/>
      <c r="AG1712" s="102"/>
      <c r="AN1712" s="71"/>
      <c r="AO1712" s="71"/>
      <c r="AP1712" s="71"/>
      <c r="AQ1712" s="71"/>
      <c r="AR1712" s="71"/>
      <c r="AS1712" s="71"/>
      <c r="AT1712" s="71"/>
      <c r="AU1712" s="71"/>
      <c r="AV1712" s="71"/>
      <c r="AX1712" s="71"/>
    </row>
    <row r="1713" spans="27:64" ht="12.95" customHeight="1">
      <c r="AA1713" s="71"/>
      <c r="AB1713" s="71"/>
      <c r="AC1713" s="71"/>
      <c r="AD1713" s="71"/>
      <c r="AE1713" s="71"/>
      <c r="AG1713" s="102"/>
      <c r="AN1713" s="71"/>
      <c r="AO1713" s="71"/>
      <c r="AP1713" s="71"/>
      <c r="AQ1713" s="71"/>
      <c r="AR1713" s="71"/>
      <c r="AS1713" s="71"/>
      <c r="AT1713" s="71"/>
      <c r="AU1713" s="71"/>
      <c r="AV1713" s="71"/>
    </row>
    <row r="1714" spans="27:64" ht="12.95" customHeight="1">
      <c r="AA1714" s="71"/>
      <c r="AB1714" s="71"/>
      <c r="AC1714" s="71"/>
      <c r="AD1714" s="71"/>
      <c r="AE1714" s="71"/>
      <c r="AG1714" s="102"/>
      <c r="AN1714" s="71"/>
      <c r="AO1714" s="71"/>
      <c r="AP1714" s="71"/>
      <c r="AQ1714" s="71"/>
      <c r="AR1714" s="71"/>
      <c r="AS1714" s="71"/>
      <c r="AT1714" s="71"/>
      <c r="AU1714" s="71"/>
    </row>
    <row r="1715" spans="27:64" ht="12.95" customHeight="1">
      <c r="AA1715" s="71"/>
      <c r="AB1715" s="71"/>
      <c r="AC1715" s="71"/>
      <c r="AD1715" s="71"/>
      <c r="AE1715" s="71"/>
      <c r="AG1715" s="102"/>
      <c r="AN1715" s="71"/>
      <c r="AO1715" s="71"/>
      <c r="AP1715" s="71"/>
      <c r="AQ1715" s="71"/>
      <c r="AR1715" s="71"/>
      <c r="AS1715" s="71"/>
      <c r="AT1715" s="71"/>
      <c r="AU1715" s="71"/>
      <c r="AV1715" s="71"/>
      <c r="AX1715" s="71"/>
    </row>
    <row r="1716" spans="27:64" ht="12.95" customHeight="1">
      <c r="AA1716" s="71"/>
      <c r="AB1716" s="71"/>
      <c r="AC1716" s="71"/>
      <c r="AD1716" s="71"/>
      <c r="AE1716" s="71"/>
      <c r="AG1716" s="102"/>
      <c r="AN1716" s="71"/>
      <c r="AO1716" s="71"/>
      <c r="AP1716" s="71"/>
      <c r="AQ1716" s="71"/>
      <c r="AR1716" s="71"/>
      <c r="AS1716" s="71"/>
      <c r="AT1716" s="71"/>
      <c r="AU1716" s="71"/>
      <c r="AV1716" s="71"/>
      <c r="AX1716" s="71"/>
      <c r="AY1716" s="71"/>
      <c r="AZ1716" s="71"/>
      <c r="BA1716" s="71"/>
      <c r="BB1716" s="71"/>
      <c r="BC1716" s="71"/>
      <c r="BD1716" s="71"/>
      <c r="BE1716" s="71"/>
      <c r="BF1716" s="71"/>
      <c r="BG1716" s="71"/>
      <c r="BH1716" s="71"/>
      <c r="BI1716" s="71"/>
      <c r="BJ1716" s="71"/>
      <c r="BK1716" s="71"/>
      <c r="BL1716" s="71"/>
    </row>
    <row r="1717" spans="27:64" ht="12.95" customHeight="1">
      <c r="AA1717" s="71"/>
      <c r="AB1717" s="71"/>
      <c r="AC1717" s="71"/>
      <c r="AD1717" s="71"/>
      <c r="AE1717" s="71"/>
      <c r="AG1717" s="102"/>
      <c r="AN1717" s="71"/>
      <c r="AO1717" s="71"/>
      <c r="AP1717" s="71"/>
      <c r="AQ1717" s="71"/>
      <c r="AR1717" s="71"/>
      <c r="AS1717" s="71"/>
      <c r="AT1717" s="71"/>
      <c r="AU1717" s="71"/>
      <c r="AV1717" s="71"/>
      <c r="AW1717" s="71"/>
      <c r="AX1717" s="71"/>
      <c r="AY1717" s="71"/>
      <c r="AZ1717" s="71"/>
      <c r="BA1717" s="71"/>
      <c r="BB1717" s="71"/>
      <c r="BC1717" s="71"/>
      <c r="BD1717" s="71"/>
      <c r="BE1717" s="71"/>
      <c r="BF1717" s="71"/>
      <c r="BG1717" s="71"/>
      <c r="BH1717" s="71"/>
      <c r="BI1717" s="71"/>
      <c r="BJ1717" s="71"/>
      <c r="BK1717" s="71"/>
      <c r="BL1717" s="71"/>
    </row>
    <row r="1718" spans="27:64" ht="12.95" customHeight="1">
      <c r="AA1718" s="71"/>
      <c r="AB1718" s="71"/>
      <c r="AC1718" s="71"/>
      <c r="AD1718" s="71"/>
      <c r="AE1718" s="71"/>
      <c r="AG1718" s="102"/>
      <c r="AN1718" s="71"/>
      <c r="AO1718" s="71"/>
      <c r="AP1718" s="71"/>
      <c r="AQ1718" s="71"/>
      <c r="AR1718" s="71"/>
      <c r="AS1718" s="71"/>
      <c r="AT1718" s="71"/>
      <c r="AU1718" s="71"/>
      <c r="AV1718" s="71"/>
    </row>
    <row r="1719" spans="27:64" ht="12.95" customHeight="1">
      <c r="AA1719" s="71"/>
      <c r="AB1719" s="71"/>
      <c r="AC1719" s="71"/>
      <c r="AD1719" s="71"/>
      <c r="AE1719" s="71"/>
      <c r="AG1719" s="102"/>
      <c r="AN1719" s="71"/>
      <c r="AO1719" s="71"/>
      <c r="AP1719" s="71"/>
      <c r="AQ1719" s="71"/>
      <c r="AR1719" s="71"/>
      <c r="AS1719" s="71"/>
      <c r="AT1719" s="71"/>
      <c r="AU1719" s="71"/>
    </row>
    <row r="1720" spans="27:64" ht="12.95" customHeight="1">
      <c r="AA1720" s="71"/>
      <c r="AB1720" s="71"/>
      <c r="AC1720" s="71"/>
      <c r="AD1720" s="71"/>
      <c r="AE1720" s="71"/>
      <c r="AG1720" s="102"/>
      <c r="AN1720" s="71"/>
      <c r="AO1720" s="71"/>
      <c r="AP1720" s="71"/>
      <c r="AQ1720" s="71"/>
      <c r="AR1720" s="71"/>
      <c r="AS1720" s="71"/>
      <c r="AT1720" s="71"/>
      <c r="AU1720" s="71"/>
      <c r="AV1720" s="71"/>
    </row>
    <row r="1721" spans="27:64" ht="12.95" customHeight="1">
      <c r="AA1721" s="71"/>
      <c r="AB1721" s="71"/>
      <c r="AC1721" s="71"/>
      <c r="AD1721" s="71"/>
      <c r="AE1721" s="71"/>
      <c r="AG1721" s="102"/>
      <c r="AN1721" s="71"/>
      <c r="AO1721" s="71"/>
      <c r="AP1721" s="71"/>
      <c r="AQ1721" s="71"/>
      <c r="AR1721" s="71"/>
      <c r="AS1721" s="71"/>
      <c r="AT1721" s="71"/>
      <c r="AU1721" s="71"/>
      <c r="AV1721" s="71"/>
    </row>
    <row r="1722" spans="27:64" ht="12.95" customHeight="1">
      <c r="AA1722" s="71"/>
      <c r="AB1722" s="71"/>
      <c r="AC1722" s="71"/>
      <c r="AD1722" s="71"/>
      <c r="AE1722" s="71"/>
      <c r="AG1722" s="102"/>
      <c r="AN1722" s="71"/>
      <c r="AO1722" s="71"/>
      <c r="AP1722" s="71"/>
      <c r="AQ1722" s="71"/>
      <c r="AR1722" s="71"/>
      <c r="AS1722" s="71"/>
      <c r="AT1722" s="71"/>
      <c r="AU1722" s="71"/>
      <c r="AV1722" s="71"/>
    </row>
    <row r="1723" spans="27:64" ht="12.95" customHeight="1">
      <c r="AA1723" s="71"/>
      <c r="AB1723" s="71"/>
      <c r="AC1723" s="71"/>
      <c r="AD1723" s="71"/>
      <c r="AE1723" s="71"/>
      <c r="AG1723" s="102"/>
      <c r="AN1723" s="71"/>
      <c r="AO1723" s="71"/>
      <c r="AP1723" s="71"/>
      <c r="AQ1723" s="71"/>
      <c r="AR1723" s="71"/>
      <c r="AS1723" s="71"/>
      <c r="AT1723" s="71"/>
      <c r="AU1723" s="71"/>
      <c r="AV1723" s="71"/>
    </row>
    <row r="1724" spans="27:64" ht="12.95" customHeight="1">
      <c r="AA1724" s="71"/>
      <c r="AB1724" s="71"/>
      <c r="AC1724" s="71"/>
      <c r="AD1724" s="71"/>
      <c r="AE1724" s="71"/>
      <c r="AG1724" s="102"/>
      <c r="AN1724" s="71"/>
      <c r="AO1724" s="71"/>
      <c r="AP1724" s="71"/>
      <c r="AQ1724" s="71"/>
      <c r="AR1724" s="71"/>
      <c r="AS1724" s="71"/>
      <c r="AT1724" s="71"/>
      <c r="AU1724" s="71"/>
      <c r="AV1724" s="71"/>
    </row>
    <row r="1725" spans="27:64" ht="12.95" customHeight="1">
      <c r="AA1725" s="71"/>
      <c r="AB1725" s="71"/>
      <c r="AC1725" s="71"/>
      <c r="AD1725" s="71"/>
      <c r="AE1725" s="71"/>
      <c r="AG1725" s="102"/>
      <c r="AN1725" s="71"/>
      <c r="AO1725" s="71"/>
      <c r="AP1725" s="71"/>
      <c r="AQ1725" s="71"/>
      <c r="AR1725" s="71"/>
      <c r="AS1725" s="71"/>
      <c r="AT1725" s="71"/>
      <c r="AU1725" s="71"/>
      <c r="AV1725" s="71"/>
      <c r="AX1725" s="71"/>
      <c r="AY1725" s="71"/>
      <c r="AZ1725" s="71"/>
      <c r="BA1725" s="71"/>
      <c r="BB1725" s="71"/>
      <c r="BC1725" s="71"/>
      <c r="BD1725" s="71"/>
      <c r="BE1725" s="71"/>
      <c r="BF1725" s="71"/>
      <c r="BG1725" s="71"/>
      <c r="BH1725" s="71"/>
      <c r="BI1725" s="71"/>
      <c r="BJ1725" s="71"/>
      <c r="BK1725" s="71"/>
      <c r="BL1725" s="71"/>
    </row>
    <row r="1726" spans="27:64" ht="12.95" customHeight="1">
      <c r="AA1726" s="71"/>
      <c r="AB1726" s="71"/>
      <c r="AC1726" s="71"/>
      <c r="AD1726" s="71"/>
      <c r="AE1726" s="71"/>
      <c r="AG1726" s="102"/>
      <c r="AN1726" s="71"/>
      <c r="AO1726" s="71"/>
      <c r="AP1726" s="71"/>
      <c r="AQ1726" s="71"/>
      <c r="AR1726" s="71"/>
      <c r="AS1726" s="71"/>
      <c r="AT1726" s="71"/>
      <c r="AU1726" s="71"/>
    </row>
    <row r="1727" spans="27:64" ht="12.95" customHeight="1">
      <c r="AA1727" s="71"/>
      <c r="AB1727" s="71"/>
      <c r="AC1727" s="71"/>
      <c r="AD1727" s="71"/>
      <c r="AE1727" s="71"/>
      <c r="AG1727" s="102"/>
      <c r="AN1727" s="71"/>
      <c r="AO1727" s="71"/>
      <c r="AP1727" s="71"/>
      <c r="AQ1727" s="71"/>
      <c r="AR1727" s="71"/>
      <c r="AS1727" s="71"/>
      <c r="AT1727" s="71"/>
      <c r="AU1727" s="71"/>
      <c r="AV1727" s="71"/>
    </row>
    <row r="1728" spans="27:64" ht="12.95" customHeight="1">
      <c r="AA1728" s="71"/>
      <c r="AB1728" s="71"/>
      <c r="AC1728" s="71"/>
      <c r="AD1728" s="71"/>
      <c r="AE1728" s="71"/>
      <c r="AG1728" s="102"/>
      <c r="AN1728" s="71"/>
      <c r="AO1728" s="71"/>
      <c r="AP1728" s="71"/>
      <c r="AQ1728" s="71"/>
      <c r="AR1728" s="71"/>
      <c r="AS1728" s="71"/>
      <c r="AT1728" s="71"/>
      <c r="AU1728" s="71"/>
      <c r="AV1728" s="71"/>
    </row>
    <row r="1729" spans="27:64" ht="12.95" customHeight="1">
      <c r="AA1729" s="71"/>
      <c r="AB1729" s="71"/>
      <c r="AC1729" s="71"/>
      <c r="AD1729" s="71"/>
      <c r="AE1729" s="71"/>
      <c r="AG1729" s="102"/>
      <c r="AN1729" s="71"/>
      <c r="AO1729" s="71"/>
      <c r="AP1729" s="71"/>
      <c r="AQ1729" s="71"/>
      <c r="AR1729" s="71"/>
      <c r="AS1729" s="71"/>
      <c r="AT1729" s="71"/>
      <c r="AU1729" s="71"/>
    </row>
    <row r="1730" spans="27:64" ht="12.95" customHeight="1">
      <c r="AA1730" s="71"/>
      <c r="AB1730" s="71"/>
      <c r="AC1730" s="71"/>
      <c r="AD1730" s="71"/>
      <c r="AE1730" s="71"/>
      <c r="AG1730" s="102"/>
      <c r="AN1730" s="71"/>
      <c r="AO1730" s="71"/>
      <c r="AP1730" s="71"/>
      <c r="AQ1730" s="71"/>
      <c r="AR1730" s="71"/>
      <c r="AS1730" s="71"/>
      <c r="AT1730" s="71"/>
      <c r="AU1730" s="71"/>
      <c r="AV1730" s="71"/>
      <c r="AX1730" s="71"/>
      <c r="AY1730" s="71"/>
      <c r="AZ1730" s="71"/>
      <c r="BA1730" s="71"/>
      <c r="BB1730" s="71"/>
      <c r="BC1730" s="71"/>
      <c r="BD1730" s="71"/>
      <c r="BE1730" s="71"/>
      <c r="BF1730" s="71"/>
      <c r="BG1730" s="71"/>
      <c r="BH1730" s="71"/>
      <c r="BI1730" s="71"/>
      <c r="BJ1730" s="71"/>
      <c r="BK1730" s="71"/>
      <c r="BL1730" s="71"/>
    </row>
    <row r="1731" spans="27:64" ht="12.95" customHeight="1">
      <c r="AA1731" s="71"/>
      <c r="AB1731" s="71"/>
      <c r="AC1731" s="71"/>
      <c r="AD1731" s="71"/>
      <c r="AE1731" s="71"/>
      <c r="AG1731" s="102"/>
      <c r="AN1731" s="71"/>
      <c r="AO1731" s="71"/>
      <c r="AP1731" s="71"/>
      <c r="AQ1731" s="71"/>
      <c r="AR1731" s="71"/>
      <c r="AS1731" s="71"/>
      <c r="AT1731" s="71"/>
      <c r="AU1731" s="71"/>
      <c r="AV1731" s="71"/>
    </row>
    <row r="1732" spans="27:64" ht="12.95" customHeight="1">
      <c r="AA1732" s="71"/>
      <c r="AB1732" s="71"/>
      <c r="AC1732" s="71"/>
      <c r="AD1732" s="71"/>
      <c r="AE1732" s="71"/>
      <c r="AG1732" s="102"/>
      <c r="AN1732" s="71"/>
      <c r="AO1732" s="71"/>
      <c r="AP1732" s="71"/>
      <c r="AQ1732" s="71"/>
      <c r="AR1732" s="71"/>
      <c r="AS1732" s="71"/>
      <c r="AT1732" s="71"/>
      <c r="AU1732" s="71"/>
    </row>
    <row r="1733" spans="27:64" ht="12.95" customHeight="1">
      <c r="AA1733" s="71"/>
      <c r="AB1733" s="71"/>
      <c r="AC1733" s="71"/>
      <c r="AD1733" s="71"/>
      <c r="AE1733" s="71"/>
      <c r="AG1733" s="102"/>
      <c r="AN1733" s="71"/>
      <c r="AO1733" s="71"/>
      <c r="AP1733" s="71"/>
      <c r="AQ1733" s="71"/>
      <c r="AR1733" s="71"/>
      <c r="AS1733" s="71"/>
      <c r="AT1733" s="71"/>
      <c r="AU1733" s="71"/>
    </row>
    <row r="1734" spans="27:64" ht="12.95" customHeight="1">
      <c r="AA1734" s="71"/>
      <c r="AB1734" s="71"/>
      <c r="AC1734" s="71"/>
      <c r="AD1734" s="71"/>
      <c r="AE1734" s="71"/>
      <c r="AG1734" s="102"/>
      <c r="AN1734" s="71"/>
      <c r="AO1734" s="71"/>
      <c r="AP1734" s="71"/>
      <c r="AQ1734" s="71"/>
      <c r="AR1734" s="71"/>
      <c r="AS1734" s="71"/>
      <c r="AT1734" s="71"/>
      <c r="AU1734" s="71"/>
    </row>
    <row r="1735" spans="27:64" ht="12.95" customHeight="1">
      <c r="AA1735" s="71"/>
      <c r="AB1735" s="71"/>
      <c r="AC1735" s="71"/>
      <c r="AD1735" s="71"/>
      <c r="AE1735" s="71"/>
      <c r="AG1735" s="102"/>
      <c r="AN1735" s="71"/>
      <c r="AO1735" s="71"/>
      <c r="AP1735" s="71"/>
      <c r="AQ1735" s="71"/>
      <c r="AR1735" s="71"/>
      <c r="AS1735" s="71"/>
      <c r="AT1735" s="71"/>
      <c r="AU1735" s="71"/>
      <c r="AV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</row>
    <row r="1736" spans="27:64" ht="12.95" customHeight="1">
      <c r="AA1736" s="71"/>
      <c r="AB1736" s="71"/>
      <c r="AC1736" s="71"/>
      <c r="AD1736" s="71"/>
      <c r="AE1736" s="71"/>
      <c r="AG1736" s="102"/>
      <c r="AN1736" s="71"/>
      <c r="AO1736" s="71"/>
      <c r="AP1736" s="71"/>
      <c r="AQ1736" s="71"/>
      <c r="AR1736" s="71"/>
      <c r="AS1736" s="71"/>
      <c r="AT1736" s="71"/>
      <c r="AU1736" s="71"/>
    </row>
    <row r="1737" spans="27:64" ht="12.95" customHeight="1">
      <c r="AA1737" s="71"/>
      <c r="AB1737" s="71"/>
      <c r="AC1737" s="71"/>
      <c r="AD1737" s="71"/>
      <c r="AE1737" s="71"/>
      <c r="AG1737" s="102"/>
      <c r="AN1737" s="71"/>
      <c r="AO1737" s="71"/>
      <c r="AP1737" s="71"/>
      <c r="AQ1737" s="71"/>
      <c r="AR1737" s="71"/>
      <c r="AS1737" s="71"/>
      <c r="AT1737" s="71"/>
      <c r="AU1737" s="71"/>
      <c r="AV1737" s="71"/>
      <c r="AX1737" s="71"/>
    </row>
    <row r="1738" spans="27:64" ht="12.95" customHeight="1">
      <c r="AA1738" s="71"/>
      <c r="AB1738" s="71"/>
      <c r="AC1738" s="71"/>
      <c r="AD1738" s="71"/>
      <c r="AE1738" s="71"/>
      <c r="AG1738" s="102"/>
      <c r="AN1738" s="71"/>
      <c r="AO1738" s="71"/>
      <c r="AP1738" s="71"/>
      <c r="AQ1738" s="71"/>
      <c r="AR1738" s="71"/>
      <c r="AS1738" s="71"/>
      <c r="AT1738" s="71"/>
      <c r="AU1738" s="71"/>
    </row>
    <row r="1739" spans="27:64" ht="12.95" customHeight="1">
      <c r="AA1739" s="71"/>
      <c r="AB1739" s="71"/>
      <c r="AC1739" s="71"/>
      <c r="AD1739" s="71"/>
      <c r="AE1739" s="71"/>
      <c r="AG1739" s="102"/>
      <c r="AN1739" s="71"/>
      <c r="AO1739" s="71"/>
      <c r="AP1739" s="71"/>
      <c r="AQ1739" s="71"/>
      <c r="AR1739" s="71"/>
      <c r="AS1739" s="71"/>
      <c r="AT1739" s="71"/>
      <c r="AU1739" s="71"/>
    </row>
    <row r="1740" spans="27:64" ht="12.95" customHeight="1">
      <c r="AA1740" s="71"/>
      <c r="AB1740" s="71"/>
      <c r="AC1740" s="71"/>
      <c r="AD1740" s="71"/>
      <c r="AE1740" s="71"/>
      <c r="AG1740" s="102"/>
      <c r="AN1740" s="71"/>
      <c r="AO1740" s="71"/>
      <c r="AP1740" s="71"/>
      <c r="AQ1740" s="71"/>
      <c r="AR1740" s="71"/>
      <c r="AS1740" s="71"/>
      <c r="AT1740" s="71"/>
      <c r="AU1740" s="71"/>
      <c r="AV1740" s="71"/>
      <c r="AW1740" s="71"/>
      <c r="AX1740" s="71"/>
      <c r="AY1740" s="71"/>
      <c r="AZ1740" s="71"/>
      <c r="BA1740" s="71"/>
      <c r="BB1740" s="71"/>
      <c r="BC1740" s="71"/>
      <c r="BD1740" s="71"/>
      <c r="BE1740" s="71"/>
      <c r="BF1740" s="71"/>
      <c r="BG1740" s="71"/>
      <c r="BH1740" s="71"/>
      <c r="BI1740" s="71"/>
      <c r="BJ1740" s="71"/>
      <c r="BK1740" s="71"/>
      <c r="BL1740" s="71"/>
    </row>
    <row r="1741" spans="27:64" ht="12.95" customHeight="1">
      <c r="AA1741" s="71"/>
      <c r="AB1741" s="71"/>
      <c r="AC1741" s="71"/>
      <c r="AD1741" s="71"/>
      <c r="AE1741" s="71"/>
      <c r="AG1741" s="102"/>
      <c r="AN1741" s="71"/>
      <c r="AO1741" s="71"/>
      <c r="AP1741" s="71"/>
      <c r="AQ1741" s="71"/>
      <c r="AR1741" s="71"/>
      <c r="AS1741" s="71"/>
      <c r="AT1741" s="71"/>
      <c r="AU1741" s="71"/>
      <c r="AV1741" s="71"/>
      <c r="AW1741" s="71"/>
      <c r="AX1741" s="71"/>
      <c r="AY1741" s="71"/>
      <c r="AZ1741" s="71"/>
      <c r="BA1741" s="71"/>
      <c r="BB1741" s="71"/>
      <c r="BC1741" s="71"/>
      <c r="BD1741" s="71"/>
      <c r="BE1741" s="71"/>
      <c r="BF1741" s="71"/>
      <c r="BG1741" s="71"/>
      <c r="BH1741" s="71"/>
      <c r="BI1741" s="71"/>
      <c r="BJ1741" s="71"/>
      <c r="BK1741" s="71"/>
      <c r="BL1741" s="71"/>
    </row>
    <row r="1742" spans="27:64" ht="12.95" customHeight="1">
      <c r="AA1742" s="71"/>
      <c r="AB1742" s="71"/>
      <c r="AC1742" s="71"/>
      <c r="AD1742" s="71"/>
      <c r="AE1742" s="71"/>
      <c r="AG1742" s="102"/>
      <c r="AN1742" s="71"/>
      <c r="AO1742" s="71"/>
      <c r="AP1742" s="71"/>
      <c r="AQ1742" s="71"/>
      <c r="AR1742" s="71"/>
      <c r="AS1742" s="71"/>
      <c r="AT1742" s="71"/>
      <c r="AU1742" s="71"/>
    </row>
    <row r="1743" spans="27:64" ht="12.95" customHeight="1">
      <c r="AA1743" s="71"/>
      <c r="AB1743" s="71"/>
      <c r="AC1743" s="71"/>
      <c r="AD1743" s="71"/>
      <c r="AE1743" s="71"/>
      <c r="AG1743" s="102"/>
      <c r="AN1743" s="71"/>
      <c r="AO1743" s="71"/>
      <c r="AP1743" s="71"/>
      <c r="AQ1743" s="71"/>
      <c r="AR1743" s="71"/>
      <c r="AS1743" s="71"/>
      <c r="AT1743" s="71"/>
      <c r="AU1743" s="71"/>
    </row>
    <row r="1744" spans="27:64" ht="12.95" customHeight="1">
      <c r="AA1744" s="71"/>
      <c r="AB1744" s="71"/>
      <c r="AC1744" s="71"/>
      <c r="AD1744" s="71"/>
      <c r="AE1744" s="71"/>
      <c r="AG1744" s="102"/>
      <c r="AN1744" s="71"/>
      <c r="AO1744" s="71"/>
      <c r="AP1744" s="71"/>
      <c r="AQ1744" s="71"/>
      <c r="AR1744" s="71"/>
      <c r="AS1744" s="71"/>
      <c r="AT1744" s="71"/>
      <c r="AU1744" s="71"/>
      <c r="AV1744" s="71"/>
    </row>
    <row r="1745" spans="27:64" ht="12.95" customHeight="1">
      <c r="AA1745" s="71"/>
      <c r="AB1745" s="71"/>
      <c r="AC1745" s="71"/>
      <c r="AD1745" s="71"/>
      <c r="AE1745" s="71"/>
      <c r="AG1745" s="102"/>
      <c r="AN1745" s="71"/>
      <c r="AO1745" s="71"/>
      <c r="AP1745" s="71"/>
      <c r="AQ1745" s="71"/>
      <c r="AR1745" s="71"/>
      <c r="AS1745" s="71"/>
      <c r="AT1745" s="71"/>
      <c r="AU1745" s="71"/>
    </row>
    <row r="1746" spans="27:64" ht="12.95" customHeight="1">
      <c r="AA1746" s="71"/>
      <c r="AB1746" s="71"/>
      <c r="AC1746" s="71"/>
      <c r="AD1746" s="71"/>
      <c r="AE1746" s="71"/>
      <c r="AG1746" s="102"/>
      <c r="AN1746" s="71"/>
      <c r="AO1746" s="71"/>
      <c r="AP1746" s="71"/>
      <c r="AQ1746" s="71"/>
      <c r="AR1746" s="71"/>
      <c r="AS1746" s="71"/>
      <c r="AT1746" s="71"/>
      <c r="AU1746" s="71"/>
    </row>
    <row r="1747" spans="27:64" ht="12.95" customHeight="1">
      <c r="AA1747" s="71"/>
      <c r="AB1747" s="71"/>
      <c r="AC1747" s="71"/>
      <c r="AD1747" s="71"/>
      <c r="AE1747" s="71"/>
      <c r="AG1747" s="102"/>
      <c r="AN1747" s="71"/>
      <c r="AO1747" s="71"/>
      <c r="AP1747" s="71"/>
      <c r="AQ1747" s="71"/>
      <c r="AR1747" s="71"/>
      <c r="AS1747" s="71"/>
      <c r="AT1747" s="71"/>
      <c r="AU1747" s="71"/>
    </row>
    <row r="1748" spans="27:64" ht="12.95" customHeight="1">
      <c r="AA1748" s="71"/>
      <c r="AB1748" s="71"/>
      <c r="AC1748" s="71"/>
      <c r="AD1748" s="71"/>
      <c r="AE1748" s="71"/>
      <c r="AG1748" s="102"/>
      <c r="AN1748" s="71"/>
      <c r="AO1748" s="71"/>
      <c r="AP1748" s="71"/>
      <c r="AQ1748" s="71"/>
      <c r="AR1748" s="71"/>
      <c r="AS1748" s="71"/>
      <c r="AT1748" s="71"/>
      <c r="AU1748" s="71"/>
    </row>
    <row r="1749" spans="27:64" ht="12.95" customHeight="1">
      <c r="AA1749" s="71"/>
      <c r="AB1749" s="71"/>
      <c r="AC1749" s="71"/>
      <c r="AD1749" s="71"/>
      <c r="AE1749" s="71"/>
      <c r="AG1749" s="102"/>
      <c r="AN1749" s="71"/>
      <c r="AO1749" s="71"/>
      <c r="AP1749" s="71"/>
      <c r="AQ1749" s="71"/>
      <c r="AR1749" s="71"/>
      <c r="AS1749" s="71"/>
      <c r="AT1749" s="71"/>
      <c r="AU1749" s="71"/>
    </row>
    <row r="1750" spans="27:64" ht="12.95" customHeight="1">
      <c r="AA1750" s="71"/>
      <c r="AB1750" s="71"/>
      <c r="AC1750" s="71"/>
      <c r="AD1750" s="71"/>
      <c r="AE1750" s="71"/>
      <c r="AG1750" s="102"/>
      <c r="AN1750" s="71"/>
      <c r="AO1750" s="71"/>
      <c r="AP1750" s="71"/>
      <c r="AQ1750" s="71"/>
      <c r="AR1750" s="71"/>
      <c r="AS1750" s="71"/>
      <c r="AT1750" s="71"/>
      <c r="AU1750" s="71"/>
      <c r="AV1750" s="71"/>
    </row>
    <row r="1751" spans="27:64" ht="12.95" customHeight="1">
      <c r="AA1751" s="71"/>
      <c r="AB1751" s="71"/>
      <c r="AC1751" s="71"/>
      <c r="AD1751" s="71"/>
      <c r="AE1751" s="71"/>
      <c r="AG1751" s="102"/>
      <c r="AN1751" s="71"/>
      <c r="AO1751" s="71"/>
      <c r="AP1751" s="71"/>
      <c r="AQ1751" s="71"/>
      <c r="AR1751" s="71"/>
      <c r="AS1751" s="71"/>
      <c r="AT1751" s="71"/>
      <c r="AU1751" s="71"/>
    </row>
    <row r="1752" spans="27:64" ht="12.95" customHeight="1">
      <c r="AA1752" s="71"/>
      <c r="AB1752" s="71"/>
      <c r="AC1752" s="71"/>
      <c r="AD1752" s="71"/>
      <c r="AE1752" s="71"/>
      <c r="AG1752" s="102"/>
      <c r="AN1752" s="71"/>
      <c r="AO1752" s="71"/>
      <c r="AP1752" s="71"/>
      <c r="AQ1752" s="71"/>
      <c r="AR1752" s="71"/>
      <c r="AS1752" s="71"/>
      <c r="AT1752" s="71"/>
      <c r="AU1752" s="71"/>
    </row>
    <row r="1753" spans="27:64" ht="12.95" customHeight="1">
      <c r="AA1753" s="71"/>
      <c r="AB1753" s="71"/>
      <c r="AC1753" s="71"/>
      <c r="AD1753" s="71"/>
      <c r="AE1753" s="71"/>
      <c r="AG1753" s="102"/>
      <c r="AN1753" s="71"/>
      <c r="AO1753" s="71"/>
      <c r="AP1753" s="71"/>
      <c r="AQ1753" s="71"/>
      <c r="AR1753" s="71"/>
      <c r="AS1753" s="71"/>
      <c r="AT1753" s="71"/>
      <c r="AU1753" s="71"/>
      <c r="AV1753" s="71"/>
      <c r="AW1753" s="71"/>
      <c r="AX1753" s="71"/>
      <c r="AY1753" s="71"/>
      <c r="AZ1753" s="71"/>
      <c r="BA1753" s="71"/>
      <c r="BB1753" s="71"/>
      <c r="BC1753" s="71"/>
      <c r="BD1753" s="71"/>
      <c r="BE1753" s="71"/>
      <c r="BF1753" s="71"/>
      <c r="BG1753" s="71"/>
      <c r="BH1753" s="71"/>
      <c r="BI1753" s="71"/>
      <c r="BJ1753" s="71"/>
      <c r="BK1753" s="71"/>
      <c r="BL1753" s="71"/>
    </row>
    <row r="1754" spans="27:64" ht="12.95" customHeight="1">
      <c r="AA1754" s="71"/>
      <c r="AB1754" s="71"/>
      <c r="AC1754" s="71"/>
      <c r="AD1754" s="71"/>
      <c r="AE1754" s="71"/>
      <c r="AG1754" s="102"/>
      <c r="AN1754" s="71"/>
      <c r="AO1754" s="71"/>
      <c r="AP1754" s="71"/>
      <c r="AQ1754" s="71"/>
      <c r="AR1754" s="71"/>
      <c r="AS1754" s="71"/>
      <c r="AT1754" s="71"/>
      <c r="AU1754" s="71"/>
    </row>
    <row r="1755" spans="27:64" ht="12.95" customHeight="1">
      <c r="AA1755" s="71"/>
      <c r="AB1755" s="71"/>
      <c r="AC1755" s="71"/>
      <c r="AD1755" s="71"/>
      <c r="AE1755" s="71"/>
      <c r="AG1755" s="102"/>
      <c r="AN1755" s="71"/>
      <c r="AO1755" s="71"/>
      <c r="AP1755" s="71"/>
      <c r="AQ1755" s="71"/>
      <c r="AR1755" s="71"/>
      <c r="AS1755" s="71"/>
      <c r="AT1755" s="71"/>
      <c r="AU1755" s="71"/>
    </row>
    <row r="1756" spans="27:64" ht="12.95" customHeight="1">
      <c r="AA1756" s="71"/>
      <c r="AB1756" s="71"/>
      <c r="AC1756" s="71"/>
      <c r="AD1756" s="71"/>
      <c r="AE1756" s="71"/>
      <c r="AG1756" s="102"/>
      <c r="AN1756" s="71"/>
      <c r="AO1756" s="71"/>
      <c r="AP1756" s="71"/>
      <c r="AQ1756" s="71"/>
      <c r="AR1756" s="71"/>
      <c r="AS1756" s="71"/>
      <c r="AT1756" s="71"/>
      <c r="AU1756" s="71"/>
    </row>
    <row r="1757" spans="27:64" ht="12.95" customHeight="1">
      <c r="AA1757" s="71"/>
      <c r="AB1757" s="71"/>
      <c r="AC1757" s="71"/>
      <c r="AD1757" s="71"/>
      <c r="AE1757" s="71"/>
      <c r="AG1757" s="102"/>
      <c r="AN1757" s="71"/>
      <c r="AO1757" s="71"/>
      <c r="AP1757" s="71"/>
      <c r="AQ1757" s="71"/>
      <c r="AR1757" s="71"/>
      <c r="AS1757" s="71"/>
      <c r="AT1757" s="71"/>
      <c r="AU1757" s="71"/>
    </row>
    <row r="1758" spans="27:64" ht="12.95" customHeight="1">
      <c r="AA1758" s="71"/>
      <c r="AB1758" s="71"/>
      <c r="AC1758" s="71"/>
      <c r="AD1758" s="71"/>
      <c r="AE1758" s="71"/>
      <c r="AG1758" s="102"/>
      <c r="AN1758" s="71"/>
      <c r="AO1758" s="71"/>
      <c r="AP1758" s="71"/>
      <c r="AQ1758" s="71"/>
      <c r="AR1758" s="71"/>
      <c r="AS1758" s="71"/>
      <c r="AT1758" s="71"/>
      <c r="AU1758" s="71"/>
    </row>
    <row r="1759" spans="27:64" ht="12.95" customHeight="1">
      <c r="AA1759" s="71"/>
      <c r="AB1759" s="71"/>
      <c r="AC1759" s="71"/>
      <c r="AD1759" s="71"/>
      <c r="AE1759" s="71"/>
      <c r="AG1759" s="102"/>
      <c r="AN1759" s="71"/>
      <c r="AO1759" s="71"/>
      <c r="AP1759" s="71"/>
      <c r="AQ1759" s="71"/>
      <c r="AR1759" s="71"/>
      <c r="AS1759" s="71"/>
      <c r="AT1759" s="71"/>
      <c r="AU1759" s="71"/>
      <c r="AV1759" s="71"/>
      <c r="AW1759" s="71"/>
      <c r="AX1759" s="71"/>
      <c r="AY1759" s="71"/>
      <c r="AZ1759" s="71"/>
      <c r="BA1759" s="71"/>
      <c r="BB1759" s="71"/>
      <c r="BC1759" s="71"/>
      <c r="BD1759" s="71"/>
      <c r="BE1759" s="71"/>
      <c r="BF1759" s="71"/>
      <c r="BG1759" s="71"/>
      <c r="BH1759" s="71"/>
      <c r="BI1759" s="71"/>
      <c r="BJ1759" s="71"/>
      <c r="BK1759" s="71"/>
      <c r="BL1759" s="71"/>
    </row>
    <row r="1760" spans="27:64" ht="12.95" customHeight="1">
      <c r="AA1760" s="71"/>
      <c r="AB1760" s="71"/>
      <c r="AC1760" s="71"/>
      <c r="AD1760" s="71"/>
      <c r="AE1760" s="71"/>
      <c r="AG1760" s="102"/>
      <c r="AN1760" s="71"/>
      <c r="AO1760" s="71"/>
      <c r="AP1760" s="71"/>
      <c r="AQ1760" s="71"/>
      <c r="AR1760" s="71"/>
      <c r="AS1760" s="71"/>
      <c r="AT1760" s="71"/>
      <c r="AU1760" s="71"/>
      <c r="AV1760" s="71"/>
      <c r="AW1760" s="71"/>
      <c r="AX1760" s="71"/>
      <c r="AY1760" s="71"/>
      <c r="AZ1760" s="71"/>
      <c r="BA1760" s="71"/>
      <c r="BB1760" s="71"/>
      <c r="BC1760" s="71"/>
      <c r="BD1760" s="71"/>
      <c r="BE1760" s="71"/>
      <c r="BF1760" s="71"/>
      <c r="BG1760" s="71"/>
      <c r="BH1760" s="71"/>
      <c r="BI1760" s="71"/>
      <c r="BJ1760" s="71"/>
      <c r="BK1760" s="71"/>
      <c r="BL1760" s="71"/>
    </row>
    <row r="1761" spans="27:64" ht="12.95" customHeight="1">
      <c r="AA1761" s="71"/>
      <c r="AB1761" s="71"/>
      <c r="AC1761" s="71"/>
      <c r="AD1761" s="71"/>
      <c r="AE1761" s="71"/>
      <c r="AG1761" s="102"/>
      <c r="AN1761" s="71"/>
      <c r="AO1761" s="71"/>
      <c r="AP1761" s="71"/>
      <c r="AQ1761" s="71"/>
      <c r="AR1761" s="71"/>
      <c r="AS1761" s="71"/>
      <c r="AT1761" s="71"/>
      <c r="AU1761" s="71"/>
      <c r="AV1761" s="71"/>
    </row>
    <row r="1762" spans="27:64" ht="12.95" customHeight="1">
      <c r="AA1762" s="71"/>
      <c r="AB1762" s="71"/>
      <c r="AC1762" s="71"/>
      <c r="AD1762" s="71"/>
      <c r="AE1762" s="71"/>
      <c r="AG1762" s="102"/>
      <c r="AN1762" s="71"/>
      <c r="AO1762" s="71"/>
      <c r="AP1762" s="71"/>
      <c r="AQ1762" s="71"/>
      <c r="AR1762" s="71"/>
      <c r="AS1762" s="71"/>
      <c r="AT1762" s="71"/>
      <c r="AU1762" s="71"/>
      <c r="AV1762" s="71"/>
    </row>
    <row r="1763" spans="27:64" ht="12.95" customHeight="1">
      <c r="AA1763" s="71"/>
      <c r="AB1763" s="71"/>
      <c r="AC1763" s="71"/>
      <c r="AD1763" s="71"/>
      <c r="AE1763" s="71"/>
      <c r="AG1763" s="102"/>
      <c r="AN1763" s="71"/>
      <c r="AO1763" s="71"/>
      <c r="AP1763" s="71"/>
      <c r="AQ1763" s="71"/>
      <c r="AR1763" s="71"/>
      <c r="AS1763" s="71"/>
      <c r="AT1763" s="71"/>
      <c r="AU1763" s="71"/>
    </row>
    <row r="1764" spans="27:64" ht="12.95" customHeight="1">
      <c r="AA1764" s="71"/>
      <c r="AB1764" s="71"/>
      <c r="AC1764" s="71"/>
      <c r="AD1764" s="71"/>
      <c r="AE1764" s="71"/>
      <c r="AG1764" s="102"/>
      <c r="AN1764" s="71"/>
      <c r="AO1764" s="71"/>
      <c r="AP1764" s="71"/>
      <c r="AQ1764" s="71"/>
      <c r="AR1764" s="71"/>
      <c r="AS1764" s="71"/>
      <c r="AT1764" s="71"/>
      <c r="AU1764" s="71"/>
    </row>
    <row r="1765" spans="27:64" ht="12.95" customHeight="1">
      <c r="AA1765" s="71"/>
      <c r="AB1765" s="71"/>
      <c r="AC1765" s="71"/>
      <c r="AD1765" s="71"/>
      <c r="AE1765" s="71"/>
      <c r="AG1765" s="102"/>
      <c r="AN1765" s="71"/>
      <c r="AO1765" s="71"/>
      <c r="AP1765" s="71"/>
      <c r="AQ1765" s="71"/>
      <c r="AR1765" s="71"/>
      <c r="AS1765" s="71"/>
      <c r="AT1765" s="71"/>
      <c r="AU1765" s="71"/>
      <c r="AV1765" s="71"/>
      <c r="AW1765" s="71"/>
      <c r="AX1765" s="71"/>
      <c r="AY1765" s="71"/>
      <c r="AZ1765" s="71"/>
      <c r="BA1765" s="71"/>
      <c r="BB1765" s="71"/>
      <c r="BC1765" s="71"/>
      <c r="BD1765" s="71"/>
      <c r="BE1765" s="71"/>
      <c r="BF1765" s="71"/>
      <c r="BG1765" s="71"/>
      <c r="BH1765" s="71"/>
      <c r="BI1765" s="71"/>
      <c r="BJ1765" s="71"/>
      <c r="BK1765" s="71"/>
      <c r="BL1765" s="71"/>
    </row>
    <row r="1766" spans="27:64" ht="12.95" customHeight="1">
      <c r="AA1766" s="71"/>
      <c r="AB1766" s="71"/>
      <c r="AC1766" s="71"/>
      <c r="AD1766" s="71"/>
      <c r="AE1766" s="71"/>
      <c r="AG1766" s="102"/>
      <c r="AN1766" s="71"/>
      <c r="AO1766" s="71"/>
      <c r="AP1766" s="71"/>
      <c r="AQ1766" s="71"/>
      <c r="AR1766" s="71"/>
      <c r="AS1766" s="71"/>
      <c r="AT1766" s="71"/>
      <c r="AU1766" s="71"/>
      <c r="AV1766" s="71"/>
      <c r="AX1766" s="71"/>
      <c r="AY1766" s="71"/>
      <c r="AZ1766" s="71"/>
      <c r="BA1766" s="71"/>
      <c r="BB1766" s="71"/>
      <c r="BC1766" s="71"/>
      <c r="BD1766" s="71"/>
      <c r="BE1766" s="71"/>
      <c r="BF1766" s="71"/>
      <c r="BG1766" s="71"/>
      <c r="BH1766" s="71"/>
      <c r="BI1766" s="71"/>
      <c r="BJ1766" s="71"/>
      <c r="BK1766" s="71"/>
      <c r="BL1766" s="71"/>
    </row>
    <row r="1767" spans="27:64" ht="12.95" customHeight="1">
      <c r="AA1767" s="71"/>
      <c r="AB1767" s="71"/>
      <c r="AC1767" s="71"/>
      <c r="AD1767" s="71"/>
      <c r="AE1767" s="71"/>
      <c r="AG1767" s="102"/>
      <c r="AN1767" s="71"/>
      <c r="AO1767" s="71"/>
      <c r="AP1767" s="71"/>
      <c r="AQ1767" s="71"/>
      <c r="AR1767" s="71"/>
      <c r="AS1767" s="71"/>
      <c r="AT1767" s="71"/>
      <c r="AU1767" s="71"/>
    </row>
    <row r="1768" spans="27:64" ht="12.95" customHeight="1">
      <c r="AA1768" s="71"/>
      <c r="AB1768" s="71"/>
      <c r="AC1768" s="71"/>
      <c r="AD1768" s="71"/>
      <c r="AE1768" s="71"/>
      <c r="AG1768" s="102"/>
      <c r="AN1768" s="71"/>
      <c r="AO1768" s="71"/>
      <c r="AP1768" s="71"/>
      <c r="AQ1768" s="71"/>
      <c r="AR1768" s="71"/>
      <c r="AS1768" s="71"/>
      <c r="AT1768" s="71"/>
      <c r="AU1768" s="71"/>
      <c r="AV1768" s="71"/>
    </row>
    <row r="1769" spans="27:64" ht="12.95" customHeight="1">
      <c r="AA1769" s="71"/>
      <c r="AB1769" s="71"/>
      <c r="AC1769" s="71"/>
      <c r="AD1769" s="71"/>
      <c r="AE1769" s="71"/>
      <c r="AG1769" s="102"/>
      <c r="AN1769" s="71"/>
      <c r="AO1769" s="71"/>
      <c r="AP1769" s="71"/>
      <c r="AQ1769" s="71"/>
      <c r="AR1769" s="71"/>
      <c r="AS1769" s="71"/>
      <c r="AT1769" s="71"/>
      <c r="AU1769" s="71"/>
    </row>
    <row r="1770" spans="27:64" ht="12.95" customHeight="1">
      <c r="AA1770" s="71"/>
      <c r="AB1770" s="71"/>
      <c r="AC1770" s="71"/>
      <c r="AD1770" s="71"/>
      <c r="AE1770" s="71"/>
      <c r="AG1770" s="102"/>
      <c r="AN1770" s="71"/>
      <c r="AO1770" s="71"/>
      <c r="AP1770" s="71"/>
      <c r="AQ1770" s="71"/>
      <c r="AR1770" s="71"/>
      <c r="AS1770" s="71"/>
      <c r="AT1770" s="71"/>
      <c r="AU1770" s="71"/>
      <c r="AV1770" s="71"/>
    </row>
    <row r="1771" spans="27:64" ht="12.95" customHeight="1">
      <c r="AA1771" s="71"/>
      <c r="AB1771" s="71"/>
      <c r="AC1771" s="71"/>
      <c r="AD1771" s="71"/>
      <c r="AE1771" s="71"/>
      <c r="AG1771" s="102"/>
      <c r="AN1771" s="71"/>
      <c r="AO1771" s="71"/>
      <c r="AP1771" s="71"/>
      <c r="AQ1771" s="71"/>
      <c r="AR1771" s="71"/>
      <c r="AS1771" s="71"/>
      <c r="AT1771" s="71"/>
      <c r="AU1771" s="71"/>
    </row>
    <row r="1772" spans="27:64" ht="12.95" customHeight="1">
      <c r="AA1772" s="71"/>
      <c r="AB1772" s="71"/>
      <c r="AC1772" s="71"/>
      <c r="AD1772" s="71"/>
      <c r="AE1772" s="71"/>
      <c r="AG1772" s="102"/>
      <c r="AN1772" s="71"/>
      <c r="AO1772" s="71"/>
      <c r="AP1772" s="71"/>
      <c r="AQ1772" s="71"/>
      <c r="AR1772" s="71"/>
      <c r="AS1772" s="71"/>
      <c r="AT1772" s="71"/>
      <c r="AU1772" s="71"/>
      <c r="AV1772" s="71"/>
    </row>
    <row r="1773" spans="27:64" ht="12.95" customHeight="1">
      <c r="AA1773" s="71"/>
      <c r="AB1773" s="71"/>
      <c r="AC1773" s="71"/>
      <c r="AD1773" s="71"/>
      <c r="AE1773" s="71"/>
      <c r="AG1773" s="102"/>
      <c r="AN1773" s="71"/>
      <c r="AO1773" s="71"/>
      <c r="AP1773" s="71"/>
      <c r="AQ1773" s="71"/>
      <c r="AR1773" s="71"/>
      <c r="AS1773" s="71"/>
      <c r="AT1773" s="71"/>
      <c r="AU1773" s="71"/>
      <c r="AV1773" s="71"/>
      <c r="AW1773" s="71"/>
      <c r="AX1773" s="71"/>
      <c r="AY1773" s="71"/>
      <c r="AZ1773" s="71"/>
      <c r="BA1773" s="71"/>
      <c r="BB1773" s="71"/>
      <c r="BC1773" s="71"/>
      <c r="BD1773" s="71"/>
      <c r="BE1773" s="71"/>
      <c r="BF1773" s="71"/>
      <c r="BG1773" s="71"/>
      <c r="BH1773" s="71"/>
      <c r="BI1773" s="71"/>
      <c r="BJ1773" s="71"/>
      <c r="BK1773" s="71"/>
      <c r="BL1773" s="71"/>
    </row>
    <row r="1774" spans="27:64" ht="12.95" customHeight="1">
      <c r="AA1774" s="71"/>
      <c r="AB1774" s="71"/>
      <c r="AC1774" s="71"/>
      <c r="AD1774" s="71"/>
      <c r="AE1774" s="71"/>
      <c r="AG1774" s="102"/>
      <c r="AN1774" s="71"/>
      <c r="AO1774" s="71"/>
      <c r="AP1774" s="71"/>
      <c r="AQ1774" s="71"/>
      <c r="AR1774" s="71"/>
      <c r="AS1774" s="71"/>
      <c r="AT1774" s="71"/>
      <c r="AU1774" s="71"/>
    </row>
    <row r="1775" spans="27:64" ht="12.95" customHeight="1">
      <c r="AA1775" s="71"/>
      <c r="AB1775" s="71"/>
      <c r="AC1775" s="71"/>
      <c r="AD1775" s="71"/>
      <c r="AE1775" s="71"/>
      <c r="AG1775" s="102"/>
      <c r="AN1775" s="71"/>
      <c r="AO1775" s="71"/>
      <c r="AP1775" s="71"/>
      <c r="AQ1775" s="71"/>
      <c r="AR1775" s="71"/>
      <c r="AS1775" s="71"/>
      <c r="AT1775" s="71"/>
      <c r="AU1775" s="71"/>
    </row>
    <row r="1776" spans="27:64" ht="12.95" customHeight="1">
      <c r="AA1776" s="71"/>
      <c r="AB1776" s="71"/>
      <c r="AC1776" s="71"/>
      <c r="AD1776" s="71"/>
      <c r="AE1776" s="71"/>
      <c r="AG1776" s="102"/>
      <c r="AN1776" s="71"/>
      <c r="AO1776" s="71"/>
      <c r="AP1776" s="71"/>
      <c r="AQ1776" s="71"/>
      <c r="AR1776" s="71"/>
      <c r="AS1776" s="71"/>
      <c r="AT1776" s="71"/>
      <c r="AU1776" s="71"/>
    </row>
    <row r="1777" spans="27:48" ht="12.95" customHeight="1">
      <c r="AA1777" s="71"/>
      <c r="AB1777" s="71"/>
      <c r="AC1777" s="71"/>
      <c r="AD1777" s="71"/>
      <c r="AE1777" s="71"/>
      <c r="AG1777" s="102"/>
      <c r="AN1777" s="71"/>
      <c r="AO1777" s="71"/>
      <c r="AP1777" s="71"/>
      <c r="AQ1777" s="71"/>
      <c r="AR1777" s="71"/>
      <c r="AS1777" s="71"/>
      <c r="AT1777" s="71"/>
      <c r="AU1777" s="71"/>
    </row>
    <row r="1778" spans="27:48" ht="12.95" customHeight="1">
      <c r="AA1778" s="71"/>
      <c r="AB1778" s="71"/>
      <c r="AC1778" s="71"/>
      <c r="AD1778" s="71"/>
      <c r="AE1778" s="71"/>
      <c r="AG1778" s="102"/>
      <c r="AN1778" s="71"/>
      <c r="AO1778" s="71"/>
      <c r="AP1778" s="71"/>
      <c r="AQ1778" s="71"/>
      <c r="AR1778" s="71"/>
      <c r="AS1778" s="71"/>
      <c r="AT1778" s="71"/>
      <c r="AU1778" s="71"/>
    </row>
    <row r="1779" spans="27:48" ht="12.95" customHeight="1">
      <c r="AA1779" s="71"/>
      <c r="AB1779" s="71"/>
      <c r="AC1779" s="71"/>
      <c r="AD1779" s="71"/>
      <c r="AE1779" s="71"/>
      <c r="AG1779" s="102"/>
      <c r="AN1779" s="71"/>
      <c r="AO1779" s="71"/>
      <c r="AP1779" s="71"/>
      <c r="AQ1779" s="71"/>
      <c r="AR1779" s="71"/>
      <c r="AS1779" s="71"/>
      <c r="AT1779" s="71"/>
      <c r="AU1779" s="71"/>
    </row>
    <row r="1780" spans="27:48" ht="12.95" customHeight="1">
      <c r="AA1780" s="71"/>
      <c r="AB1780" s="71"/>
      <c r="AC1780" s="71"/>
      <c r="AD1780" s="71"/>
      <c r="AE1780" s="71"/>
      <c r="AG1780" s="102"/>
      <c r="AN1780" s="71"/>
      <c r="AO1780" s="71"/>
      <c r="AP1780" s="71"/>
      <c r="AQ1780" s="71"/>
      <c r="AR1780" s="71"/>
      <c r="AS1780" s="71"/>
      <c r="AT1780" s="71"/>
      <c r="AU1780" s="71"/>
    </row>
    <row r="1781" spans="27:48" ht="12.95" customHeight="1">
      <c r="AA1781" s="71"/>
      <c r="AB1781" s="71"/>
      <c r="AC1781" s="71"/>
      <c r="AD1781" s="71"/>
      <c r="AE1781" s="71"/>
      <c r="AG1781" s="102"/>
      <c r="AN1781" s="71"/>
      <c r="AO1781" s="71"/>
      <c r="AP1781" s="71"/>
      <c r="AQ1781" s="71"/>
      <c r="AR1781" s="71"/>
      <c r="AS1781" s="71"/>
      <c r="AT1781" s="71"/>
      <c r="AU1781" s="71"/>
    </row>
    <row r="1782" spans="27:48" ht="12.95" customHeight="1">
      <c r="AA1782" s="71"/>
      <c r="AB1782" s="71"/>
      <c r="AC1782" s="71"/>
      <c r="AD1782" s="71"/>
      <c r="AE1782" s="71"/>
      <c r="AG1782" s="102"/>
      <c r="AN1782" s="71"/>
      <c r="AO1782" s="71"/>
      <c r="AP1782" s="71"/>
      <c r="AQ1782" s="71"/>
      <c r="AR1782" s="71"/>
      <c r="AS1782" s="71"/>
      <c r="AT1782" s="71"/>
      <c r="AU1782" s="71"/>
    </row>
    <row r="1783" spans="27:48" ht="12.95" customHeight="1">
      <c r="AA1783" s="71"/>
      <c r="AB1783" s="71"/>
      <c r="AC1783" s="71"/>
      <c r="AD1783" s="71"/>
      <c r="AE1783" s="71"/>
      <c r="AG1783" s="102"/>
      <c r="AN1783" s="71"/>
      <c r="AO1783" s="71"/>
      <c r="AP1783" s="71"/>
      <c r="AQ1783" s="71"/>
      <c r="AR1783" s="71"/>
      <c r="AS1783" s="71"/>
      <c r="AT1783" s="71"/>
      <c r="AU1783" s="71"/>
    </row>
    <row r="1784" spans="27:48" ht="12.95" customHeight="1">
      <c r="AA1784" s="71"/>
      <c r="AB1784" s="71"/>
      <c r="AC1784" s="71"/>
      <c r="AD1784" s="71"/>
      <c r="AE1784" s="71"/>
      <c r="AG1784" s="102"/>
      <c r="AN1784" s="71"/>
      <c r="AO1784" s="71"/>
      <c r="AP1784" s="71"/>
      <c r="AQ1784" s="71"/>
      <c r="AR1784" s="71"/>
      <c r="AS1784" s="71"/>
      <c r="AT1784" s="71"/>
      <c r="AU1784" s="71"/>
      <c r="AV1784" s="71"/>
    </row>
    <row r="1785" spans="27:48" ht="12.95" customHeight="1">
      <c r="AA1785" s="71"/>
      <c r="AB1785" s="71"/>
      <c r="AC1785" s="71"/>
      <c r="AD1785" s="71"/>
      <c r="AE1785" s="71"/>
      <c r="AG1785" s="102"/>
      <c r="AN1785" s="71"/>
      <c r="AO1785" s="71"/>
      <c r="AP1785" s="71"/>
      <c r="AQ1785" s="71"/>
      <c r="AR1785" s="71"/>
      <c r="AS1785" s="71"/>
      <c r="AT1785" s="71"/>
      <c r="AU1785" s="71"/>
    </row>
    <row r="1786" spans="27:48" ht="12.95" customHeight="1">
      <c r="AA1786" s="71"/>
      <c r="AB1786" s="71"/>
      <c r="AC1786" s="71"/>
      <c r="AD1786" s="71"/>
      <c r="AE1786" s="71"/>
      <c r="AG1786" s="102"/>
      <c r="AN1786" s="71"/>
      <c r="AO1786" s="71"/>
      <c r="AP1786" s="71"/>
      <c r="AQ1786" s="71"/>
      <c r="AR1786" s="71"/>
      <c r="AS1786" s="71"/>
      <c r="AT1786" s="71"/>
      <c r="AU1786" s="71"/>
    </row>
    <row r="1787" spans="27:48" ht="12.95" customHeight="1">
      <c r="AA1787" s="71"/>
      <c r="AB1787" s="71"/>
      <c r="AC1787" s="71"/>
      <c r="AD1787" s="71"/>
      <c r="AE1787" s="71"/>
      <c r="AG1787" s="102"/>
      <c r="AN1787" s="71"/>
      <c r="AO1787" s="71"/>
      <c r="AP1787" s="71"/>
      <c r="AQ1787" s="71"/>
      <c r="AR1787" s="71"/>
      <c r="AS1787" s="71"/>
      <c r="AT1787" s="71"/>
      <c r="AU1787" s="71"/>
    </row>
    <row r="1788" spans="27:48" ht="12.95" customHeight="1">
      <c r="AA1788" s="71"/>
      <c r="AB1788" s="71"/>
      <c r="AC1788" s="71"/>
      <c r="AD1788" s="71"/>
      <c r="AE1788" s="71"/>
      <c r="AG1788" s="102"/>
      <c r="AN1788" s="71"/>
      <c r="AO1788" s="71"/>
      <c r="AP1788" s="71"/>
      <c r="AQ1788" s="71"/>
      <c r="AR1788" s="71"/>
      <c r="AS1788" s="71"/>
      <c r="AT1788" s="71"/>
      <c r="AU1788" s="71"/>
    </row>
    <row r="1789" spans="27:48" ht="12.95" customHeight="1">
      <c r="AA1789" s="71"/>
      <c r="AB1789" s="71"/>
      <c r="AC1789" s="71"/>
      <c r="AD1789" s="71"/>
      <c r="AE1789" s="71"/>
      <c r="AG1789" s="102"/>
      <c r="AN1789" s="71"/>
      <c r="AO1789" s="71"/>
      <c r="AP1789" s="71"/>
      <c r="AQ1789" s="71"/>
      <c r="AR1789" s="71"/>
      <c r="AS1789" s="71"/>
      <c r="AT1789" s="71"/>
      <c r="AU1789" s="71"/>
      <c r="AV1789" s="71"/>
    </row>
    <row r="1790" spans="27:48" ht="12.95" customHeight="1">
      <c r="AA1790" s="71"/>
      <c r="AB1790" s="71"/>
      <c r="AC1790" s="71"/>
      <c r="AD1790" s="71"/>
      <c r="AE1790" s="71"/>
      <c r="AG1790" s="102"/>
      <c r="AN1790" s="71"/>
      <c r="AO1790" s="71"/>
      <c r="AP1790" s="71"/>
      <c r="AQ1790" s="71"/>
      <c r="AR1790" s="71"/>
      <c r="AS1790" s="71"/>
      <c r="AT1790" s="71"/>
      <c r="AU1790" s="71"/>
    </row>
    <row r="1791" spans="27:48" ht="12.95" customHeight="1">
      <c r="AA1791" s="71"/>
      <c r="AB1791" s="71"/>
      <c r="AC1791" s="71"/>
      <c r="AD1791" s="71"/>
      <c r="AE1791" s="71"/>
      <c r="AG1791" s="102"/>
      <c r="AN1791" s="71"/>
      <c r="AO1791" s="71"/>
      <c r="AP1791" s="71"/>
      <c r="AQ1791" s="71"/>
      <c r="AR1791" s="71"/>
      <c r="AS1791" s="71"/>
      <c r="AT1791" s="71"/>
      <c r="AU1791" s="71"/>
    </row>
    <row r="1792" spans="27:48" ht="12.95" customHeight="1">
      <c r="AA1792" s="71"/>
      <c r="AB1792" s="71"/>
      <c r="AC1792" s="71"/>
      <c r="AD1792" s="71"/>
      <c r="AE1792" s="71"/>
      <c r="AG1792" s="102"/>
      <c r="AN1792" s="71"/>
      <c r="AO1792" s="71"/>
      <c r="AP1792" s="71"/>
      <c r="AQ1792" s="71"/>
      <c r="AR1792" s="71"/>
      <c r="AS1792" s="71"/>
      <c r="AT1792" s="71"/>
      <c r="AU1792" s="71"/>
    </row>
    <row r="1793" spans="27:64" ht="12.95" customHeight="1">
      <c r="AA1793" s="71"/>
      <c r="AB1793" s="71"/>
      <c r="AC1793" s="71"/>
      <c r="AD1793" s="71"/>
      <c r="AE1793" s="71"/>
      <c r="AG1793" s="102"/>
      <c r="AN1793" s="71"/>
      <c r="AO1793" s="71"/>
      <c r="AP1793" s="71"/>
      <c r="AQ1793" s="71"/>
      <c r="AR1793" s="71"/>
      <c r="AS1793" s="71"/>
      <c r="AT1793" s="71"/>
      <c r="AU1793" s="71"/>
    </row>
    <row r="1794" spans="27:64" ht="12.95" customHeight="1">
      <c r="AA1794" s="71"/>
      <c r="AB1794" s="71"/>
      <c r="AC1794" s="71"/>
      <c r="AD1794" s="71"/>
      <c r="AE1794" s="71"/>
      <c r="AG1794" s="102"/>
      <c r="AN1794" s="71"/>
      <c r="AO1794" s="71"/>
      <c r="AP1794" s="71"/>
      <c r="AQ1794" s="71"/>
      <c r="AR1794" s="71"/>
      <c r="AS1794" s="71"/>
      <c r="AT1794" s="71"/>
      <c r="AU1794" s="71"/>
    </row>
    <row r="1795" spans="27:64" ht="12.95" customHeight="1">
      <c r="AA1795" s="71"/>
      <c r="AB1795" s="71"/>
      <c r="AC1795" s="71"/>
      <c r="AD1795" s="71"/>
      <c r="AE1795" s="71"/>
      <c r="AG1795" s="102"/>
      <c r="AN1795" s="71"/>
      <c r="AO1795" s="71"/>
      <c r="AP1795" s="71"/>
      <c r="AQ1795" s="71"/>
      <c r="AR1795" s="71"/>
      <c r="AS1795" s="71"/>
      <c r="AT1795" s="71"/>
      <c r="AU1795" s="71"/>
    </row>
    <row r="1796" spans="27:64" ht="12.95" customHeight="1">
      <c r="AA1796" s="71"/>
      <c r="AB1796" s="71"/>
      <c r="AC1796" s="71"/>
      <c r="AD1796" s="71"/>
      <c r="AE1796" s="71"/>
      <c r="AG1796" s="102"/>
      <c r="AN1796" s="71"/>
      <c r="AO1796" s="71"/>
      <c r="AP1796" s="71"/>
      <c r="AQ1796" s="71"/>
      <c r="AR1796" s="71"/>
      <c r="AS1796" s="71"/>
      <c r="AT1796" s="71"/>
      <c r="AU1796" s="71"/>
    </row>
    <row r="1797" spans="27:64" ht="12.95" customHeight="1">
      <c r="AA1797" s="71"/>
      <c r="AB1797" s="71"/>
      <c r="AC1797" s="71"/>
      <c r="AD1797" s="71"/>
      <c r="AE1797" s="71"/>
      <c r="AG1797" s="102"/>
      <c r="AN1797" s="71"/>
      <c r="AO1797" s="71"/>
      <c r="AP1797" s="71"/>
      <c r="AQ1797" s="71"/>
      <c r="AR1797" s="71"/>
      <c r="AS1797" s="71"/>
      <c r="AT1797" s="71"/>
      <c r="AU1797" s="71"/>
    </row>
    <row r="1798" spans="27:64" ht="12.95" customHeight="1">
      <c r="AA1798" s="71"/>
      <c r="AB1798" s="71"/>
      <c r="AC1798" s="71"/>
      <c r="AD1798" s="71"/>
      <c r="AE1798" s="71"/>
      <c r="AG1798" s="102"/>
      <c r="AN1798" s="71"/>
      <c r="AO1798" s="71"/>
      <c r="AP1798" s="71"/>
      <c r="AQ1798" s="71"/>
      <c r="AR1798" s="71"/>
      <c r="AS1798" s="71"/>
      <c r="AT1798" s="71"/>
      <c r="AU1798" s="71"/>
      <c r="AV1798" s="71"/>
    </row>
    <row r="1799" spans="27:64" ht="12.95" customHeight="1">
      <c r="AA1799" s="71"/>
      <c r="AB1799" s="71"/>
      <c r="AC1799" s="71"/>
      <c r="AD1799" s="71"/>
      <c r="AE1799" s="71"/>
      <c r="AG1799" s="102"/>
      <c r="AN1799" s="71"/>
      <c r="AO1799" s="71"/>
      <c r="AP1799" s="71"/>
      <c r="AQ1799" s="71"/>
      <c r="AR1799" s="71"/>
      <c r="AS1799" s="71"/>
      <c r="AT1799" s="71"/>
      <c r="AU1799" s="71"/>
    </row>
    <row r="1800" spans="27:64" ht="12.95" customHeight="1">
      <c r="AA1800" s="71"/>
      <c r="AB1800" s="71"/>
      <c r="AC1800" s="71"/>
      <c r="AD1800" s="71"/>
      <c r="AE1800" s="71"/>
      <c r="AG1800" s="102"/>
      <c r="AN1800" s="71"/>
      <c r="AO1800" s="71"/>
      <c r="AP1800" s="71"/>
      <c r="AQ1800" s="71"/>
      <c r="AR1800" s="71"/>
      <c r="AS1800" s="71"/>
      <c r="AT1800" s="71"/>
      <c r="AU1800" s="71"/>
      <c r="AV1800" s="71"/>
      <c r="AX1800" s="71"/>
    </row>
    <row r="1801" spans="27:64" ht="12.95" customHeight="1">
      <c r="AA1801" s="71"/>
      <c r="AB1801" s="71"/>
      <c r="AC1801" s="71"/>
      <c r="AD1801" s="71"/>
      <c r="AE1801" s="71"/>
      <c r="AG1801" s="102"/>
      <c r="AN1801" s="71"/>
      <c r="AO1801" s="71"/>
      <c r="AP1801" s="71"/>
      <c r="AQ1801" s="71"/>
      <c r="AR1801" s="71"/>
      <c r="AS1801" s="71"/>
      <c r="AT1801" s="71"/>
      <c r="AU1801" s="71"/>
      <c r="AV1801" s="71"/>
      <c r="AW1801" s="71"/>
      <c r="AX1801" s="71"/>
      <c r="AY1801" s="71"/>
      <c r="AZ1801" s="71"/>
      <c r="BA1801" s="71"/>
      <c r="BB1801" s="71"/>
      <c r="BC1801" s="71"/>
      <c r="BD1801" s="71"/>
      <c r="BE1801" s="71"/>
      <c r="BF1801" s="71"/>
      <c r="BG1801" s="71"/>
      <c r="BH1801" s="71"/>
      <c r="BI1801" s="71"/>
      <c r="BJ1801" s="71"/>
      <c r="BK1801" s="71"/>
      <c r="BL1801" s="71"/>
    </row>
    <row r="1802" spans="27:64" ht="12.95" customHeight="1">
      <c r="AA1802" s="71"/>
      <c r="AB1802" s="71"/>
      <c r="AC1802" s="71"/>
      <c r="AD1802" s="71"/>
      <c r="AE1802" s="71"/>
      <c r="AG1802" s="102"/>
      <c r="AN1802" s="71"/>
      <c r="AO1802" s="71"/>
      <c r="AP1802" s="71"/>
      <c r="AQ1802" s="71"/>
      <c r="AR1802" s="71"/>
      <c r="AS1802" s="71"/>
      <c r="AT1802" s="71"/>
      <c r="AU1802" s="71"/>
    </row>
    <row r="1803" spans="27:64" ht="12.95" customHeight="1">
      <c r="AA1803" s="71"/>
      <c r="AB1803" s="71"/>
      <c r="AC1803" s="71"/>
      <c r="AD1803" s="71"/>
      <c r="AE1803" s="71"/>
      <c r="AG1803" s="102"/>
      <c r="AN1803" s="71"/>
      <c r="AO1803" s="71"/>
      <c r="AP1803" s="71"/>
      <c r="AQ1803" s="71"/>
      <c r="AR1803" s="71"/>
      <c r="AS1803" s="71"/>
      <c r="AT1803" s="71"/>
      <c r="AU1803" s="71"/>
    </row>
    <row r="1804" spans="27:64" ht="12.95" customHeight="1">
      <c r="AA1804" s="71"/>
      <c r="AB1804" s="71"/>
      <c r="AC1804" s="71"/>
      <c r="AD1804" s="71"/>
      <c r="AE1804" s="71"/>
      <c r="AG1804" s="102"/>
      <c r="AN1804" s="71"/>
      <c r="AO1804" s="71"/>
      <c r="AP1804" s="71"/>
      <c r="AQ1804" s="71"/>
      <c r="AR1804" s="71"/>
      <c r="AS1804" s="71"/>
      <c r="AT1804" s="71"/>
      <c r="AU1804" s="71"/>
    </row>
    <row r="1805" spans="27:64" ht="12.95" customHeight="1">
      <c r="AA1805" s="71"/>
      <c r="AB1805" s="71"/>
      <c r="AC1805" s="71"/>
      <c r="AD1805" s="71"/>
      <c r="AE1805" s="71"/>
      <c r="AG1805" s="102"/>
      <c r="AN1805" s="71"/>
      <c r="AO1805" s="71"/>
      <c r="AP1805" s="71"/>
      <c r="AQ1805" s="71"/>
      <c r="AR1805" s="71"/>
      <c r="AS1805" s="71"/>
      <c r="AT1805" s="71"/>
      <c r="AU1805" s="71"/>
      <c r="AV1805" s="71"/>
      <c r="AX1805" s="71"/>
    </row>
    <row r="1806" spans="27:64" ht="12.95" customHeight="1">
      <c r="AA1806" s="71"/>
      <c r="AB1806" s="71"/>
      <c r="AC1806" s="71"/>
      <c r="AD1806" s="71"/>
      <c r="AE1806" s="71"/>
      <c r="AG1806" s="102"/>
      <c r="AN1806" s="71"/>
      <c r="AO1806" s="71"/>
      <c r="AP1806" s="71"/>
      <c r="AQ1806" s="71"/>
      <c r="AR1806" s="71"/>
      <c r="AS1806" s="71"/>
      <c r="AT1806" s="71"/>
      <c r="AU1806" s="71"/>
      <c r="AV1806" s="71"/>
      <c r="AW1806" s="71"/>
      <c r="AX1806" s="71"/>
      <c r="AY1806" s="71"/>
      <c r="AZ1806" s="71"/>
      <c r="BA1806" s="71"/>
      <c r="BB1806" s="71"/>
      <c r="BC1806" s="71"/>
      <c r="BD1806" s="71"/>
      <c r="BE1806" s="71"/>
      <c r="BF1806" s="71"/>
      <c r="BG1806" s="71"/>
      <c r="BH1806" s="71"/>
      <c r="BI1806" s="71"/>
      <c r="BJ1806" s="71"/>
      <c r="BK1806" s="71"/>
      <c r="BL1806" s="71"/>
    </row>
    <row r="1807" spans="27:64" ht="12.95" customHeight="1">
      <c r="AA1807" s="71"/>
      <c r="AB1807" s="71"/>
      <c r="AC1807" s="71"/>
      <c r="AD1807" s="71"/>
      <c r="AE1807" s="71"/>
      <c r="AG1807" s="102"/>
      <c r="AN1807" s="71"/>
      <c r="AO1807" s="71"/>
      <c r="AP1807" s="71"/>
      <c r="AQ1807" s="71"/>
      <c r="AR1807" s="71"/>
      <c r="AS1807" s="71"/>
      <c r="AT1807" s="71"/>
      <c r="AU1807" s="71"/>
    </row>
    <row r="1808" spans="27:64" ht="12.95" customHeight="1">
      <c r="AA1808" s="71"/>
      <c r="AB1808" s="71"/>
      <c r="AC1808" s="71"/>
      <c r="AD1808" s="71"/>
      <c r="AE1808" s="71"/>
      <c r="AG1808" s="102"/>
      <c r="AN1808" s="71"/>
      <c r="AO1808" s="71"/>
      <c r="AP1808" s="71"/>
      <c r="AQ1808" s="71"/>
      <c r="AR1808" s="71"/>
      <c r="AS1808" s="71"/>
      <c r="AT1808" s="71"/>
      <c r="AU1808" s="71"/>
    </row>
    <row r="1809" spans="27:64" ht="12.95" customHeight="1">
      <c r="AA1809" s="71"/>
      <c r="AB1809" s="71"/>
      <c r="AC1809" s="71"/>
      <c r="AD1809" s="71"/>
      <c r="AE1809" s="71"/>
      <c r="AG1809" s="102"/>
      <c r="AN1809" s="71"/>
      <c r="AO1809" s="71"/>
      <c r="AP1809" s="71"/>
      <c r="AQ1809" s="71"/>
      <c r="AR1809" s="71"/>
      <c r="AS1809" s="71"/>
      <c r="AT1809" s="71"/>
      <c r="AU1809" s="71"/>
    </row>
    <row r="1810" spans="27:64" ht="12.95" customHeight="1">
      <c r="AA1810" s="71"/>
      <c r="AB1810" s="71"/>
      <c r="AC1810" s="71"/>
      <c r="AD1810" s="71"/>
      <c r="AE1810" s="71"/>
      <c r="AG1810" s="102"/>
      <c r="AN1810" s="71"/>
      <c r="AO1810" s="71"/>
      <c r="AP1810" s="71"/>
      <c r="AQ1810" s="71"/>
      <c r="AR1810" s="71"/>
      <c r="AS1810" s="71"/>
      <c r="AT1810" s="71"/>
      <c r="AU1810" s="71"/>
    </row>
    <row r="1811" spans="27:64" ht="12.95" customHeight="1">
      <c r="AA1811" s="71"/>
      <c r="AB1811" s="71"/>
      <c r="AC1811" s="71"/>
      <c r="AD1811" s="71"/>
      <c r="AE1811" s="71"/>
      <c r="AG1811" s="102"/>
      <c r="AN1811" s="71"/>
      <c r="AO1811" s="71"/>
      <c r="AP1811" s="71"/>
      <c r="AQ1811" s="71"/>
      <c r="AR1811" s="71"/>
      <c r="AS1811" s="71"/>
      <c r="AT1811" s="71"/>
      <c r="AU1811" s="71"/>
      <c r="AV1811" s="71"/>
      <c r="AX1811" s="71"/>
    </row>
    <row r="1812" spans="27:64" ht="12.95" customHeight="1">
      <c r="AA1812" s="71"/>
      <c r="AB1812" s="71"/>
      <c r="AC1812" s="71"/>
      <c r="AD1812" s="71"/>
      <c r="AE1812" s="71"/>
      <c r="AG1812" s="102"/>
      <c r="AN1812" s="71"/>
      <c r="AO1812" s="71"/>
      <c r="AP1812" s="71"/>
      <c r="AQ1812" s="71"/>
      <c r="AR1812" s="71"/>
      <c r="AS1812" s="71"/>
      <c r="AT1812" s="71"/>
      <c r="AU1812" s="71"/>
    </row>
    <row r="1813" spans="27:64" ht="12.95" customHeight="1">
      <c r="AA1813" s="71"/>
      <c r="AB1813" s="71"/>
      <c r="AC1813" s="71"/>
      <c r="AD1813" s="71"/>
      <c r="AE1813" s="71"/>
      <c r="AG1813" s="102"/>
      <c r="AN1813" s="71"/>
      <c r="AO1813" s="71"/>
      <c r="AP1813" s="71"/>
      <c r="AQ1813" s="71"/>
      <c r="AR1813" s="71"/>
      <c r="AS1813" s="71"/>
      <c r="AT1813" s="71"/>
      <c r="AU1813" s="71"/>
    </row>
    <row r="1814" spans="27:64" ht="12.95" customHeight="1">
      <c r="AA1814" s="71"/>
      <c r="AB1814" s="71"/>
      <c r="AC1814" s="71"/>
      <c r="AD1814" s="71"/>
      <c r="AE1814" s="71"/>
      <c r="AG1814" s="102"/>
      <c r="AN1814" s="71"/>
      <c r="AO1814" s="71"/>
      <c r="AP1814" s="71"/>
      <c r="AQ1814" s="71"/>
      <c r="AR1814" s="71"/>
      <c r="AS1814" s="71"/>
      <c r="AT1814" s="71"/>
      <c r="AU1814" s="71"/>
    </row>
    <row r="1815" spans="27:64" ht="12.95" customHeight="1">
      <c r="AA1815" s="71"/>
      <c r="AB1815" s="71"/>
      <c r="AC1815" s="71"/>
      <c r="AD1815" s="71"/>
      <c r="AE1815" s="71"/>
      <c r="AG1815" s="102"/>
      <c r="AN1815" s="71"/>
      <c r="AO1815" s="71"/>
      <c r="AP1815" s="71"/>
      <c r="AQ1815" s="71"/>
      <c r="AR1815" s="71"/>
      <c r="AS1815" s="71"/>
      <c r="AT1815" s="71"/>
      <c r="AU1815" s="71"/>
    </row>
    <row r="1816" spans="27:64" ht="12.95" customHeight="1">
      <c r="AA1816" s="71"/>
      <c r="AB1816" s="71"/>
      <c r="AC1816" s="71"/>
      <c r="AD1816" s="71"/>
      <c r="AE1816" s="71"/>
      <c r="AG1816" s="102"/>
      <c r="AN1816" s="71"/>
      <c r="AO1816" s="71"/>
      <c r="AP1816" s="71"/>
      <c r="AQ1816" s="71"/>
      <c r="AR1816" s="71"/>
      <c r="AS1816" s="71"/>
      <c r="AT1816" s="71"/>
      <c r="AU1816" s="71"/>
    </row>
    <row r="1817" spans="27:64" ht="12.95" customHeight="1">
      <c r="AA1817" s="71"/>
      <c r="AB1817" s="71"/>
      <c r="AC1817" s="71"/>
      <c r="AD1817" s="71"/>
      <c r="AE1817" s="71"/>
      <c r="AG1817" s="102"/>
      <c r="AN1817" s="71"/>
      <c r="AO1817" s="71"/>
      <c r="AP1817" s="71"/>
      <c r="AQ1817" s="71"/>
      <c r="AR1817" s="71"/>
      <c r="AS1817" s="71"/>
      <c r="AT1817" s="71"/>
      <c r="AU1817" s="71"/>
    </row>
    <row r="1818" spans="27:64" ht="12.95" customHeight="1">
      <c r="AA1818" s="71"/>
      <c r="AB1818" s="71"/>
      <c r="AC1818" s="71"/>
      <c r="AD1818" s="71"/>
      <c r="AE1818" s="71"/>
      <c r="AG1818" s="102"/>
      <c r="AN1818" s="71"/>
      <c r="AO1818" s="71"/>
      <c r="AP1818" s="71"/>
      <c r="AQ1818" s="71"/>
      <c r="AR1818" s="71"/>
      <c r="AS1818" s="71"/>
      <c r="AT1818" s="71"/>
      <c r="AU1818" s="71"/>
      <c r="AV1818" s="71"/>
      <c r="AX1818" s="71"/>
      <c r="AY1818" s="71"/>
      <c r="AZ1818" s="71"/>
      <c r="BA1818" s="71"/>
      <c r="BB1818" s="71"/>
      <c r="BC1818" s="71"/>
      <c r="BD1818" s="71"/>
      <c r="BE1818" s="71"/>
      <c r="BF1818" s="71"/>
      <c r="BG1818" s="71"/>
      <c r="BH1818" s="71"/>
      <c r="BI1818" s="71"/>
      <c r="BJ1818" s="71"/>
      <c r="BK1818" s="71"/>
      <c r="BL1818" s="71"/>
    </row>
    <row r="1819" spans="27:64" ht="12.95" customHeight="1">
      <c r="AA1819" s="71"/>
      <c r="AB1819" s="71"/>
      <c r="AC1819" s="71"/>
      <c r="AD1819" s="71"/>
      <c r="AE1819" s="71"/>
      <c r="AG1819" s="102"/>
      <c r="AN1819" s="71"/>
      <c r="AO1819" s="71"/>
      <c r="AP1819" s="71"/>
      <c r="AQ1819" s="71"/>
      <c r="AR1819" s="71"/>
      <c r="AS1819" s="71"/>
      <c r="AT1819" s="71"/>
      <c r="AU1819" s="71"/>
      <c r="AV1819" s="71"/>
    </row>
    <row r="1820" spans="27:64" ht="12.95" customHeight="1">
      <c r="AA1820" s="71"/>
      <c r="AB1820" s="71"/>
      <c r="AC1820" s="71"/>
      <c r="AD1820" s="71"/>
      <c r="AE1820" s="71"/>
      <c r="AG1820" s="102"/>
      <c r="AN1820" s="71"/>
      <c r="AO1820" s="71"/>
      <c r="AP1820" s="71"/>
      <c r="AQ1820" s="71"/>
      <c r="AR1820" s="71"/>
      <c r="AS1820" s="71"/>
      <c r="AT1820" s="71"/>
      <c r="AU1820" s="71"/>
    </row>
    <row r="1821" spans="27:64" ht="12.95" customHeight="1">
      <c r="AA1821" s="71"/>
      <c r="AB1821" s="71"/>
      <c r="AC1821" s="71"/>
      <c r="AD1821" s="71"/>
      <c r="AE1821" s="71"/>
      <c r="AG1821" s="102"/>
      <c r="AN1821" s="71"/>
      <c r="AO1821" s="71"/>
      <c r="AP1821" s="71"/>
      <c r="AQ1821" s="71"/>
      <c r="AR1821" s="71"/>
      <c r="AS1821" s="71"/>
      <c r="AT1821" s="71"/>
      <c r="AU1821" s="71"/>
      <c r="AV1821" s="71"/>
    </row>
    <row r="1822" spans="27:64" ht="12.95" customHeight="1">
      <c r="AA1822" s="71"/>
      <c r="AB1822" s="71"/>
      <c r="AC1822" s="71"/>
      <c r="AD1822" s="71"/>
      <c r="AE1822" s="71"/>
      <c r="AG1822" s="102"/>
      <c r="AN1822" s="71"/>
      <c r="AO1822" s="71"/>
      <c r="AP1822" s="71"/>
      <c r="AQ1822" s="71"/>
      <c r="AR1822" s="71"/>
      <c r="AS1822" s="71"/>
      <c r="AT1822" s="71"/>
      <c r="AU1822" s="71"/>
    </row>
    <row r="1823" spans="27:64" ht="12.95" customHeight="1">
      <c r="AA1823" s="71"/>
      <c r="AB1823" s="71"/>
      <c r="AC1823" s="71"/>
      <c r="AD1823" s="71"/>
      <c r="AE1823" s="71"/>
      <c r="AG1823" s="102"/>
      <c r="AN1823" s="71"/>
      <c r="AO1823" s="71"/>
      <c r="AP1823" s="71"/>
      <c r="AQ1823" s="71"/>
      <c r="AR1823" s="71"/>
      <c r="AS1823" s="71"/>
      <c r="AT1823" s="71"/>
      <c r="AU1823" s="71"/>
    </row>
    <row r="1824" spans="27:64" ht="12.95" customHeight="1">
      <c r="AA1824" s="71"/>
      <c r="AB1824" s="71"/>
      <c r="AC1824" s="71"/>
      <c r="AD1824" s="71"/>
      <c r="AE1824" s="71"/>
      <c r="AG1824" s="102"/>
      <c r="AN1824" s="71"/>
      <c r="AO1824" s="71"/>
      <c r="AP1824" s="71"/>
      <c r="AQ1824" s="71"/>
      <c r="AR1824" s="71"/>
      <c r="AS1824" s="71"/>
      <c r="AT1824" s="71"/>
      <c r="AU1824" s="71"/>
    </row>
    <row r="1825" spans="27:64" ht="12.95" customHeight="1">
      <c r="AA1825" s="71"/>
      <c r="AB1825" s="71"/>
      <c r="AC1825" s="71"/>
      <c r="AD1825" s="71"/>
      <c r="AE1825" s="71"/>
      <c r="AG1825" s="102"/>
      <c r="AN1825" s="71"/>
      <c r="AO1825" s="71"/>
      <c r="AP1825" s="71"/>
      <c r="AQ1825" s="71"/>
      <c r="AR1825" s="71"/>
      <c r="AS1825" s="71"/>
      <c r="AT1825" s="71"/>
      <c r="AU1825" s="71"/>
    </row>
    <row r="1826" spans="27:64" ht="12.95" customHeight="1">
      <c r="AA1826" s="71"/>
      <c r="AB1826" s="71"/>
      <c r="AC1826" s="71"/>
      <c r="AD1826" s="71"/>
      <c r="AE1826" s="71"/>
      <c r="AG1826" s="102"/>
      <c r="AN1826" s="71"/>
      <c r="AO1826" s="71"/>
      <c r="AP1826" s="71"/>
      <c r="AQ1826" s="71"/>
      <c r="AR1826" s="71"/>
      <c r="AS1826" s="71"/>
      <c r="AT1826" s="71"/>
      <c r="AU1826" s="71"/>
    </row>
    <row r="1827" spans="27:64" ht="12.95" customHeight="1">
      <c r="AA1827" s="71"/>
      <c r="AB1827" s="71"/>
      <c r="AC1827" s="71"/>
      <c r="AD1827" s="71"/>
      <c r="AE1827" s="71"/>
      <c r="AG1827" s="102"/>
      <c r="AN1827" s="71"/>
      <c r="AO1827" s="71"/>
      <c r="AP1827" s="71"/>
      <c r="AQ1827" s="71"/>
      <c r="AR1827" s="71"/>
      <c r="AS1827" s="71"/>
      <c r="AT1827" s="71"/>
      <c r="AU1827" s="71"/>
    </row>
    <row r="1828" spans="27:64" ht="12.95" customHeight="1">
      <c r="AA1828" s="71"/>
      <c r="AB1828" s="71"/>
      <c r="AC1828" s="71"/>
      <c r="AD1828" s="71"/>
      <c r="AE1828" s="71"/>
      <c r="AG1828" s="102"/>
      <c r="AN1828" s="71"/>
      <c r="AO1828" s="71"/>
      <c r="AP1828" s="71"/>
      <c r="AQ1828" s="71"/>
      <c r="AR1828" s="71"/>
      <c r="AS1828" s="71"/>
      <c r="AT1828" s="71"/>
      <c r="AU1828" s="71"/>
    </row>
    <row r="1829" spans="27:64" ht="12.95" customHeight="1">
      <c r="AA1829" s="71"/>
      <c r="AB1829" s="71"/>
      <c r="AC1829" s="71"/>
      <c r="AD1829" s="71"/>
      <c r="AE1829" s="71"/>
      <c r="AG1829" s="102"/>
      <c r="AN1829" s="71"/>
      <c r="AO1829" s="71"/>
      <c r="AP1829" s="71"/>
      <c r="AQ1829" s="71"/>
      <c r="AR1829" s="71"/>
      <c r="AS1829" s="71"/>
      <c r="AT1829" s="71"/>
      <c r="AU1829" s="71"/>
    </row>
    <row r="1830" spans="27:64" ht="12.95" customHeight="1">
      <c r="AA1830" s="71"/>
      <c r="AB1830" s="71"/>
      <c r="AC1830" s="71"/>
      <c r="AD1830" s="71"/>
      <c r="AE1830" s="71"/>
      <c r="AG1830" s="102"/>
      <c r="AN1830" s="71"/>
      <c r="AO1830" s="71"/>
      <c r="AP1830" s="71"/>
      <c r="AQ1830" s="71"/>
      <c r="AR1830" s="71"/>
      <c r="AS1830" s="71"/>
      <c r="AT1830" s="71"/>
      <c r="AU1830" s="71"/>
    </row>
    <row r="1831" spans="27:64" ht="12.95" customHeight="1">
      <c r="AA1831" s="71"/>
      <c r="AB1831" s="71"/>
      <c r="AC1831" s="71"/>
      <c r="AD1831" s="71"/>
      <c r="AE1831" s="71"/>
      <c r="AG1831" s="102"/>
      <c r="AN1831" s="71"/>
      <c r="AO1831" s="71"/>
      <c r="AP1831" s="71"/>
      <c r="AQ1831" s="71"/>
      <c r="AR1831" s="71"/>
      <c r="AS1831" s="71"/>
      <c r="AT1831" s="71"/>
      <c r="AU1831" s="71"/>
      <c r="AV1831" s="71"/>
      <c r="AW1831" s="71"/>
      <c r="AX1831" s="71"/>
      <c r="AY1831" s="71"/>
      <c r="AZ1831" s="71"/>
      <c r="BA1831" s="71"/>
      <c r="BB1831" s="71"/>
      <c r="BC1831" s="71"/>
      <c r="BD1831" s="71"/>
      <c r="BE1831" s="71"/>
      <c r="BF1831" s="71"/>
      <c r="BG1831" s="71"/>
      <c r="BH1831" s="71"/>
      <c r="BI1831" s="71"/>
      <c r="BJ1831" s="71"/>
      <c r="BK1831" s="71"/>
      <c r="BL1831" s="71"/>
    </row>
    <row r="1832" spans="27:64" ht="12.95" customHeight="1">
      <c r="AA1832" s="71"/>
      <c r="AB1832" s="71"/>
      <c r="AC1832" s="71"/>
      <c r="AD1832" s="71"/>
      <c r="AE1832" s="71"/>
      <c r="AG1832" s="102"/>
      <c r="AN1832" s="71"/>
      <c r="AO1832" s="71"/>
      <c r="AP1832" s="71"/>
      <c r="AQ1832" s="71"/>
      <c r="AR1832" s="71"/>
      <c r="AS1832" s="71"/>
      <c r="AT1832" s="71"/>
      <c r="AU1832" s="71"/>
    </row>
    <row r="1833" spans="27:64" ht="12.95" customHeight="1">
      <c r="AA1833" s="71"/>
      <c r="AB1833" s="71"/>
      <c r="AC1833" s="71"/>
      <c r="AD1833" s="71"/>
      <c r="AE1833" s="71"/>
      <c r="AG1833" s="102"/>
      <c r="AN1833" s="71"/>
      <c r="AO1833" s="71"/>
      <c r="AP1833" s="71"/>
      <c r="AQ1833" s="71"/>
      <c r="AR1833" s="71"/>
      <c r="AS1833" s="71"/>
      <c r="AT1833" s="71"/>
      <c r="AU1833" s="71"/>
    </row>
    <row r="1834" spans="27:64" ht="12.95" customHeight="1">
      <c r="AA1834" s="71"/>
      <c r="AB1834" s="71"/>
      <c r="AC1834" s="71"/>
      <c r="AD1834" s="71"/>
      <c r="AE1834" s="71"/>
      <c r="AG1834" s="102"/>
      <c r="AN1834" s="71"/>
      <c r="AO1834" s="71"/>
      <c r="AP1834" s="71"/>
      <c r="AQ1834" s="71"/>
      <c r="AR1834" s="71"/>
      <c r="AS1834" s="71"/>
      <c r="AT1834" s="71"/>
      <c r="AU1834" s="71"/>
    </row>
    <row r="1835" spans="27:64" ht="12.95" customHeight="1">
      <c r="AA1835" s="71"/>
      <c r="AB1835" s="71"/>
      <c r="AC1835" s="71"/>
      <c r="AD1835" s="71"/>
      <c r="AE1835" s="71"/>
      <c r="AG1835" s="102"/>
      <c r="AN1835" s="71"/>
      <c r="AO1835" s="71"/>
      <c r="AP1835" s="71"/>
      <c r="AQ1835" s="71"/>
      <c r="AR1835" s="71"/>
      <c r="AS1835" s="71"/>
      <c r="AT1835" s="71"/>
      <c r="AU1835" s="71"/>
    </row>
    <row r="1836" spans="27:64" ht="12.95" customHeight="1">
      <c r="AA1836" s="71"/>
      <c r="AB1836" s="71"/>
      <c r="AC1836" s="71"/>
      <c r="AD1836" s="71"/>
      <c r="AE1836" s="71"/>
      <c r="AG1836" s="102"/>
      <c r="AN1836" s="71"/>
      <c r="AO1836" s="71"/>
      <c r="AP1836" s="71"/>
      <c r="AQ1836" s="71"/>
      <c r="AR1836" s="71"/>
      <c r="AS1836" s="71"/>
      <c r="AT1836" s="71"/>
      <c r="AU1836" s="71"/>
    </row>
    <row r="1837" spans="27:64" ht="12.95" customHeight="1">
      <c r="AA1837" s="71"/>
      <c r="AB1837" s="71"/>
      <c r="AC1837" s="71"/>
      <c r="AD1837" s="71"/>
      <c r="AE1837" s="71"/>
      <c r="AG1837" s="102"/>
      <c r="AN1837" s="71"/>
      <c r="AO1837" s="71"/>
      <c r="AP1837" s="71"/>
      <c r="AQ1837" s="71"/>
      <c r="AR1837" s="71"/>
      <c r="AS1837" s="71"/>
      <c r="AT1837" s="71"/>
      <c r="AU1837" s="71"/>
    </row>
    <row r="1838" spans="27:64" ht="12.95" customHeight="1">
      <c r="AA1838" s="71"/>
      <c r="AB1838" s="71"/>
      <c r="AC1838" s="71"/>
      <c r="AD1838" s="71"/>
      <c r="AE1838" s="71"/>
      <c r="AG1838" s="102"/>
      <c r="AN1838" s="71"/>
      <c r="AO1838" s="71"/>
      <c r="AP1838" s="71"/>
      <c r="AQ1838" s="71"/>
      <c r="AR1838" s="71"/>
      <c r="AS1838" s="71"/>
      <c r="AT1838" s="71"/>
      <c r="AU1838" s="71"/>
    </row>
    <row r="1839" spans="27:64" ht="12.95" customHeight="1">
      <c r="AA1839" s="71"/>
      <c r="AB1839" s="71"/>
      <c r="AC1839" s="71"/>
      <c r="AD1839" s="71"/>
      <c r="AE1839" s="71"/>
      <c r="AG1839" s="102"/>
      <c r="AN1839" s="71"/>
      <c r="AO1839" s="71"/>
      <c r="AP1839" s="71"/>
      <c r="AQ1839" s="71"/>
      <c r="AR1839" s="71"/>
      <c r="AS1839" s="71"/>
      <c r="AT1839" s="71"/>
      <c r="AU1839" s="71"/>
    </row>
    <row r="1840" spans="27:64" ht="12.95" customHeight="1">
      <c r="AA1840" s="71"/>
      <c r="AB1840" s="71"/>
      <c r="AC1840" s="71"/>
      <c r="AD1840" s="71"/>
      <c r="AE1840" s="71"/>
      <c r="AG1840" s="102"/>
      <c r="AN1840" s="71"/>
      <c r="AO1840" s="71"/>
      <c r="AP1840" s="71"/>
      <c r="AQ1840" s="71"/>
      <c r="AR1840" s="71"/>
      <c r="AS1840" s="71"/>
      <c r="AT1840" s="71"/>
      <c r="AU1840" s="71"/>
    </row>
    <row r="1841" spans="27:64" ht="12.95" customHeight="1">
      <c r="AA1841" s="71"/>
      <c r="AB1841" s="71"/>
      <c r="AC1841" s="71"/>
      <c r="AD1841" s="71"/>
      <c r="AE1841" s="71"/>
      <c r="AG1841" s="102"/>
      <c r="AN1841" s="71"/>
      <c r="AO1841" s="71"/>
      <c r="AP1841" s="71"/>
      <c r="AQ1841" s="71"/>
      <c r="AR1841" s="71"/>
      <c r="AS1841" s="71"/>
      <c r="AT1841" s="71"/>
      <c r="AU1841" s="71"/>
    </row>
    <row r="1842" spans="27:64" ht="12.95" customHeight="1">
      <c r="AA1842" s="71"/>
      <c r="AB1842" s="71"/>
      <c r="AC1842" s="71"/>
      <c r="AD1842" s="71"/>
      <c r="AE1842" s="71"/>
      <c r="AG1842" s="102"/>
      <c r="AN1842" s="71"/>
      <c r="AO1842" s="71"/>
      <c r="AP1842" s="71"/>
      <c r="AQ1842" s="71"/>
      <c r="AR1842" s="71"/>
      <c r="AS1842" s="71"/>
      <c r="AT1842" s="71"/>
      <c r="AU1842" s="71"/>
    </row>
    <row r="1843" spans="27:64" ht="12.95" customHeight="1">
      <c r="AA1843" s="71"/>
      <c r="AB1843" s="71"/>
      <c r="AC1843" s="71"/>
      <c r="AD1843" s="71"/>
      <c r="AE1843" s="71"/>
      <c r="AG1843" s="102"/>
      <c r="AN1843" s="71"/>
      <c r="AO1843" s="71"/>
      <c r="AP1843" s="71"/>
      <c r="AQ1843" s="71"/>
      <c r="AR1843" s="71"/>
      <c r="AS1843" s="71"/>
      <c r="AT1843" s="71"/>
      <c r="AU1843" s="71"/>
    </row>
    <row r="1844" spans="27:64" ht="12.95" customHeight="1">
      <c r="AA1844" s="71"/>
      <c r="AB1844" s="71"/>
      <c r="AC1844" s="71"/>
      <c r="AD1844" s="71"/>
      <c r="AE1844" s="71"/>
      <c r="AG1844" s="102"/>
      <c r="AN1844" s="71"/>
      <c r="AO1844" s="71"/>
      <c r="AP1844" s="71"/>
      <c r="AQ1844" s="71"/>
      <c r="AR1844" s="71"/>
      <c r="AS1844" s="71"/>
      <c r="AT1844" s="71"/>
      <c r="AU1844" s="71"/>
    </row>
    <row r="1845" spans="27:64" ht="12.95" customHeight="1">
      <c r="AA1845" s="71"/>
      <c r="AB1845" s="71"/>
      <c r="AC1845" s="71"/>
      <c r="AD1845" s="71"/>
      <c r="AE1845" s="71"/>
      <c r="AG1845" s="102"/>
      <c r="AN1845" s="71"/>
      <c r="AO1845" s="71"/>
      <c r="AP1845" s="71"/>
      <c r="AQ1845" s="71"/>
      <c r="AR1845" s="71"/>
      <c r="AS1845" s="71"/>
      <c r="AT1845" s="71"/>
      <c r="AU1845" s="71"/>
    </row>
    <row r="1846" spans="27:64" ht="12.95" customHeight="1">
      <c r="AA1846" s="71"/>
      <c r="AB1846" s="71"/>
      <c r="AC1846" s="71"/>
      <c r="AD1846" s="71"/>
      <c r="AE1846" s="71"/>
      <c r="AG1846" s="102"/>
      <c r="AN1846" s="71"/>
      <c r="AO1846" s="71"/>
      <c r="AP1846" s="71"/>
      <c r="AQ1846" s="71"/>
      <c r="AR1846" s="71"/>
      <c r="AS1846" s="71"/>
      <c r="AT1846" s="71"/>
      <c r="AU1846" s="71"/>
    </row>
    <row r="1847" spans="27:64" ht="12.95" customHeight="1">
      <c r="AA1847" s="71"/>
      <c r="AB1847" s="71"/>
      <c r="AC1847" s="71"/>
      <c r="AD1847" s="71"/>
      <c r="AE1847" s="71"/>
      <c r="AG1847" s="102"/>
      <c r="AN1847" s="71"/>
      <c r="AO1847" s="71"/>
      <c r="AP1847" s="71"/>
      <c r="AQ1847" s="71"/>
      <c r="AR1847" s="71"/>
      <c r="AS1847" s="71"/>
      <c r="AT1847" s="71"/>
      <c r="AU1847" s="71"/>
    </row>
    <row r="1848" spans="27:64" ht="12.95" customHeight="1">
      <c r="AA1848" s="71"/>
      <c r="AB1848" s="71"/>
      <c r="AC1848" s="71"/>
      <c r="AD1848" s="71"/>
      <c r="AE1848" s="71"/>
      <c r="AG1848" s="102"/>
      <c r="AN1848" s="71"/>
      <c r="AO1848" s="71"/>
      <c r="AP1848" s="71"/>
      <c r="AQ1848" s="71"/>
      <c r="AR1848" s="71"/>
      <c r="AS1848" s="71"/>
      <c r="AT1848" s="71"/>
      <c r="AU1848" s="71"/>
    </row>
    <row r="1849" spans="27:64" ht="12.95" customHeight="1">
      <c r="AA1849" s="71"/>
      <c r="AB1849" s="71"/>
      <c r="AC1849" s="71"/>
      <c r="AD1849" s="71"/>
      <c r="AE1849" s="71"/>
      <c r="AG1849" s="102"/>
      <c r="AN1849" s="71"/>
      <c r="AO1849" s="71"/>
      <c r="AP1849" s="71"/>
      <c r="AQ1849" s="71"/>
      <c r="AR1849" s="71"/>
      <c r="AS1849" s="71"/>
      <c r="AT1849" s="71"/>
      <c r="AU1849" s="71"/>
    </row>
    <row r="1850" spans="27:64" ht="12.95" customHeight="1">
      <c r="AA1850" s="71"/>
      <c r="AB1850" s="71"/>
      <c r="AC1850" s="71"/>
      <c r="AD1850" s="71"/>
      <c r="AE1850" s="71"/>
      <c r="AG1850" s="102"/>
      <c r="AN1850" s="71"/>
      <c r="AO1850" s="71"/>
      <c r="AP1850" s="71"/>
      <c r="AQ1850" s="71"/>
      <c r="AR1850" s="71"/>
      <c r="AS1850" s="71"/>
      <c r="AT1850" s="71"/>
      <c r="AU1850" s="71"/>
      <c r="AV1850" s="71"/>
    </row>
    <row r="1851" spans="27:64" ht="12.95" customHeight="1">
      <c r="AA1851" s="71"/>
      <c r="AB1851" s="71"/>
      <c r="AC1851" s="71"/>
      <c r="AD1851" s="71"/>
      <c r="AE1851" s="71"/>
      <c r="AG1851" s="102"/>
      <c r="AN1851" s="71"/>
      <c r="AO1851" s="71"/>
      <c r="AP1851" s="71"/>
      <c r="AQ1851" s="71"/>
      <c r="AR1851" s="71"/>
      <c r="AS1851" s="71"/>
      <c r="AT1851" s="71"/>
      <c r="AU1851" s="71"/>
    </row>
    <row r="1852" spans="27:64" ht="12.95" customHeight="1">
      <c r="AA1852" s="71"/>
      <c r="AB1852" s="71"/>
      <c r="AC1852" s="71"/>
      <c r="AD1852" s="71"/>
      <c r="AE1852" s="71"/>
      <c r="AG1852" s="102"/>
      <c r="AN1852" s="71"/>
      <c r="AO1852" s="71"/>
      <c r="AP1852" s="71"/>
      <c r="AQ1852" s="71"/>
      <c r="AR1852" s="71"/>
      <c r="AS1852" s="71"/>
      <c r="AT1852" s="71"/>
      <c r="AU1852" s="71"/>
      <c r="AV1852" s="71"/>
      <c r="AW1852" s="71"/>
      <c r="AX1852" s="71"/>
      <c r="AY1852" s="71"/>
      <c r="AZ1852" s="71"/>
      <c r="BA1852" s="71"/>
      <c r="BB1852" s="71"/>
      <c r="BC1852" s="71"/>
      <c r="BD1852" s="71"/>
      <c r="BE1852" s="71"/>
      <c r="BF1852" s="71"/>
      <c r="BG1852" s="71"/>
      <c r="BH1852" s="71"/>
      <c r="BI1852" s="71"/>
      <c r="BJ1852" s="71"/>
      <c r="BK1852" s="71"/>
      <c r="BL1852" s="71"/>
    </row>
    <row r="1853" spans="27:64" ht="12.95" customHeight="1">
      <c r="AA1853" s="71"/>
      <c r="AB1853" s="71"/>
      <c r="AC1853" s="71"/>
      <c r="AD1853" s="71"/>
      <c r="AE1853" s="71"/>
      <c r="AG1853" s="102"/>
      <c r="AN1853" s="71"/>
      <c r="AO1853" s="71"/>
      <c r="AP1853" s="71"/>
      <c r="AQ1853" s="71"/>
      <c r="AR1853" s="71"/>
      <c r="AS1853" s="71"/>
      <c r="AT1853" s="71"/>
      <c r="AU1853" s="71"/>
      <c r="AV1853" s="71"/>
    </row>
    <row r="1854" spans="27:64" ht="12.95" customHeight="1">
      <c r="AA1854" s="71"/>
      <c r="AB1854" s="71"/>
      <c r="AC1854" s="71"/>
      <c r="AD1854" s="71"/>
      <c r="AE1854" s="71"/>
      <c r="AG1854" s="102"/>
      <c r="AN1854" s="71"/>
      <c r="AO1854" s="71"/>
      <c r="AP1854" s="71"/>
      <c r="AQ1854" s="71"/>
      <c r="AR1854" s="71"/>
      <c r="AS1854" s="71"/>
      <c r="AT1854" s="71"/>
      <c r="AU1854" s="71"/>
    </row>
    <row r="1855" spans="27:64" ht="12.95" customHeight="1">
      <c r="AA1855" s="71"/>
      <c r="AB1855" s="71"/>
      <c r="AC1855" s="71"/>
      <c r="AD1855" s="71"/>
      <c r="AE1855" s="71"/>
      <c r="AG1855" s="102"/>
      <c r="AN1855" s="71"/>
      <c r="AO1855" s="71"/>
      <c r="AP1855" s="71"/>
      <c r="AQ1855" s="71"/>
      <c r="AR1855" s="71"/>
      <c r="AS1855" s="71"/>
      <c r="AT1855" s="71"/>
      <c r="AU1855" s="71"/>
    </row>
    <row r="1856" spans="27:64" ht="12.95" customHeight="1">
      <c r="AA1856" s="71"/>
      <c r="AB1856" s="71"/>
      <c r="AC1856" s="71"/>
      <c r="AD1856" s="71"/>
      <c r="AE1856" s="71"/>
      <c r="AG1856" s="102"/>
      <c r="AN1856" s="71"/>
      <c r="AO1856" s="71"/>
      <c r="AP1856" s="71"/>
      <c r="AQ1856" s="71"/>
      <c r="AR1856" s="71"/>
      <c r="AS1856" s="71"/>
      <c r="AT1856" s="71"/>
      <c r="AU1856" s="71"/>
    </row>
    <row r="1857" spans="27:47" ht="12.95" customHeight="1">
      <c r="AA1857" s="71"/>
      <c r="AB1857" s="71"/>
      <c r="AC1857" s="71"/>
      <c r="AD1857" s="71"/>
      <c r="AE1857" s="71"/>
      <c r="AG1857" s="102"/>
      <c r="AN1857" s="71"/>
      <c r="AO1857" s="71"/>
      <c r="AP1857" s="71"/>
      <c r="AQ1857" s="71"/>
      <c r="AR1857" s="71"/>
      <c r="AS1857" s="71"/>
      <c r="AT1857" s="71"/>
      <c r="AU1857" s="71"/>
    </row>
    <row r="1858" spans="27:47" ht="12.95" customHeight="1">
      <c r="AA1858" s="71"/>
      <c r="AB1858" s="71"/>
      <c r="AC1858" s="71"/>
      <c r="AD1858" s="71"/>
      <c r="AE1858" s="71"/>
      <c r="AG1858" s="102"/>
      <c r="AN1858" s="71"/>
      <c r="AO1858" s="71"/>
      <c r="AP1858" s="71"/>
      <c r="AQ1858" s="71"/>
      <c r="AR1858" s="71"/>
      <c r="AS1858" s="71"/>
      <c r="AT1858" s="71"/>
      <c r="AU1858" s="71"/>
    </row>
    <row r="1859" spans="27:47" ht="12.95" customHeight="1">
      <c r="AA1859" s="71"/>
      <c r="AB1859" s="71"/>
      <c r="AC1859" s="71"/>
      <c r="AD1859" s="71"/>
      <c r="AE1859" s="71"/>
      <c r="AG1859" s="102"/>
      <c r="AN1859" s="71"/>
      <c r="AO1859" s="71"/>
      <c r="AP1859" s="71"/>
      <c r="AQ1859" s="71"/>
      <c r="AR1859" s="71"/>
      <c r="AS1859" s="71"/>
      <c r="AT1859" s="71"/>
      <c r="AU1859" s="71"/>
    </row>
    <row r="1860" spans="27:47" ht="12.95" customHeight="1">
      <c r="AA1860" s="71"/>
      <c r="AB1860" s="71"/>
      <c r="AC1860" s="71"/>
      <c r="AD1860" s="71"/>
      <c r="AE1860" s="71"/>
      <c r="AG1860" s="102"/>
      <c r="AN1860" s="71"/>
      <c r="AO1860" s="71"/>
      <c r="AP1860" s="71"/>
      <c r="AQ1860" s="71"/>
      <c r="AR1860" s="71"/>
      <c r="AS1860" s="71"/>
      <c r="AT1860" s="71"/>
      <c r="AU1860" s="71"/>
    </row>
    <row r="1861" spans="27:47" ht="12.95" customHeight="1">
      <c r="AA1861" s="71"/>
      <c r="AB1861" s="71"/>
      <c r="AC1861" s="71"/>
      <c r="AD1861" s="71"/>
      <c r="AE1861" s="71"/>
      <c r="AG1861" s="102"/>
      <c r="AN1861" s="71"/>
      <c r="AO1861" s="71"/>
      <c r="AP1861" s="71"/>
      <c r="AQ1861" s="71"/>
      <c r="AR1861" s="71"/>
      <c r="AS1861" s="71"/>
      <c r="AT1861" s="71"/>
      <c r="AU1861" s="71"/>
    </row>
    <row r="1862" spans="27:47" ht="12.95" customHeight="1">
      <c r="AA1862" s="71"/>
      <c r="AB1862" s="71"/>
      <c r="AC1862" s="71"/>
      <c r="AD1862" s="71"/>
      <c r="AE1862" s="71"/>
      <c r="AG1862" s="102"/>
      <c r="AN1862" s="71"/>
      <c r="AO1862" s="71"/>
      <c r="AP1862" s="71"/>
      <c r="AQ1862" s="71"/>
      <c r="AR1862" s="71"/>
      <c r="AS1862" s="71"/>
      <c r="AT1862" s="71"/>
      <c r="AU1862" s="71"/>
    </row>
    <row r="1863" spans="27:47" ht="12.95" customHeight="1">
      <c r="AA1863" s="71"/>
      <c r="AB1863" s="71"/>
      <c r="AC1863" s="71"/>
      <c r="AD1863" s="71"/>
      <c r="AE1863" s="71"/>
      <c r="AG1863" s="102"/>
      <c r="AN1863" s="71"/>
      <c r="AO1863" s="71"/>
      <c r="AP1863" s="71"/>
      <c r="AQ1863" s="71"/>
      <c r="AR1863" s="71"/>
      <c r="AS1863" s="71"/>
      <c r="AT1863" s="71"/>
      <c r="AU1863" s="71"/>
    </row>
    <row r="1864" spans="27:47" ht="12.95" customHeight="1">
      <c r="AA1864" s="71"/>
      <c r="AB1864" s="71"/>
      <c r="AC1864" s="71"/>
      <c r="AD1864" s="71"/>
      <c r="AE1864" s="71"/>
      <c r="AG1864" s="102"/>
      <c r="AN1864" s="71"/>
      <c r="AO1864" s="71"/>
      <c r="AP1864" s="71"/>
      <c r="AQ1864" s="71"/>
      <c r="AR1864" s="71"/>
      <c r="AS1864" s="71"/>
      <c r="AT1864" s="71"/>
      <c r="AU1864" s="71"/>
    </row>
    <row r="1865" spans="27:47" ht="12.95" customHeight="1">
      <c r="AA1865" s="71"/>
      <c r="AB1865" s="71"/>
      <c r="AC1865" s="71"/>
      <c r="AD1865" s="71"/>
      <c r="AE1865" s="71"/>
      <c r="AG1865" s="102"/>
      <c r="AN1865" s="71"/>
      <c r="AO1865" s="71"/>
      <c r="AP1865" s="71"/>
      <c r="AQ1865" s="71"/>
      <c r="AR1865" s="71"/>
      <c r="AS1865" s="71"/>
      <c r="AT1865" s="71"/>
      <c r="AU1865" s="71"/>
    </row>
    <row r="1866" spans="27:47" ht="12.95" customHeight="1">
      <c r="AA1866" s="71"/>
      <c r="AB1866" s="71"/>
      <c r="AC1866" s="71"/>
      <c r="AD1866" s="71"/>
      <c r="AE1866" s="71"/>
      <c r="AG1866" s="102"/>
      <c r="AN1866" s="71"/>
      <c r="AO1866" s="71"/>
      <c r="AP1866" s="71"/>
      <c r="AQ1866" s="71"/>
      <c r="AR1866" s="71"/>
      <c r="AS1866" s="71"/>
      <c r="AT1866" s="71"/>
      <c r="AU1866" s="71"/>
    </row>
    <row r="1867" spans="27:47" ht="12.95" customHeight="1">
      <c r="AA1867" s="71"/>
      <c r="AB1867" s="71"/>
      <c r="AC1867" s="71"/>
      <c r="AD1867" s="71"/>
      <c r="AE1867" s="71"/>
      <c r="AG1867" s="102"/>
      <c r="AN1867" s="71"/>
      <c r="AO1867" s="71"/>
      <c r="AP1867" s="71"/>
      <c r="AQ1867" s="71"/>
      <c r="AR1867" s="71"/>
      <c r="AS1867" s="71"/>
      <c r="AT1867" s="71"/>
      <c r="AU1867" s="71"/>
    </row>
    <row r="1868" spans="27:47" ht="12.95" customHeight="1">
      <c r="AA1868" s="71"/>
      <c r="AB1868" s="71"/>
      <c r="AC1868" s="71"/>
      <c r="AD1868" s="71"/>
      <c r="AE1868" s="71"/>
      <c r="AG1868" s="102"/>
      <c r="AN1868" s="71"/>
      <c r="AO1868" s="71"/>
      <c r="AP1868" s="71"/>
      <c r="AQ1868" s="71"/>
      <c r="AR1868" s="71"/>
      <c r="AS1868" s="71"/>
      <c r="AT1868" s="71"/>
      <c r="AU1868" s="71"/>
    </row>
    <row r="1869" spans="27:47" ht="12.95" customHeight="1">
      <c r="AA1869" s="71"/>
      <c r="AB1869" s="71"/>
      <c r="AC1869" s="71"/>
      <c r="AD1869" s="71"/>
      <c r="AE1869" s="71"/>
      <c r="AG1869" s="102"/>
      <c r="AN1869" s="71"/>
      <c r="AO1869" s="71"/>
      <c r="AP1869" s="71"/>
      <c r="AQ1869" s="71"/>
      <c r="AR1869" s="71"/>
      <c r="AS1869" s="71"/>
      <c r="AT1869" s="71"/>
      <c r="AU1869" s="71"/>
    </row>
    <row r="1870" spans="27:47" ht="12.95" customHeight="1">
      <c r="AA1870" s="71"/>
      <c r="AB1870" s="71"/>
      <c r="AC1870" s="71"/>
      <c r="AD1870" s="71"/>
      <c r="AE1870" s="71"/>
      <c r="AG1870" s="102"/>
      <c r="AN1870" s="71"/>
      <c r="AO1870" s="71"/>
      <c r="AP1870" s="71"/>
      <c r="AQ1870" s="71"/>
      <c r="AR1870" s="71"/>
      <c r="AS1870" s="71"/>
      <c r="AT1870" s="71"/>
      <c r="AU1870" s="71"/>
    </row>
    <row r="1871" spans="27:47" ht="12.95" customHeight="1">
      <c r="AA1871" s="71"/>
      <c r="AB1871" s="71"/>
      <c r="AC1871" s="71"/>
      <c r="AD1871" s="71"/>
      <c r="AE1871" s="71"/>
      <c r="AG1871" s="102"/>
      <c r="AN1871" s="71"/>
      <c r="AO1871" s="71"/>
      <c r="AP1871" s="71"/>
      <c r="AQ1871" s="71"/>
      <c r="AR1871" s="71"/>
      <c r="AS1871" s="71"/>
      <c r="AT1871" s="71"/>
      <c r="AU1871" s="71"/>
    </row>
    <row r="1872" spans="27:47" ht="12.95" customHeight="1">
      <c r="AA1872" s="71"/>
      <c r="AB1872" s="71"/>
      <c r="AC1872" s="71"/>
      <c r="AD1872" s="71"/>
      <c r="AE1872" s="71"/>
      <c r="AG1872" s="102"/>
      <c r="AN1872" s="71"/>
      <c r="AO1872" s="71"/>
      <c r="AP1872" s="71"/>
      <c r="AQ1872" s="71"/>
      <c r="AR1872" s="71"/>
      <c r="AS1872" s="71"/>
      <c r="AT1872" s="71"/>
      <c r="AU1872" s="71"/>
    </row>
    <row r="1873" spans="27:47" ht="12.95" customHeight="1">
      <c r="AA1873" s="71"/>
      <c r="AB1873" s="71"/>
      <c r="AC1873" s="71"/>
      <c r="AD1873" s="71"/>
      <c r="AE1873" s="71"/>
      <c r="AG1873" s="102"/>
      <c r="AN1873" s="71"/>
      <c r="AO1873" s="71"/>
      <c r="AP1873" s="71"/>
      <c r="AQ1873" s="71"/>
      <c r="AR1873" s="71"/>
      <c r="AS1873" s="71"/>
      <c r="AT1873" s="71"/>
      <c r="AU1873" s="71"/>
    </row>
    <row r="1874" spans="27:47" ht="12.95" customHeight="1">
      <c r="AA1874" s="71"/>
      <c r="AB1874" s="71"/>
      <c r="AC1874" s="71"/>
      <c r="AD1874" s="71"/>
      <c r="AE1874" s="71"/>
      <c r="AG1874" s="102"/>
      <c r="AN1874" s="71"/>
      <c r="AO1874" s="71"/>
      <c r="AP1874" s="71"/>
      <c r="AQ1874" s="71"/>
      <c r="AR1874" s="71"/>
      <c r="AS1874" s="71"/>
      <c r="AT1874" s="71"/>
      <c r="AU1874" s="71"/>
    </row>
    <row r="1875" spans="27:47" ht="12.95" customHeight="1">
      <c r="AA1875" s="71"/>
      <c r="AB1875" s="71"/>
      <c r="AC1875" s="71"/>
      <c r="AD1875" s="71"/>
      <c r="AE1875" s="71"/>
      <c r="AG1875" s="102"/>
      <c r="AN1875" s="71"/>
      <c r="AO1875" s="71"/>
      <c r="AP1875" s="71"/>
      <c r="AQ1875" s="71"/>
      <c r="AR1875" s="71"/>
      <c r="AS1875" s="71"/>
      <c r="AT1875" s="71"/>
      <c r="AU1875" s="71"/>
    </row>
    <row r="1876" spans="27:47" ht="12.95" customHeight="1">
      <c r="AA1876" s="71"/>
      <c r="AB1876" s="71"/>
      <c r="AC1876" s="71"/>
      <c r="AD1876" s="71"/>
      <c r="AE1876" s="71"/>
      <c r="AG1876" s="102"/>
      <c r="AN1876" s="71"/>
      <c r="AO1876" s="71"/>
      <c r="AP1876" s="71"/>
      <c r="AQ1876" s="71"/>
      <c r="AR1876" s="71"/>
      <c r="AS1876" s="71"/>
      <c r="AT1876" s="71"/>
      <c r="AU1876" s="71"/>
    </row>
    <row r="1877" spans="27:47" ht="12.95" customHeight="1">
      <c r="AA1877" s="71"/>
      <c r="AB1877" s="71"/>
      <c r="AC1877" s="71"/>
      <c r="AD1877" s="71"/>
      <c r="AE1877" s="71"/>
      <c r="AG1877" s="102"/>
      <c r="AN1877" s="71"/>
      <c r="AO1877" s="71"/>
      <c r="AP1877" s="71"/>
      <c r="AQ1877" s="71"/>
      <c r="AR1877" s="71"/>
      <c r="AS1877" s="71"/>
      <c r="AT1877" s="71"/>
      <c r="AU1877" s="71"/>
    </row>
    <row r="1878" spans="27:47" ht="12.95" customHeight="1">
      <c r="AA1878" s="71"/>
      <c r="AB1878" s="71"/>
      <c r="AC1878" s="71"/>
      <c r="AD1878" s="71"/>
      <c r="AE1878" s="71"/>
      <c r="AG1878" s="102"/>
      <c r="AN1878" s="71"/>
      <c r="AO1878" s="71"/>
      <c r="AP1878" s="71"/>
      <c r="AQ1878" s="71"/>
      <c r="AR1878" s="71"/>
      <c r="AS1878" s="71"/>
      <c r="AT1878" s="71"/>
      <c r="AU1878" s="71"/>
    </row>
    <row r="1879" spans="27:47" ht="12.95" customHeight="1">
      <c r="AA1879" s="71"/>
      <c r="AB1879" s="71"/>
      <c r="AC1879" s="71"/>
      <c r="AD1879" s="71"/>
      <c r="AE1879" s="71"/>
      <c r="AG1879" s="102"/>
      <c r="AN1879" s="71"/>
      <c r="AO1879" s="71"/>
      <c r="AP1879" s="71"/>
      <c r="AQ1879" s="71"/>
      <c r="AR1879" s="71"/>
      <c r="AS1879" s="71"/>
      <c r="AT1879" s="71"/>
      <c r="AU1879" s="71"/>
    </row>
    <row r="1880" spans="27:47" ht="12.95" customHeight="1">
      <c r="AA1880" s="71"/>
      <c r="AB1880" s="71"/>
      <c r="AC1880" s="71"/>
      <c r="AD1880" s="71"/>
      <c r="AE1880" s="71"/>
      <c r="AG1880" s="102"/>
      <c r="AN1880" s="71"/>
      <c r="AO1880" s="71"/>
      <c r="AP1880" s="71"/>
      <c r="AQ1880" s="71"/>
      <c r="AR1880" s="71"/>
      <c r="AS1880" s="71"/>
      <c r="AT1880" s="71"/>
      <c r="AU1880" s="71"/>
    </row>
    <row r="1881" spans="27:47" ht="12.95" customHeight="1">
      <c r="AA1881" s="71"/>
      <c r="AB1881" s="71"/>
      <c r="AC1881" s="71"/>
      <c r="AD1881" s="71"/>
      <c r="AE1881" s="71"/>
      <c r="AG1881" s="102"/>
      <c r="AN1881" s="71"/>
      <c r="AO1881" s="71"/>
      <c r="AP1881" s="71"/>
      <c r="AQ1881" s="71"/>
      <c r="AR1881" s="71"/>
      <c r="AS1881" s="71"/>
      <c r="AT1881" s="71"/>
      <c r="AU1881" s="71"/>
    </row>
    <row r="1882" spans="27:47" ht="12.95" customHeight="1">
      <c r="AA1882" s="71"/>
      <c r="AB1882" s="71"/>
      <c r="AC1882" s="71"/>
      <c r="AD1882" s="71"/>
      <c r="AE1882" s="71"/>
      <c r="AG1882" s="102"/>
      <c r="AN1882" s="71"/>
      <c r="AO1882" s="71"/>
      <c r="AP1882" s="71"/>
      <c r="AQ1882" s="71"/>
      <c r="AR1882" s="71"/>
      <c r="AS1882" s="71"/>
      <c r="AT1882" s="71"/>
      <c r="AU1882" s="71"/>
    </row>
    <row r="1883" spans="27:47" ht="12.95" customHeight="1">
      <c r="AA1883" s="71"/>
      <c r="AB1883" s="71"/>
      <c r="AC1883" s="71"/>
      <c r="AD1883" s="71"/>
      <c r="AE1883" s="71"/>
      <c r="AG1883" s="102"/>
      <c r="AN1883" s="71"/>
      <c r="AO1883" s="71"/>
      <c r="AP1883" s="71"/>
      <c r="AQ1883" s="71"/>
      <c r="AR1883" s="71"/>
      <c r="AS1883" s="71"/>
      <c r="AT1883" s="71"/>
      <c r="AU1883" s="71"/>
    </row>
    <row r="1884" spans="27:47" ht="12.95" customHeight="1">
      <c r="AA1884" s="71"/>
      <c r="AB1884" s="71"/>
      <c r="AC1884" s="71"/>
      <c r="AD1884" s="71"/>
      <c r="AE1884" s="71"/>
      <c r="AG1884" s="102"/>
      <c r="AN1884" s="71"/>
      <c r="AO1884" s="71"/>
      <c r="AP1884" s="71"/>
      <c r="AQ1884" s="71"/>
      <c r="AR1884" s="71"/>
      <c r="AS1884" s="71"/>
      <c r="AT1884" s="71"/>
      <c r="AU1884" s="71"/>
    </row>
    <row r="1885" spans="27:47" ht="12.95" customHeight="1">
      <c r="AA1885" s="71"/>
      <c r="AB1885" s="71"/>
      <c r="AC1885" s="71"/>
      <c r="AD1885" s="71"/>
      <c r="AE1885" s="71"/>
      <c r="AG1885" s="102"/>
      <c r="AN1885" s="71"/>
      <c r="AO1885" s="71"/>
      <c r="AP1885" s="71"/>
      <c r="AQ1885" s="71"/>
      <c r="AR1885" s="71"/>
      <c r="AS1885" s="71"/>
      <c r="AT1885" s="71"/>
      <c r="AU1885" s="71"/>
    </row>
    <row r="1886" spans="27:47" ht="12.95" customHeight="1">
      <c r="AA1886" s="71"/>
      <c r="AB1886" s="71"/>
      <c r="AC1886" s="71"/>
      <c r="AD1886" s="71"/>
      <c r="AE1886" s="71"/>
      <c r="AG1886" s="102"/>
      <c r="AN1886" s="71"/>
      <c r="AO1886" s="71"/>
      <c r="AP1886" s="71"/>
      <c r="AQ1886" s="71"/>
      <c r="AR1886" s="71"/>
      <c r="AS1886" s="71"/>
      <c r="AT1886" s="71"/>
      <c r="AU1886" s="71"/>
    </row>
    <row r="1887" spans="27:47" ht="12.95" customHeight="1">
      <c r="AA1887" s="71"/>
      <c r="AB1887" s="71"/>
      <c r="AC1887" s="71"/>
      <c r="AD1887" s="71"/>
      <c r="AE1887" s="71"/>
      <c r="AG1887" s="102"/>
      <c r="AN1887" s="71"/>
      <c r="AO1887" s="71"/>
      <c r="AP1887" s="71"/>
      <c r="AQ1887" s="71"/>
      <c r="AR1887" s="71"/>
      <c r="AS1887" s="71"/>
      <c r="AT1887" s="71"/>
      <c r="AU1887" s="71"/>
    </row>
    <row r="1888" spans="27:47" ht="12.95" customHeight="1">
      <c r="AA1888" s="71"/>
      <c r="AB1888" s="71"/>
      <c r="AC1888" s="71"/>
      <c r="AD1888" s="71"/>
      <c r="AE1888" s="71"/>
      <c r="AG1888" s="102"/>
      <c r="AN1888" s="71"/>
      <c r="AO1888" s="71"/>
      <c r="AP1888" s="71"/>
      <c r="AQ1888" s="71"/>
      <c r="AR1888" s="71"/>
      <c r="AS1888" s="71"/>
      <c r="AT1888" s="71"/>
      <c r="AU1888" s="71"/>
    </row>
    <row r="1889" spans="27:47" ht="12.95" customHeight="1">
      <c r="AA1889" s="71"/>
      <c r="AB1889" s="71"/>
      <c r="AC1889" s="71"/>
      <c r="AD1889" s="71"/>
      <c r="AE1889" s="71"/>
      <c r="AG1889" s="102"/>
      <c r="AN1889" s="71"/>
      <c r="AO1889" s="71"/>
      <c r="AP1889" s="71"/>
      <c r="AQ1889" s="71"/>
      <c r="AR1889" s="71"/>
      <c r="AS1889" s="71"/>
      <c r="AT1889" s="71"/>
      <c r="AU1889" s="71"/>
    </row>
    <row r="1890" spans="27:47" ht="12.95" customHeight="1">
      <c r="AA1890" s="71"/>
      <c r="AB1890" s="71"/>
      <c r="AC1890" s="71"/>
      <c r="AD1890" s="71"/>
      <c r="AE1890" s="71"/>
      <c r="AG1890" s="102"/>
      <c r="AN1890" s="71"/>
      <c r="AO1890" s="71"/>
      <c r="AP1890" s="71"/>
      <c r="AQ1890" s="71"/>
      <c r="AR1890" s="71"/>
      <c r="AS1890" s="71"/>
      <c r="AT1890" s="71"/>
      <c r="AU1890" s="71"/>
    </row>
    <row r="1891" spans="27:47" ht="12.95" customHeight="1">
      <c r="AA1891" s="71"/>
      <c r="AB1891" s="71"/>
      <c r="AC1891" s="71"/>
      <c r="AD1891" s="71"/>
      <c r="AE1891" s="71"/>
      <c r="AG1891" s="102"/>
      <c r="AN1891" s="71"/>
      <c r="AO1891" s="71"/>
      <c r="AP1891" s="71"/>
      <c r="AQ1891" s="71"/>
      <c r="AR1891" s="71"/>
      <c r="AS1891" s="71"/>
      <c r="AT1891" s="71"/>
      <c r="AU1891" s="71"/>
    </row>
    <row r="1892" spans="27:47" ht="12.95" customHeight="1">
      <c r="AA1892" s="71"/>
      <c r="AB1892" s="71"/>
      <c r="AC1892" s="71"/>
      <c r="AD1892" s="71"/>
      <c r="AE1892" s="71"/>
      <c r="AG1892" s="102"/>
      <c r="AN1892" s="71"/>
      <c r="AO1892" s="71"/>
      <c r="AP1892" s="71"/>
      <c r="AQ1892" s="71"/>
      <c r="AR1892" s="71"/>
      <c r="AS1892" s="71"/>
      <c r="AT1892" s="71"/>
      <c r="AU1892" s="71"/>
    </row>
    <row r="1893" spans="27:47" ht="12.95" customHeight="1">
      <c r="AA1893" s="71"/>
      <c r="AB1893" s="71"/>
      <c r="AC1893" s="71"/>
      <c r="AD1893" s="71"/>
      <c r="AE1893" s="71"/>
      <c r="AG1893" s="102"/>
      <c r="AN1893" s="71"/>
      <c r="AO1893" s="71"/>
      <c r="AP1893" s="71"/>
      <c r="AQ1893" s="71"/>
      <c r="AR1893" s="71"/>
      <c r="AS1893" s="71"/>
      <c r="AT1893" s="71"/>
      <c r="AU1893" s="71"/>
    </row>
    <row r="1894" spans="27:47" ht="12.95" customHeight="1">
      <c r="AA1894" s="71"/>
      <c r="AB1894" s="71"/>
      <c r="AC1894" s="71"/>
      <c r="AD1894" s="71"/>
      <c r="AE1894" s="71"/>
      <c r="AG1894" s="102"/>
      <c r="AN1894" s="71"/>
      <c r="AO1894" s="71"/>
      <c r="AP1894" s="71"/>
      <c r="AQ1894" s="71"/>
      <c r="AR1894" s="71"/>
      <c r="AS1894" s="71"/>
      <c r="AT1894" s="71"/>
      <c r="AU1894" s="71"/>
    </row>
    <row r="1895" spans="27:47" ht="12.95" customHeight="1">
      <c r="AA1895" s="71"/>
      <c r="AB1895" s="71"/>
      <c r="AC1895" s="71"/>
      <c r="AD1895" s="71"/>
      <c r="AE1895" s="71"/>
      <c r="AG1895" s="102"/>
      <c r="AN1895" s="71"/>
      <c r="AO1895" s="71"/>
      <c r="AP1895" s="71"/>
      <c r="AQ1895" s="71"/>
      <c r="AR1895" s="71"/>
      <c r="AS1895" s="71"/>
      <c r="AT1895" s="71"/>
      <c r="AU1895" s="71"/>
    </row>
    <row r="1896" spans="27:47" ht="12.95" customHeight="1">
      <c r="AA1896" s="71"/>
      <c r="AB1896" s="71"/>
      <c r="AC1896" s="71"/>
      <c r="AD1896" s="71"/>
      <c r="AE1896" s="71"/>
      <c r="AG1896" s="102"/>
      <c r="AN1896" s="71"/>
      <c r="AO1896" s="71"/>
      <c r="AP1896" s="71"/>
      <c r="AQ1896" s="71"/>
      <c r="AR1896" s="71"/>
      <c r="AS1896" s="71"/>
      <c r="AT1896" s="71"/>
      <c r="AU1896" s="71"/>
    </row>
    <row r="1897" spans="27:47" ht="12.95" customHeight="1">
      <c r="AA1897" s="71"/>
      <c r="AB1897" s="71"/>
      <c r="AC1897" s="71"/>
      <c r="AD1897" s="71"/>
      <c r="AE1897" s="71"/>
      <c r="AG1897" s="102"/>
      <c r="AN1897" s="71"/>
      <c r="AO1897" s="71"/>
      <c r="AP1897" s="71"/>
      <c r="AQ1897" s="71"/>
      <c r="AR1897" s="71"/>
      <c r="AS1897" s="71"/>
      <c r="AT1897" s="71"/>
      <c r="AU1897" s="71"/>
    </row>
    <row r="1898" spans="27:47" ht="12.95" customHeight="1">
      <c r="AA1898" s="71"/>
      <c r="AB1898" s="71"/>
      <c r="AC1898" s="71"/>
      <c r="AD1898" s="71"/>
      <c r="AE1898" s="71"/>
      <c r="AG1898" s="102"/>
      <c r="AN1898" s="71"/>
      <c r="AO1898" s="71"/>
      <c r="AP1898" s="71"/>
      <c r="AQ1898" s="71"/>
      <c r="AR1898" s="71"/>
      <c r="AS1898" s="71"/>
      <c r="AT1898" s="71"/>
      <c r="AU1898" s="71"/>
    </row>
    <row r="1899" spans="27:47" ht="12.95" customHeight="1">
      <c r="AA1899" s="71"/>
      <c r="AB1899" s="71"/>
      <c r="AC1899" s="71"/>
      <c r="AD1899" s="71"/>
      <c r="AE1899" s="71"/>
      <c r="AG1899" s="102"/>
      <c r="AN1899" s="71"/>
      <c r="AO1899" s="71"/>
      <c r="AP1899" s="71"/>
      <c r="AQ1899" s="71"/>
      <c r="AR1899" s="71"/>
      <c r="AS1899" s="71"/>
      <c r="AT1899" s="71"/>
      <c r="AU1899" s="71"/>
    </row>
    <row r="1900" spans="27:47" ht="12.95" customHeight="1">
      <c r="AA1900" s="71"/>
      <c r="AB1900" s="71"/>
      <c r="AC1900" s="71"/>
      <c r="AD1900" s="71"/>
      <c r="AE1900" s="71"/>
      <c r="AG1900" s="102"/>
      <c r="AN1900" s="71"/>
      <c r="AO1900" s="71"/>
      <c r="AP1900" s="71"/>
      <c r="AQ1900" s="71"/>
      <c r="AR1900" s="71"/>
      <c r="AS1900" s="71"/>
      <c r="AT1900" s="71"/>
      <c r="AU1900" s="71"/>
    </row>
    <row r="1901" spans="27:47" ht="12.95" customHeight="1">
      <c r="AA1901" s="71"/>
      <c r="AB1901" s="71"/>
      <c r="AC1901" s="71"/>
      <c r="AD1901" s="71"/>
      <c r="AE1901" s="71"/>
      <c r="AG1901" s="102"/>
      <c r="AN1901" s="71"/>
      <c r="AO1901" s="71"/>
      <c r="AP1901" s="71"/>
      <c r="AQ1901" s="71"/>
      <c r="AR1901" s="71"/>
      <c r="AS1901" s="71"/>
      <c r="AT1901" s="71"/>
      <c r="AU1901" s="71"/>
    </row>
    <row r="1902" spans="27:47" ht="12.95" customHeight="1">
      <c r="AA1902" s="71"/>
      <c r="AB1902" s="71"/>
      <c r="AC1902" s="71"/>
      <c r="AD1902" s="71"/>
      <c r="AE1902" s="71"/>
      <c r="AG1902" s="102"/>
      <c r="AN1902" s="71"/>
      <c r="AO1902" s="71"/>
      <c r="AP1902" s="71"/>
      <c r="AQ1902" s="71"/>
      <c r="AR1902" s="71"/>
      <c r="AS1902" s="71"/>
      <c r="AT1902" s="71"/>
      <c r="AU1902" s="71"/>
    </row>
    <row r="1903" spans="27:47" ht="12.95" customHeight="1">
      <c r="AA1903" s="71"/>
      <c r="AB1903" s="71"/>
      <c r="AC1903" s="71"/>
      <c r="AD1903" s="71"/>
      <c r="AE1903" s="71"/>
      <c r="AG1903" s="102"/>
      <c r="AN1903" s="71"/>
      <c r="AO1903" s="71"/>
      <c r="AP1903" s="71"/>
      <c r="AQ1903" s="71"/>
      <c r="AR1903" s="71"/>
      <c r="AS1903" s="71"/>
      <c r="AT1903" s="71"/>
      <c r="AU1903" s="71"/>
    </row>
    <row r="1904" spans="27:47" ht="12.95" customHeight="1">
      <c r="AA1904" s="71"/>
      <c r="AB1904" s="71"/>
      <c r="AC1904" s="71"/>
      <c r="AD1904" s="71"/>
      <c r="AE1904" s="71"/>
      <c r="AG1904" s="102"/>
      <c r="AN1904" s="71"/>
      <c r="AO1904" s="71"/>
      <c r="AP1904" s="71"/>
      <c r="AQ1904" s="71"/>
      <c r="AR1904" s="71"/>
      <c r="AS1904" s="71"/>
      <c r="AT1904" s="71"/>
      <c r="AU1904" s="71"/>
    </row>
    <row r="1905" spans="27:48" ht="12.95" customHeight="1">
      <c r="AA1905" s="71"/>
      <c r="AB1905" s="71"/>
      <c r="AC1905" s="71"/>
      <c r="AD1905" s="71"/>
      <c r="AE1905" s="71"/>
      <c r="AG1905" s="102"/>
      <c r="AN1905" s="71"/>
      <c r="AO1905" s="71"/>
      <c r="AP1905" s="71"/>
      <c r="AQ1905" s="71"/>
      <c r="AR1905" s="71"/>
      <c r="AS1905" s="71"/>
      <c r="AT1905" s="71"/>
      <c r="AU1905" s="71"/>
    </row>
    <row r="1906" spans="27:48" ht="12.95" customHeight="1">
      <c r="AA1906" s="71"/>
      <c r="AB1906" s="71"/>
      <c r="AC1906" s="71"/>
      <c r="AD1906" s="71"/>
      <c r="AE1906" s="71"/>
      <c r="AG1906" s="102"/>
      <c r="AN1906" s="71"/>
      <c r="AO1906" s="71"/>
      <c r="AP1906" s="71"/>
      <c r="AQ1906" s="71"/>
      <c r="AR1906" s="71"/>
      <c r="AS1906" s="71"/>
      <c r="AT1906" s="71"/>
      <c r="AU1906" s="71"/>
    </row>
    <row r="1907" spans="27:48" ht="12.95" customHeight="1">
      <c r="AA1907" s="71"/>
      <c r="AB1907" s="71"/>
      <c r="AC1907" s="71"/>
      <c r="AD1907" s="71"/>
      <c r="AE1907" s="71"/>
      <c r="AG1907" s="102"/>
      <c r="AN1907" s="71"/>
      <c r="AO1907" s="71"/>
      <c r="AP1907" s="71"/>
      <c r="AQ1907" s="71"/>
      <c r="AR1907" s="71"/>
      <c r="AS1907" s="71"/>
      <c r="AT1907" s="71"/>
      <c r="AU1907" s="71"/>
    </row>
    <row r="1908" spans="27:48" ht="12.95" customHeight="1">
      <c r="AA1908" s="71"/>
      <c r="AB1908" s="71"/>
      <c r="AC1908" s="71"/>
      <c r="AD1908" s="71"/>
      <c r="AE1908" s="71"/>
      <c r="AG1908" s="102"/>
      <c r="AN1908" s="71"/>
      <c r="AO1908" s="71"/>
      <c r="AP1908" s="71"/>
      <c r="AQ1908" s="71"/>
      <c r="AR1908" s="71"/>
      <c r="AS1908" s="71"/>
      <c r="AT1908" s="71"/>
      <c r="AU1908" s="71"/>
    </row>
    <row r="1909" spans="27:48" ht="12.95" customHeight="1">
      <c r="AA1909" s="71"/>
      <c r="AB1909" s="71"/>
      <c r="AC1909" s="71"/>
      <c r="AD1909" s="71"/>
      <c r="AE1909" s="71"/>
      <c r="AG1909" s="102"/>
      <c r="AN1909" s="71"/>
      <c r="AO1909" s="71"/>
      <c r="AP1909" s="71"/>
      <c r="AQ1909" s="71"/>
      <c r="AR1909" s="71"/>
      <c r="AS1909" s="71"/>
      <c r="AT1909" s="71"/>
      <c r="AU1909" s="71"/>
    </row>
    <row r="1910" spans="27:48" ht="12.95" customHeight="1">
      <c r="AA1910" s="71"/>
      <c r="AB1910" s="71"/>
      <c r="AC1910" s="71"/>
      <c r="AD1910" s="71"/>
      <c r="AE1910" s="71"/>
      <c r="AG1910" s="102"/>
      <c r="AN1910" s="71"/>
      <c r="AO1910" s="71"/>
      <c r="AP1910" s="71"/>
      <c r="AQ1910" s="71"/>
      <c r="AR1910" s="71"/>
      <c r="AS1910" s="71"/>
      <c r="AT1910" s="71"/>
      <c r="AU1910" s="71"/>
    </row>
    <row r="1911" spans="27:48" ht="12.95" customHeight="1">
      <c r="AA1911" s="71"/>
      <c r="AB1911" s="71"/>
      <c r="AC1911" s="71"/>
      <c r="AD1911" s="71"/>
      <c r="AE1911" s="71"/>
      <c r="AG1911" s="102"/>
      <c r="AN1911" s="71"/>
      <c r="AO1911" s="71"/>
      <c r="AP1911" s="71"/>
      <c r="AQ1911" s="71"/>
      <c r="AR1911" s="71"/>
      <c r="AS1911" s="71"/>
      <c r="AT1911" s="71"/>
      <c r="AU1911" s="71"/>
    </row>
    <row r="1912" spans="27:48" ht="12.95" customHeight="1">
      <c r="AA1912" s="71"/>
      <c r="AB1912" s="71"/>
      <c r="AC1912" s="71"/>
      <c r="AD1912" s="71"/>
      <c r="AE1912" s="71"/>
      <c r="AG1912" s="102"/>
      <c r="AN1912" s="71"/>
      <c r="AO1912" s="71"/>
      <c r="AP1912" s="71"/>
      <c r="AQ1912" s="71"/>
      <c r="AR1912" s="71"/>
      <c r="AS1912" s="71"/>
      <c r="AT1912" s="71"/>
      <c r="AU1912" s="71"/>
    </row>
    <row r="1913" spans="27:48" ht="12.95" customHeight="1">
      <c r="AA1913" s="71"/>
      <c r="AB1913" s="71"/>
      <c r="AC1913" s="71"/>
      <c r="AD1913" s="71"/>
      <c r="AE1913" s="71"/>
      <c r="AG1913" s="102"/>
      <c r="AN1913" s="71"/>
      <c r="AO1913" s="71"/>
      <c r="AP1913" s="71"/>
      <c r="AQ1913" s="71"/>
      <c r="AR1913" s="71"/>
      <c r="AS1913" s="71"/>
      <c r="AT1913" s="71"/>
      <c r="AU1913" s="71"/>
    </row>
    <row r="1914" spans="27:48" ht="12.95" customHeight="1">
      <c r="AA1914" s="71"/>
      <c r="AB1914" s="71"/>
      <c r="AC1914" s="71"/>
      <c r="AD1914" s="71"/>
      <c r="AE1914" s="71"/>
      <c r="AG1914" s="102"/>
      <c r="AN1914" s="71"/>
      <c r="AO1914" s="71"/>
      <c r="AP1914" s="71"/>
      <c r="AQ1914" s="71"/>
      <c r="AR1914" s="71"/>
      <c r="AS1914" s="71"/>
      <c r="AT1914" s="71"/>
      <c r="AU1914" s="71"/>
    </row>
    <row r="1915" spans="27:48" ht="12.95" customHeight="1">
      <c r="AA1915" s="71"/>
      <c r="AB1915" s="71"/>
      <c r="AC1915" s="71"/>
      <c r="AD1915" s="71"/>
      <c r="AE1915" s="71"/>
      <c r="AG1915" s="102"/>
      <c r="AN1915" s="71"/>
      <c r="AO1915" s="71"/>
      <c r="AP1915" s="71"/>
      <c r="AQ1915" s="71"/>
      <c r="AR1915" s="71"/>
      <c r="AS1915" s="71"/>
      <c r="AT1915" s="71"/>
      <c r="AU1915" s="71"/>
    </row>
    <row r="1916" spans="27:48" ht="12.95" customHeight="1">
      <c r="AA1916" s="71"/>
      <c r="AB1916" s="71"/>
      <c r="AC1916" s="71"/>
      <c r="AD1916" s="71"/>
      <c r="AE1916" s="71"/>
      <c r="AG1916" s="102"/>
      <c r="AN1916" s="71"/>
      <c r="AO1916" s="71"/>
      <c r="AP1916" s="71"/>
      <c r="AQ1916" s="71"/>
      <c r="AR1916" s="71"/>
      <c r="AS1916" s="71"/>
      <c r="AT1916" s="71"/>
      <c r="AU1916" s="71"/>
      <c r="AV1916" s="71"/>
    </row>
    <row r="1917" spans="27:48" ht="12.95" customHeight="1">
      <c r="AA1917" s="71"/>
      <c r="AB1917" s="71"/>
      <c r="AC1917" s="71"/>
      <c r="AD1917" s="71"/>
      <c r="AE1917" s="71"/>
      <c r="AG1917" s="102"/>
      <c r="AN1917" s="71"/>
      <c r="AO1917" s="71"/>
      <c r="AP1917" s="71"/>
      <c r="AQ1917" s="71"/>
      <c r="AR1917" s="71"/>
      <c r="AS1917" s="71"/>
      <c r="AT1917" s="71"/>
      <c r="AU1917" s="71"/>
    </row>
    <row r="1918" spans="27:48" ht="12.95" customHeight="1">
      <c r="AA1918" s="71"/>
      <c r="AB1918" s="71"/>
      <c r="AC1918" s="71"/>
      <c r="AD1918" s="71"/>
      <c r="AE1918" s="71"/>
      <c r="AG1918" s="102"/>
      <c r="AN1918" s="71"/>
      <c r="AO1918" s="71"/>
      <c r="AP1918" s="71"/>
      <c r="AQ1918" s="71"/>
      <c r="AR1918" s="71"/>
      <c r="AS1918" s="71"/>
      <c r="AT1918" s="71"/>
      <c r="AU1918" s="71"/>
    </row>
    <row r="1919" spans="27:48" ht="12.95" customHeight="1">
      <c r="AA1919" s="71"/>
      <c r="AB1919" s="71"/>
      <c r="AC1919" s="71"/>
      <c r="AD1919" s="71"/>
      <c r="AE1919" s="71"/>
      <c r="AG1919" s="102"/>
      <c r="AN1919" s="71"/>
      <c r="AO1919" s="71"/>
      <c r="AP1919" s="71"/>
      <c r="AQ1919" s="71"/>
      <c r="AR1919" s="71"/>
      <c r="AS1919" s="71"/>
      <c r="AT1919" s="71"/>
      <c r="AU1919" s="71"/>
    </row>
    <row r="1920" spans="27:48" ht="12.95" customHeight="1">
      <c r="AA1920" s="71"/>
      <c r="AB1920" s="71"/>
      <c r="AC1920" s="71"/>
      <c r="AD1920" s="71"/>
      <c r="AE1920" s="71"/>
      <c r="AG1920" s="102"/>
      <c r="AN1920" s="71"/>
      <c r="AO1920" s="71"/>
      <c r="AP1920" s="71"/>
      <c r="AQ1920" s="71"/>
      <c r="AR1920" s="71"/>
      <c r="AS1920" s="71"/>
      <c r="AT1920" s="71"/>
      <c r="AU1920" s="71"/>
      <c r="AV1920" s="71"/>
    </row>
    <row r="1921" spans="27:48" ht="12.95" customHeight="1">
      <c r="AA1921" s="71"/>
      <c r="AB1921" s="71"/>
      <c r="AC1921" s="71"/>
      <c r="AD1921" s="71"/>
      <c r="AE1921" s="71"/>
      <c r="AG1921" s="102"/>
      <c r="AN1921" s="71"/>
      <c r="AO1921" s="71"/>
      <c r="AP1921" s="71"/>
      <c r="AQ1921" s="71"/>
      <c r="AR1921" s="71"/>
      <c r="AS1921" s="71"/>
      <c r="AT1921" s="71"/>
      <c r="AU1921" s="71"/>
    </row>
    <row r="1922" spans="27:48" ht="12.95" customHeight="1">
      <c r="AA1922" s="71"/>
      <c r="AB1922" s="71"/>
      <c r="AC1922" s="71"/>
      <c r="AD1922" s="71"/>
      <c r="AE1922" s="71"/>
      <c r="AG1922" s="102"/>
      <c r="AN1922" s="71"/>
      <c r="AO1922" s="71"/>
      <c r="AP1922" s="71"/>
      <c r="AQ1922" s="71"/>
      <c r="AR1922" s="71"/>
      <c r="AS1922" s="71"/>
      <c r="AT1922" s="71"/>
      <c r="AU1922" s="71"/>
    </row>
    <row r="1923" spans="27:48" ht="12.95" customHeight="1">
      <c r="AA1923" s="71"/>
      <c r="AB1923" s="71"/>
      <c r="AC1923" s="71"/>
      <c r="AD1923" s="71"/>
      <c r="AE1923" s="71"/>
      <c r="AG1923" s="102"/>
      <c r="AN1923" s="71"/>
      <c r="AO1923" s="71"/>
      <c r="AP1923" s="71"/>
      <c r="AQ1923" s="71"/>
      <c r="AR1923" s="71"/>
      <c r="AS1923" s="71"/>
      <c r="AT1923" s="71"/>
      <c r="AU1923" s="71"/>
      <c r="AV1923" s="71"/>
    </row>
    <row r="1924" spans="27:48" ht="12.95" customHeight="1">
      <c r="AA1924" s="71"/>
      <c r="AB1924" s="71"/>
      <c r="AC1924" s="71"/>
      <c r="AD1924" s="71"/>
      <c r="AE1924" s="71"/>
      <c r="AG1924" s="102"/>
      <c r="AN1924" s="71"/>
      <c r="AO1924" s="71"/>
      <c r="AP1924" s="71"/>
      <c r="AQ1924" s="71"/>
      <c r="AR1924" s="71"/>
      <c r="AS1924" s="71"/>
      <c r="AT1924" s="71"/>
      <c r="AU1924" s="71"/>
    </row>
    <row r="1925" spans="27:48" ht="12.95" customHeight="1">
      <c r="AA1925" s="71"/>
      <c r="AB1925" s="71"/>
      <c r="AC1925" s="71"/>
      <c r="AD1925" s="71"/>
      <c r="AE1925" s="71"/>
      <c r="AG1925" s="102"/>
      <c r="AN1925" s="71"/>
      <c r="AO1925" s="71"/>
      <c r="AP1925" s="71"/>
      <c r="AQ1925" s="71"/>
      <c r="AR1925" s="71"/>
      <c r="AS1925" s="71"/>
      <c r="AT1925" s="71"/>
      <c r="AU1925" s="71"/>
    </row>
    <row r="1926" spans="27:48" ht="12.95" customHeight="1">
      <c r="AA1926" s="71"/>
      <c r="AB1926" s="71"/>
      <c r="AC1926" s="71"/>
      <c r="AD1926" s="71"/>
      <c r="AE1926" s="71"/>
      <c r="AG1926" s="102"/>
      <c r="AN1926" s="71"/>
      <c r="AO1926" s="71"/>
      <c r="AP1926" s="71"/>
      <c r="AQ1926" s="71"/>
      <c r="AR1926" s="71"/>
      <c r="AS1926" s="71"/>
      <c r="AT1926" s="71"/>
      <c r="AU1926" s="71"/>
    </row>
    <row r="1927" spans="27:48" ht="12.95" customHeight="1">
      <c r="AA1927" s="71"/>
      <c r="AB1927" s="71"/>
      <c r="AC1927" s="71"/>
      <c r="AD1927" s="71"/>
      <c r="AE1927" s="71"/>
      <c r="AG1927" s="102"/>
      <c r="AN1927" s="71"/>
      <c r="AO1927" s="71"/>
      <c r="AP1927" s="71"/>
      <c r="AQ1927" s="71"/>
      <c r="AR1927" s="71"/>
      <c r="AS1927" s="71"/>
      <c r="AT1927" s="71"/>
      <c r="AU1927" s="71"/>
    </row>
    <row r="1928" spans="27:48" ht="12.95" customHeight="1">
      <c r="AA1928" s="71"/>
      <c r="AB1928" s="71"/>
      <c r="AC1928" s="71"/>
      <c r="AD1928" s="71"/>
      <c r="AE1928" s="71"/>
      <c r="AG1928" s="102"/>
      <c r="AN1928" s="71"/>
      <c r="AO1928" s="71"/>
      <c r="AP1928" s="71"/>
      <c r="AQ1928" s="71"/>
      <c r="AR1928" s="71"/>
      <c r="AS1928" s="71"/>
      <c r="AT1928" s="71"/>
      <c r="AU1928" s="71"/>
    </row>
    <row r="1929" spans="27:48" ht="12.95" customHeight="1">
      <c r="AA1929" s="71"/>
      <c r="AB1929" s="71"/>
      <c r="AC1929" s="71"/>
      <c r="AD1929" s="71"/>
      <c r="AE1929" s="71"/>
      <c r="AG1929" s="102"/>
      <c r="AN1929" s="71"/>
      <c r="AO1929" s="71"/>
      <c r="AP1929" s="71"/>
      <c r="AQ1929" s="71"/>
      <c r="AR1929" s="71"/>
      <c r="AS1929" s="71"/>
      <c r="AT1929" s="71"/>
      <c r="AU1929" s="71"/>
    </row>
    <row r="1930" spans="27:48" ht="12.95" customHeight="1">
      <c r="AA1930" s="71"/>
      <c r="AB1930" s="71"/>
      <c r="AC1930" s="71"/>
      <c r="AD1930" s="71"/>
      <c r="AE1930" s="71"/>
      <c r="AG1930" s="102"/>
      <c r="AN1930" s="71"/>
      <c r="AO1930" s="71"/>
      <c r="AP1930" s="71"/>
      <c r="AQ1930" s="71"/>
      <c r="AR1930" s="71"/>
      <c r="AS1930" s="71"/>
      <c r="AT1930" s="71"/>
      <c r="AU1930" s="71"/>
    </row>
    <row r="1931" spans="27:48" ht="12.95" customHeight="1">
      <c r="AA1931" s="71"/>
      <c r="AB1931" s="71"/>
      <c r="AC1931" s="71"/>
      <c r="AD1931" s="71"/>
      <c r="AE1931" s="71"/>
      <c r="AG1931" s="102"/>
      <c r="AN1931" s="71"/>
      <c r="AO1931" s="71"/>
      <c r="AP1931" s="71"/>
      <c r="AQ1931" s="71"/>
      <c r="AR1931" s="71"/>
      <c r="AS1931" s="71"/>
      <c r="AT1931" s="71"/>
      <c r="AU1931" s="71"/>
    </row>
    <row r="1932" spans="27:48" ht="12.95" customHeight="1">
      <c r="AA1932" s="71"/>
      <c r="AB1932" s="71"/>
      <c r="AC1932" s="71"/>
      <c r="AD1932" s="71"/>
      <c r="AE1932" s="71"/>
      <c r="AG1932" s="102"/>
      <c r="AN1932" s="71"/>
      <c r="AO1932" s="71"/>
      <c r="AP1932" s="71"/>
      <c r="AQ1932" s="71"/>
      <c r="AR1932" s="71"/>
      <c r="AS1932" s="71"/>
      <c r="AT1932" s="71"/>
      <c r="AU1932" s="71"/>
    </row>
    <row r="1933" spans="27:48" ht="12.95" customHeight="1">
      <c r="AA1933" s="71"/>
      <c r="AB1933" s="71"/>
      <c r="AC1933" s="71"/>
      <c r="AD1933" s="71"/>
      <c r="AE1933" s="71"/>
      <c r="AG1933" s="102"/>
      <c r="AN1933" s="71"/>
      <c r="AO1933" s="71"/>
      <c r="AP1933" s="71"/>
      <c r="AQ1933" s="71"/>
      <c r="AR1933" s="71"/>
      <c r="AS1933" s="71"/>
      <c r="AT1933" s="71"/>
      <c r="AU1933" s="71"/>
    </row>
    <row r="1934" spans="27:48" ht="12.95" customHeight="1">
      <c r="AA1934" s="71"/>
      <c r="AB1934" s="71"/>
      <c r="AC1934" s="71"/>
      <c r="AD1934" s="71"/>
      <c r="AE1934" s="71"/>
      <c r="AG1934" s="102"/>
      <c r="AN1934" s="71"/>
      <c r="AO1934" s="71"/>
      <c r="AP1934" s="71"/>
      <c r="AQ1934" s="71"/>
      <c r="AR1934" s="71"/>
      <c r="AS1934" s="71"/>
      <c r="AT1934" s="71"/>
      <c r="AU1934" s="71"/>
    </row>
    <row r="1935" spans="27:48" ht="12.95" customHeight="1">
      <c r="AA1935" s="71"/>
      <c r="AB1935" s="71"/>
      <c r="AC1935" s="71"/>
      <c r="AD1935" s="71"/>
      <c r="AE1935" s="71"/>
      <c r="AG1935" s="102"/>
      <c r="AN1935" s="71"/>
      <c r="AO1935" s="71"/>
      <c r="AP1935" s="71"/>
      <c r="AQ1935" s="71"/>
      <c r="AR1935" s="71"/>
      <c r="AS1935" s="71"/>
      <c r="AT1935" s="71"/>
      <c r="AU1935" s="71"/>
    </row>
    <row r="1936" spans="27:48" ht="12.95" customHeight="1">
      <c r="AA1936" s="71"/>
      <c r="AB1936" s="71"/>
      <c r="AC1936" s="71"/>
      <c r="AD1936" s="71"/>
      <c r="AE1936" s="71"/>
      <c r="AG1936" s="102"/>
      <c r="AN1936" s="71"/>
      <c r="AO1936" s="71"/>
      <c r="AP1936" s="71"/>
      <c r="AQ1936" s="71"/>
      <c r="AR1936" s="71"/>
      <c r="AS1936" s="71"/>
      <c r="AT1936" s="71"/>
      <c r="AU1936" s="71"/>
    </row>
    <row r="1937" spans="27:47" ht="12.95" customHeight="1">
      <c r="AA1937" s="71"/>
      <c r="AB1937" s="71"/>
      <c r="AC1937" s="71"/>
      <c r="AD1937" s="71"/>
      <c r="AE1937" s="71"/>
      <c r="AG1937" s="102"/>
      <c r="AN1937" s="71"/>
      <c r="AO1937" s="71"/>
      <c r="AP1937" s="71"/>
      <c r="AQ1937" s="71"/>
      <c r="AR1937" s="71"/>
      <c r="AS1937" s="71"/>
      <c r="AT1937" s="71"/>
      <c r="AU1937" s="71"/>
    </row>
    <row r="1938" spans="27:47" ht="12.95" customHeight="1">
      <c r="AA1938" s="71"/>
      <c r="AB1938" s="71"/>
      <c r="AC1938" s="71"/>
      <c r="AD1938" s="71"/>
      <c r="AE1938" s="71"/>
      <c r="AG1938" s="102"/>
      <c r="AN1938" s="71"/>
      <c r="AO1938" s="71"/>
      <c r="AP1938" s="71"/>
      <c r="AQ1938" s="71"/>
      <c r="AR1938" s="71"/>
      <c r="AS1938" s="71"/>
      <c r="AT1938" s="71"/>
      <c r="AU1938" s="71"/>
    </row>
    <row r="1939" spans="27:47" ht="12.95" customHeight="1">
      <c r="AA1939" s="71"/>
      <c r="AB1939" s="71"/>
      <c r="AC1939" s="71"/>
      <c r="AD1939" s="71"/>
      <c r="AE1939" s="71"/>
      <c r="AG1939" s="102"/>
      <c r="AN1939" s="71"/>
      <c r="AO1939" s="71"/>
      <c r="AP1939" s="71"/>
      <c r="AQ1939" s="71"/>
      <c r="AR1939" s="71"/>
      <c r="AS1939" s="71"/>
      <c r="AT1939" s="71"/>
      <c r="AU1939" s="71"/>
    </row>
    <row r="1940" spans="27:47" ht="12.95" customHeight="1">
      <c r="AA1940" s="71"/>
      <c r="AB1940" s="71"/>
      <c r="AC1940" s="71"/>
      <c r="AD1940" s="71"/>
      <c r="AE1940" s="71"/>
      <c r="AG1940" s="102"/>
      <c r="AN1940" s="71"/>
      <c r="AO1940" s="71"/>
      <c r="AP1940" s="71"/>
      <c r="AQ1940" s="71"/>
      <c r="AR1940" s="71"/>
      <c r="AS1940" s="71"/>
      <c r="AT1940" s="71"/>
      <c r="AU1940" s="71"/>
    </row>
    <row r="1941" spans="27:47" ht="12.95" customHeight="1">
      <c r="AA1941" s="71"/>
      <c r="AB1941" s="71"/>
      <c r="AC1941" s="71"/>
      <c r="AD1941" s="71"/>
      <c r="AE1941" s="71"/>
      <c r="AG1941" s="102"/>
      <c r="AN1941" s="71"/>
      <c r="AO1941" s="71"/>
      <c r="AP1941" s="71"/>
      <c r="AQ1941" s="71"/>
      <c r="AR1941" s="71"/>
      <c r="AS1941" s="71"/>
      <c r="AT1941" s="71"/>
      <c r="AU1941" s="71"/>
    </row>
    <row r="1942" spans="27:47" ht="12.95" customHeight="1">
      <c r="AA1942" s="71"/>
      <c r="AB1942" s="71"/>
      <c r="AC1942" s="71"/>
      <c r="AD1942" s="71"/>
      <c r="AE1942" s="71"/>
      <c r="AG1942" s="102"/>
      <c r="AN1942" s="71"/>
      <c r="AO1942" s="71"/>
      <c r="AP1942" s="71"/>
      <c r="AQ1942" s="71"/>
      <c r="AR1942" s="71"/>
      <c r="AS1942" s="71"/>
      <c r="AT1942" s="71"/>
      <c r="AU1942" s="71"/>
    </row>
    <row r="1943" spans="27:47" ht="12.95" customHeight="1">
      <c r="AA1943" s="71"/>
      <c r="AB1943" s="71"/>
      <c r="AC1943" s="71"/>
      <c r="AD1943" s="71"/>
      <c r="AE1943" s="71"/>
      <c r="AG1943" s="102"/>
      <c r="AN1943" s="71"/>
      <c r="AO1943" s="71"/>
      <c r="AP1943" s="71"/>
      <c r="AQ1943" s="71"/>
      <c r="AR1943" s="71"/>
      <c r="AS1943" s="71"/>
      <c r="AT1943" s="71"/>
      <c r="AU1943" s="71"/>
    </row>
    <row r="1944" spans="27:47" ht="12.95" customHeight="1">
      <c r="AA1944" s="71"/>
      <c r="AB1944" s="71"/>
      <c r="AC1944" s="71"/>
      <c r="AD1944" s="71"/>
      <c r="AE1944" s="71"/>
      <c r="AG1944" s="102"/>
      <c r="AN1944" s="71"/>
      <c r="AO1944" s="71"/>
      <c r="AP1944" s="71"/>
      <c r="AQ1944" s="71"/>
      <c r="AR1944" s="71"/>
      <c r="AS1944" s="71"/>
      <c r="AT1944" s="71"/>
      <c r="AU1944" s="71"/>
    </row>
    <row r="1945" spans="27:47" ht="12.95" customHeight="1">
      <c r="AA1945" s="71"/>
      <c r="AB1945" s="71"/>
      <c r="AC1945" s="71"/>
      <c r="AD1945" s="71"/>
      <c r="AE1945" s="71"/>
      <c r="AG1945" s="102"/>
      <c r="AN1945" s="71"/>
      <c r="AO1945" s="71"/>
      <c r="AP1945" s="71"/>
      <c r="AQ1945" s="71"/>
      <c r="AR1945" s="71"/>
      <c r="AS1945" s="71"/>
      <c r="AT1945" s="71"/>
      <c r="AU1945" s="71"/>
    </row>
    <row r="1946" spans="27:47" ht="12.95" customHeight="1">
      <c r="AA1946" s="71"/>
      <c r="AB1946" s="71"/>
      <c r="AC1946" s="71"/>
      <c r="AD1946" s="71"/>
      <c r="AE1946" s="71"/>
      <c r="AG1946" s="102"/>
      <c r="AN1946" s="71"/>
      <c r="AO1946" s="71"/>
      <c r="AP1946" s="71"/>
      <c r="AQ1946" s="71"/>
      <c r="AR1946" s="71"/>
      <c r="AS1946" s="71"/>
      <c r="AT1946" s="71"/>
      <c r="AU1946" s="71"/>
    </row>
    <row r="1947" spans="27:47" ht="12.95" customHeight="1">
      <c r="AA1947" s="71"/>
      <c r="AB1947" s="71"/>
      <c r="AC1947" s="71"/>
      <c r="AD1947" s="71"/>
      <c r="AE1947" s="71"/>
      <c r="AG1947" s="102"/>
      <c r="AN1947" s="71"/>
      <c r="AO1947" s="71"/>
      <c r="AP1947" s="71"/>
      <c r="AQ1947" s="71"/>
      <c r="AR1947" s="71"/>
      <c r="AS1947" s="71"/>
      <c r="AT1947" s="71"/>
      <c r="AU1947" s="71"/>
    </row>
    <row r="1948" spans="27:47" ht="12.95" customHeight="1">
      <c r="AA1948" s="71"/>
      <c r="AB1948" s="71"/>
      <c r="AC1948" s="71"/>
      <c r="AD1948" s="71"/>
      <c r="AE1948" s="71"/>
      <c r="AG1948" s="102"/>
      <c r="AN1948" s="71"/>
      <c r="AO1948" s="71"/>
      <c r="AP1948" s="71"/>
      <c r="AQ1948" s="71"/>
      <c r="AR1948" s="71"/>
      <c r="AS1948" s="71"/>
      <c r="AT1948" s="71"/>
      <c r="AU1948" s="71"/>
    </row>
    <row r="1949" spans="27:47" ht="12.95" customHeight="1">
      <c r="AA1949" s="71"/>
      <c r="AB1949" s="71"/>
      <c r="AC1949" s="71"/>
      <c r="AD1949" s="71"/>
      <c r="AE1949" s="71"/>
      <c r="AG1949" s="102"/>
      <c r="AN1949" s="71"/>
      <c r="AO1949" s="71"/>
      <c r="AP1949" s="71"/>
      <c r="AQ1949" s="71"/>
      <c r="AR1949" s="71"/>
      <c r="AS1949" s="71"/>
      <c r="AT1949" s="71"/>
      <c r="AU1949" s="71"/>
    </row>
    <row r="1950" spans="27:47" ht="12.95" customHeight="1">
      <c r="AA1950" s="71"/>
      <c r="AB1950" s="71"/>
      <c r="AC1950" s="71"/>
      <c r="AD1950" s="71"/>
      <c r="AE1950" s="71"/>
      <c r="AG1950" s="102"/>
      <c r="AN1950" s="71"/>
      <c r="AO1950" s="71"/>
      <c r="AP1950" s="71"/>
      <c r="AQ1950" s="71"/>
      <c r="AR1950" s="71"/>
      <c r="AS1950" s="71"/>
      <c r="AT1950" s="71"/>
      <c r="AU1950" s="71"/>
    </row>
    <row r="1951" spans="27:47" ht="12.95" customHeight="1">
      <c r="AA1951" s="71"/>
      <c r="AB1951" s="71"/>
      <c r="AC1951" s="71"/>
      <c r="AD1951" s="71"/>
      <c r="AE1951" s="71"/>
      <c r="AG1951" s="102"/>
      <c r="AN1951" s="71"/>
      <c r="AO1951" s="71"/>
      <c r="AP1951" s="71"/>
      <c r="AQ1951" s="71"/>
      <c r="AR1951" s="71"/>
      <c r="AS1951" s="71"/>
      <c r="AT1951" s="71"/>
      <c r="AU1951" s="71"/>
    </row>
    <row r="1952" spans="27:47" ht="12.95" customHeight="1">
      <c r="AA1952" s="71"/>
      <c r="AB1952" s="71"/>
      <c r="AC1952" s="71"/>
      <c r="AD1952" s="71"/>
      <c r="AE1952" s="71"/>
      <c r="AG1952" s="102"/>
      <c r="AN1952" s="71"/>
      <c r="AO1952" s="71"/>
      <c r="AP1952" s="71"/>
      <c r="AQ1952" s="71"/>
      <c r="AR1952" s="71"/>
      <c r="AS1952" s="71"/>
      <c r="AT1952" s="71"/>
      <c r="AU1952" s="71"/>
    </row>
    <row r="1953" spans="26:64" ht="12.95" customHeight="1">
      <c r="Z1953" s="104"/>
      <c r="AA1953" s="104"/>
      <c r="AB1953" s="104"/>
      <c r="AC1953" s="104"/>
      <c r="AD1953" s="104"/>
      <c r="AE1953" s="104"/>
      <c r="AF1953" s="104"/>
      <c r="AG1953" s="105"/>
      <c r="AH1953" s="104"/>
      <c r="AI1953" s="104"/>
      <c r="AJ1953" s="104"/>
      <c r="AK1953" s="104"/>
      <c r="AL1953" s="104"/>
      <c r="AM1953" s="104"/>
      <c r="AN1953" s="104"/>
      <c r="AO1953" s="104"/>
      <c r="AP1953" s="104"/>
      <c r="AQ1953" s="104"/>
      <c r="AR1953" s="104"/>
      <c r="AS1953" s="104"/>
      <c r="AT1953" s="104"/>
      <c r="AU1953" s="104"/>
      <c r="AV1953" s="104"/>
      <c r="AW1953" s="104"/>
      <c r="AX1953" s="104"/>
      <c r="AY1953" s="104"/>
      <c r="AZ1953" s="104"/>
      <c r="BA1953" s="104"/>
      <c r="BB1953" s="104"/>
      <c r="BC1953" s="104"/>
      <c r="BD1953" s="104"/>
      <c r="BE1953" s="104"/>
      <c r="BF1953" s="104"/>
      <c r="BG1953" s="104"/>
      <c r="BH1953" s="104"/>
      <c r="BI1953" s="104"/>
      <c r="BJ1953" s="104"/>
      <c r="BK1953" s="104"/>
      <c r="BL1953" s="104"/>
    </row>
    <row r="1954" spans="26:64" ht="12.95" customHeight="1">
      <c r="Z1954" s="104"/>
      <c r="AA1954" s="104"/>
      <c r="AB1954" s="104"/>
      <c r="AC1954" s="104"/>
      <c r="AD1954" s="104"/>
      <c r="AE1954" s="104"/>
      <c r="AF1954" s="104"/>
      <c r="AG1954" s="105"/>
      <c r="AH1954" s="104"/>
      <c r="AI1954" s="104"/>
      <c r="AJ1954" s="104"/>
      <c r="AK1954" s="104"/>
      <c r="AL1954" s="104"/>
      <c r="AM1954" s="104"/>
      <c r="AN1954" s="104"/>
      <c r="AO1954" s="104"/>
      <c r="AP1954" s="104"/>
      <c r="AQ1954" s="104"/>
      <c r="AR1954" s="104"/>
      <c r="AS1954" s="104"/>
      <c r="AT1954" s="104"/>
      <c r="AU1954" s="104"/>
      <c r="AV1954" s="104"/>
      <c r="AW1954" s="104"/>
      <c r="AX1954" s="104"/>
      <c r="AY1954" s="104"/>
      <c r="AZ1954" s="104"/>
      <c r="BA1954" s="104"/>
      <c r="BB1954" s="104"/>
      <c r="BC1954" s="104"/>
      <c r="BD1954" s="104"/>
      <c r="BE1954" s="104"/>
      <c r="BF1954" s="104"/>
      <c r="BG1954" s="104"/>
      <c r="BH1954" s="104"/>
      <c r="BI1954" s="104"/>
      <c r="BJ1954" s="104"/>
      <c r="BK1954" s="104"/>
      <c r="BL1954" s="104"/>
    </row>
    <row r="1955" spans="26:64" ht="12.95" customHeight="1">
      <c r="Z1955" s="104"/>
      <c r="AA1955" s="104"/>
      <c r="AB1955" s="104"/>
      <c r="AC1955" s="104"/>
      <c r="AD1955" s="104"/>
      <c r="AE1955" s="104"/>
      <c r="AF1955" s="104"/>
      <c r="AG1955" s="105"/>
      <c r="AH1955" s="104"/>
      <c r="AI1955" s="104"/>
      <c r="AJ1955" s="104"/>
      <c r="AK1955" s="104"/>
      <c r="AL1955" s="104"/>
      <c r="AM1955" s="104"/>
      <c r="AN1955" s="104"/>
      <c r="AO1955" s="104"/>
      <c r="AP1955" s="104"/>
      <c r="AQ1955" s="104"/>
      <c r="AR1955" s="104"/>
      <c r="AS1955" s="104"/>
      <c r="AT1955" s="104"/>
      <c r="AU1955" s="104"/>
      <c r="AV1955" s="104"/>
      <c r="AW1955" s="104"/>
      <c r="AX1955" s="104"/>
      <c r="AY1955" s="104"/>
      <c r="AZ1955" s="104"/>
      <c r="BA1955" s="104"/>
      <c r="BB1955" s="104"/>
      <c r="BC1955" s="104"/>
      <c r="BD1955" s="104"/>
      <c r="BE1955" s="104"/>
      <c r="BF1955" s="104"/>
      <c r="BG1955" s="104"/>
      <c r="BH1955" s="104"/>
      <c r="BI1955" s="104"/>
      <c r="BJ1955" s="104"/>
      <c r="BK1955" s="104"/>
      <c r="BL1955" s="104"/>
    </row>
    <row r="1956" spans="26:64" ht="12.95" customHeight="1">
      <c r="Z1956" s="104"/>
      <c r="AA1956" s="104"/>
      <c r="AB1956" s="104"/>
      <c r="AC1956" s="104"/>
      <c r="AD1956" s="104"/>
      <c r="AE1956" s="104"/>
      <c r="AF1956" s="104"/>
      <c r="AG1956" s="105"/>
      <c r="AH1956" s="104"/>
      <c r="AI1956" s="104"/>
      <c r="AJ1956" s="104"/>
      <c r="AK1956" s="104"/>
      <c r="AL1956" s="104"/>
      <c r="AM1956" s="104"/>
      <c r="AN1956" s="104"/>
      <c r="AO1956" s="104"/>
      <c r="AP1956" s="104"/>
      <c r="AQ1956" s="104"/>
      <c r="AR1956" s="104"/>
      <c r="AS1956" s="104"/>
      <c r="AT1956" s="104"/>
      <c r="AU1956" s="104"/>
      <c r="AV1956" s="104"/>
      <c r="AW1956" s="104"/>
      <c r="AX1956" s="104"/>
      <c r="AY1956" s="104"/>
      <c r="AZ1956" s="104"/>
      <c r="BA1956" s="104"/>
      <c r="BB1956" s="104"/>
      <c r="BC1956" s="104"/>
      <c r="BD1956" s="104"/>
      <c r="BE1956" s="104"/>
      <c r="BF1956" s="104"/>
      <c r="BG1956" s="104"/>
      <c r="BH1956" s="104"/>
      <c r="BI1956" s="104"/>
      <c r="BJ1956" s="104"/>
      <c r="BK1956" s="104"/>
      <c r="BL1956" s="104"/>
    </row>
    <row r="1957" spans="26:64" ht="12.95" customHeight="1">
      <c r="Z1957" s="104"/>
      <c r="AA1957" s="104"/>
      <c r="AB1957" s="104"/>
      <c r="AC1957" s="104"/>
      <c r="AD1957" s="104"/>
      <c r="AE1957" s="104"/>
      <c r="AF1957" s="104"/>
      <c r="AG1957" s="105"/>
      <c r="AH1957" s="104"/>
      <c r="AI1957" s="104"/>
      <c r="AJ1957" s="104"/>
      <c r="AK1957" s="104"/>
      <c r="AL1957" s="104"/>
      <c r="AM1957" s="104"/>
      <c r="AN1957" s="104"/>
      <c r="AO1957" s="104"/>
      <c r="AP1957" s="104"/>
      <c r="AQ1957" s="104"/>
      <c r="AR1957" s="104"/>
      <c r="AS1957" s="104"/>
      <c r="AT1957" s="104"/>
      <c r="AU1957" s="104"/>
      <c r="AV1957" s="104"/>
      <c r="AW1957" s="104"/>
      <c r="AX1957" s="104"/>
      <c r="AY1957" s="104"/>
      <c r="AZ1957" s="104"/>
      <c r="BA1957" s="104"/>
      <c r="BB1957" s="104"/>
      <c r="BC1957" s="104"/>
      <c r="BD1957" s="104"/>
      <c r="BE1957" s="104"/>
      <c r="BF1957" s="104"/>
      <c r="BG1957" s="104"/>
      <c r="BH1957" s="104"/>
      <c r="BI1957" s="104"/>
      <c r="BJ1957" s="104"/>
      <c r="BK1957" s="104"/>
      <c r="BL1957" s="104"/>
    </row>
    <row r="1958" spans="26:64" ht="12.95" customHeight="1">
      <c r="Z1958" s="104"/>
      <c r="AA1958" s="104"/>
      <c r="AB1958" s="104"/>
      <c r="AC1958" s="104"/>
      <c r="AD1958" s="104"/>
      <c r="AE1958" s="104"/>
      <c r="AF1958" s="104"/>
      <c r="AG1958" s="105"/>
      <c r="AH1958" s="104"/>
      <c r="AI1958" s="104"/>
      <c r="AJ1958" s="104"/>
      <c r="AK1958" s="104"/>
      <c r="AL1958" s="104"/>
      <c r="AM1958" s="104"/>
      <c r="AN1958" s="104"/>
      <c r="AO1958" s="104"/>
      <c r="AP1958" s="104"/>
      <c r="AQ1958" s="104"/>
      <c r="AR1958" s="104"/>
      <c r="AS1958" s="104"/>
      <c r="AT1958" s="104"/>
      <c r="AU1958" s="104"/>
      <c r="AV1958" s="104"/>
      <c r="AW1958" s="104"/>
      <c r="AX1958" s="104"/>
      <c r="AY1958" s="104"/>
      <c r="AZ1958" s="104"/>
      <c r="BA1958" s="104"/>
      <c r="BB1958" s="104"/>
      <c r="BC1958" s="104"/>
      <c r="BD1958" s="104"/>
      <c r="BE1958" s="104"/>
      <c r="BF1958" s="104"/>
      <c r="BG1958" s="104"/>
      <c r="BH1958" s="104"/>
      <c r="BI1958" s="104"/>
      <c r="BJ1958" s="104"/>
      <c r="BK1958" s="104"/>
      <c r="BL1958" s="104"/>
    </row>
    <row r="1959" spans="26:64" ht="12.95" customHeight="1">
      <c r="Z1959" s="104"/>
      <c r="AA1959" s="104"/>
      <c r="AB1959" s="104"/>
      <c r="AC1959" s="104"/>
      <c r="AD1959" s="104"/>
      <c r="AE1959" s="104"/>
      <c r="AF1959" s="104"/>
      <c r="AG1959" s="105"/>
      <c r="AH1959" s="104"/>
      <c r="AI1959" s="104"/>
      <c r="AJ1959" s="104"/>
      <c r="AK1959" s="104"/>
      <c r="AL1959" s="104"/>
      <c r="AM1959" s="104"/>
      <c r="AN1959" s="104"/>
      <c r="AO1959" s="104"/>
      <c r="AP1959" s="104"/>
      <c r="AQ1959" s="104"/>
      <c r="AR1959" s="104"/>
      <c r="AS1959" s="104"/>
      <c r="AT1959" s="104"/>
      <c r="AU1959" s="104"/>
    </row>
    <row r="1960" spans="26:64" ht="12.95" customHeight="1">
      <c r="Z1960" s="104"/>
      <c r="AA1960" s="104"/>
      <c r="AB1960" s="104"/>
      <c r="AC1960" s="104"/>
      <c r="AD1960" s="104"/>
      <c r="AE1960" s="104"/>
      <c r="AF1960" s="104"/>
      <c r="AG1960" s="105"/>
      <c r="AH1960" s="104"/>
      <c r="AI1960" s="104"/>
      <c r="AJ1960" s="104"/>
      <c r="AK1960" s="104"/>
      <c r="AL1960" s="104"/>
      <c r="AM1960" s="104"/>
      <c r="AN1960" s="104"/>
      <c r="AO1960" s="104"/>
      <c r="AP1960" s="104"/>
      <c r="AQ1960" s="104"/>
      <c r="AR1960" s="104"/>
      <c r="AS1960" s="104"/>
      <c r="AT1960" s="104"/>
      <c r="AU1960" s="104"/>
    </row>
    <row r="1961" spans="26:64" ht="12.95" customHeight="1">
      <c r="Z1961" s="104"/>
      <c r="AA1961" s="104"/>
      <c r="AB1961" s="104"/>
      <c r="AC1961" s="104"/>
      <c r="AD1961" s="104"/>
      <c r="AE1961" s="104"/>
      <c r="AF1961" s="104"/>
      <c r="AG1961" s="105"/>
      <c r="AH1961" s="104"/>
      <c r="AI1961" s="104"/>
      <c r="AJ1961" s="104"/>
      <c r="AK1961" s="104"/>
      <c r="AL1961" s="104"/>
      <c r="AM1961" s="104"/>
      <c r="AN1961" s="104"/>
      <c r="AO1961" s="104"/>
      <c r="AP1961" s="104"/>
      <c r="AQ1961" s="104"/>
      <c r="AR1961" s="104"/>
      <c r="AS1961" s="104"/>
      <c r="AT1961" s="104"/>
      <c r="AU1961" s="104"/>
    </row>
    <row r="1962" spans="26:64" ht="12.95" customHeight="1">
      <c r="Z1962" s="104"/>
      <c r="AA1962" s="104"/>
      <c r="AB1962" s="104"/>
      <c r="AC1962" s="104"/>
      <c r="AD1962" s="104"/>
      <c r="AE1962" s="104"/>
      <c r="AF1962" s="104"/>
      <c r="AG1962" s="105"/>
      <c r="AH1962" s="104"/>
      <c r="AI1962" s="104"/>
      <c r="AJ1962" s="104"/>
      <c r="AK1962" s="104"/>
      <c r="AL1962" s="104"/>
      <c r="AM1962" s="104"/>
      <c r="AN1962" s="104"/>
      <c r="AO1962" s="104"/>
      <c r="AP1962" s="104"/>
      <c r="AQ1962" s="104"/>
      <c r="AR1962" s="104"/>
      <c r="AS1962" s="104"/>
      <c r="AT1962" s="104"/>
      <c r="AU1962" s="104"/>
    </row>
    <row r="1963" spans="26:64" ht="12.95" customHeight="1">
      <c r="Z1963" s="104"/>
      <c r="AA1963" s="104"/>
      <c r="AB1963" s="104"/>
      <c r="AC1963" s="104"/>
      <c r="AD1963" s="104"/>
      <c r="AE1963" s="104"/>
      <c r="AF1963" s="104"/>
      <c r="AG1963" s="105"/>
      <c r="AH1963" s="104"/>
      <c r="AI1963" s="104"/>
      <c r="AJ1963" s="104"/>
      <c r="AK1963" s="104"/>
      <c r="AL1963" s="104"/>
      <c r="AM1963" s="104"/>
      <c r="AN1963" s="104"/>
      <c r="AO1963" s="104"/>
      <c r="AP1963" s="104"/>
      <c r="AQ1963" s="104"/>
      <c r="AR1963" s="104"/>
      <c r="AS1963" s="104"/>
      <c r="AT1963" s="104"/>
      <c r="AU1963" s="104"/>
    </row>
    <row r="1964" spans="26:64" ht="12.95" customHeight="1">
      <c r="Z1964" s="104"/>
      <c r="AA1964" s="104"/>
      <c r="AB1964" s="104"/>
      <c r="AC1964" s="104"/>
      <c r="AD1964" s="104"/>
      <c r="AE1964" s="104"/>
      <c r="AF1964" s="104"/>
      <c r="AG1964" s="105"/>
      <c r="AH1964" s="104"/>
      <c r="AI1964" s="104"/>
      <c r="AJ1964" s="104"/>
      <c r="AK1964" s="104"/>
      <c r="AL1964" s="104"/>
      <c r="AM1964" s="104"/>
      <c r="AN1964" s="104"/>
      <c r="AO1964" s="104"/>
      <c r="AP1964" s="104"/>
      <c r="AQ1964" s="104"/>
      <c r="AR1964" s="104"/>
      <c r="AS1964" s="104"/>
      <c r="AT1964" s="104"/>
      <c r="AU1964" s="104"/>
    </row>
    <row r="1965" spans="26:64" ht="12.95" customHeight="1">
      <c r="Z1965" s="104"/>
      <c r="AA1965" s="104"/>
      <c r="AB1965" s="104"/>
      <c r="AC1965" s="104"/>
      <c r="AD1965" s="104"/>
      <c r="AE1965" s="104"/>
      <c r="AF1965" s="104"/>
      <c r="AG1965" s="105"/>
      <c r="AH1965" s="104"/>
      <c r="AI1965" s="104"/>
      <c r="AJ1965" s="104"/>
      <c r="AK1965" s="104"/>
      <c r="AL1965" s="104"/>
      <c r="AM1965" s="104"/>
      <c r="AN1965" s="104"/>
      <c r="AO1965" s="104"/>
      <c r="AP1965" s="104"/>
      <c r="AQ1965" s="104"/>
      <c r="AR1965" s="104"/>
      <c r="AS1965" s="104"/>
      <c r="AT1965" s="104"/>
      <c r="AU1965" s="104"/>
    </row>
    <row r="1966" spans="26:64" ht="12.95" customHeight="1">
      <c r="Z1966" s="104"/>
      <c r="AA1966" s="104"/>
      <c r="AB1966" s="104"/>
      <c r="AC1966" s="104"/>
      <c r="AD1966" s="104"/>
      <c r="AE1966" s="104"/>
      <c r="AF1966" s="104"/>
      <c r="AG1966" s="105"/>
      <c r="AH1966" s="104"/>
      <c r="AI1966" s="104"/>
      <c r="AJ1966" s="104"/>
      <c r="AK1966" s="104"/>
      <c r="AL1966" s="104"/>
      <c r="AM1966" s="104"/>
      <c r="AN1966" s="104"/>
      <c r="AO1966" s="104"/>
      <c r="AP1966" s="104"/>
      <c r="AQ1966" s="104"/>
      <c r="AR1966" s="104"/>
      <c r="AS1966" s="104"/>
      <c r="AT1966" s="104"/>
      <c r="AU1966" s="104"/>
    </row>
    <row r="1967" spans="26:64" ht="12.95" customHeight="1">
      <c r="Z1967" s="104"/>
      <c r="AA1967" s="104"/>
      <c r="AB1967" s="104"/>
      <c r="AC1967" s="104"/>
      <c r="AD1967" s="104"/>
      <c r="AE1967" s="104"/>
      <c r="AF1967" s="104"/>
      <c r="AG1967" s="105"/>
      <c r="AH1967" s="104"/>
      <c r="AI1967" s="104"/>
      <c r="AJ1967" s="104"/>
      <c r="AK1967" s="104"/>
      <c r="AL1967" s="104"/>
      <c r="AM1967" s="104"/>
      <c r="AN1967" s="104"/>
      <c r="AO1967" s="104"/>
      <c r="AP1967" s="104"/>
      <c r="AQ1967" s="104"/>
      <c r="AR1967" s="104"/>
      <c r="AS1967" s="104"/>
      <c r="AT1967" s="104"/>
      <c r="AU1967" s="104"/>
    </row>
    <row r="1968" spans="26:64" ht="12.95" customHeight="1">
      <c r="Z1968" s="104"/>
      <c r="AA1968" s="104"/>
      <c r="AB1968" s="104"/>
      <c r="AC1968" s="104"/>
      <c r="AD1968" s="104"/>
      <c r="AE1968" s="104"/>
      <c r="AF1968" s="104"/>
      <c r="AG1968" s="105"/>
      <c r="AH1968" s="104"/>
      <c r="AI1968" s="104"/>
      <c r="AJ1968" s="104"/>
      <c r="AK1968" s="104"/>
      <c r="AL1968" s="104"/>
      <c r="AM1968" s="104"/>
      <c r="AN1968" s="104"/>
      <c r="AO1968" s="104"/>
      <c r="AP1968" s="104"/>
      <c r="AQ1968" s="104"/>
      <c r="AR1968" s="104"/>
      <c r="AS1968" s="104"/>
      <c r="AT1968" s="104"/>
      <c r="AU1968" s="104"/>
    </row>
    <row r="1969" spans="26:47" ht="12.95" customHeight="1">
      <c r="Z1969" s="104"/>
      <c r="AA1969" s="104"/>
      <c r="AB1969" s="104"/>
      <c r="AC1969" s="104"/>
      <c r="AD1969" s="104"/>
      <c r="AE1969" s="104"/>
      <c r="AF1969" s="104"/>
      <c r="AG1969" s="105"/>
      <c r="AH1969" s="104"/>
      <c r="AI1969" s="104"/>
      <c r="AJ1969" s="104"/>
      <c r="AK1969" s="104"/>
      <c r="AL1969" s="104"/>
      <c r="AM1969" s="104"/>
      <c r="AN1969" s="104"/>
      <c r="AO1969" s="104"/>
      <c r="AP1969" s="104"/>
      <c r="AQ1969" s="104"/>
      <c r="AR1969" s="104"/>
      <c r="AS1969" s="104"/>
      <c r="AT1969" s="104"/>
      <c r="AU1969" s="104"/>
    </row>
    <row r="1970" spans="26:47" ht="12.95" customHeight="1">
      <c r="Z1970" s="104"/>
      <c r="AA1970" s="104"/>
      <c r="AB1970" s="104"/>
      <c r="AC1970" s="104"/>
      <c r="AD1970" s="104"/>
      <c r="AE1970" s="104"/>
      <c r="AF1970" s="104"/>
      <c r="AG1970" s="105"/>
      <c r="AH1970" s="104"/>
      <c r="AI1970" s="104"/>
      <c r="AJ1970" s="104"/>
      <c r="AK1970" s="104"/>
      <c r="AL1970" s="104"/>
      <c r="AM1970" s="104"/>
      <c r="AN1970" s="104"/>
      <c r="AO1970" s="104"/>
      <c r="AP1970" s="104"/>
      <c r="AQ1970" s="104"/>
      <c r="AR1970" s="104"/>
      <c r="AS1970" s="104"/>
      <c r="AT1970" s="104"/>
      <c r="AU1970" s="104"/>
    </row>
    <row r="1971" spans="26:47" ht="12.95" customHeight="1">
      <c r="Z1971" s="104"/>
      <c r="AA1971" s="104"/>
      <c r="AB1971" s="104"/>
      <c r="AC1971" s="104"/>
      <c r="AD1971" s="104"/>
      <c r="AE1971" s="104"/>
      <c r="AF1971" s="104"/>
      <c r="AG1971" s="105"/>
      <c r="AH1971" s="104"/>
      <c r="AI1971" s="104"/>
      <c r="AJ1971" s="104"/>
      <c r="AK1971" s="104"/>
      <c r="AL1971" s="104"/>
      <c r="AM1971" s="104"/>
      <c r="AN1971" s="104"/>
      <c r="AO1971" s="104"/>
      <c r="AP1971" s="104"/>
      <c r="AQ1971" s="104"/>
      <c r="AR1971" s="104"/>
      <c r="AS1971" s="104"/>
      <c r="AT1971" s="104"/>
      <c r="AU1971" s="104"/>
    </row>
    <row r="1972" spans="26:47" ht="12.95" customHeight="1">
      <c r="Z1972" s="104"/>
      <c r="AA1972" s="104"/>
      <c r="AB1972" s="104"/>
      <c r="AC1972" s="104"/>
      <c r="AD1972" s="104"/>
      <c r="AE1972" s="104"/>
      <c r="AF1972" s="104"/>
      <c r="AG1972" s="105"/>
      <c r="AH1972" s="104"/>
      <c r="AI1972" s="104"/>
      <c r="AJ1972" s="104"/>
      <c r="AK1972" s="104"/>
      <c r="AL1972" s="104"/>
      <c r="AM1972" s="104"/>
      <c r="AN1972" s="104"/>
      <c r="AO1972" s="104"/>
      <c r="AP1972" s="104"/>
      <c r="AQ1972" s="104"/>
      <c r="AR1972" s="104"/>
      <c r="AS1972" s="104"/>
      <c r="AT1972" s="104"/>
      <c r="AU1972" s="104"/>
    </row>
    <row r="1973" spans="26:47" ht="12.95" customHeight="1">
      <c r="Z1973" s="104"/>
      <c r="AA1973" s="104"/>
      <c r="AB1973" s="104"/>
      <c r="AC1973" s="104"/>
      <c r="AD1973" s="104"/>
      <c r="AE1973" s="104"/>
      <c r="AF1973" s="104"/>
      <c r="AG1973" s="105"/>
      <c r="AH1973" s="104"/>
      <c r="AI1973" s="104"/>
      <c r="AJ1973" s="104"/>
      <c r="AK1973" s="104"/>
      <c r="AL1973" s="104"/>
      <c r="AM1973" s="104"/>
      <c r="AN1973" s="104"/>
      <c r="AO1973" s="104"/>
      <c r="AP1973" s="104"/>
      <c r="AQ1973" s="104"/>
      <c r="AR1973" s="104"/>
      <c r="AS1973" s="104"/>
      <c r="AT1973" s="104"/>
      <c r="AU1973" s="104"/>
    </row>
    <row r="1974" spans="26:47" ht="12.95" customHeight="1">
      <c r="Z1974" s="104"/>
      <c r="AA1974" s="104"/>
      <c r="AB1974" s="104"/>
      <c r="AC1974" s="104"/>
      <c r="AD1974" s="104"/>
      <c r="AE1974" s="104"/>
      <c r="AF1974" s="104"/>
      <c r="AG1974" s="105"/>
      <c r="AH1974" s="104"/>
      <c r="AI1974" s="104"/>
      <c r="AJ1974" s="104"/>
      <c r="AK1974" s="104"/>
      <c r="AL1974" s="104"/>
      <c r="AM1974" s="104"/>
      <c r="AN1974" s="104"/>
      <c r="AO1974" s="104"/>
      <c r="AP1974" s="104"/>
      <c r="AQ1974" s="104"/>
      <c r="AR1974" s="104"/>
      <c r="AS1974" s="104"/>
      <c r="AT1974" s="104"/>
      <c r="AU1974" s="104"/>
    </row>
    <row r="1975" spans="26:47" ht="12.95" customHeight="1">
      <c r="Z1975" s="104"/>
      <c r="AA1975" s="104"/>
      <c r="AB1975" s="104"/>
      <c r="AC1975" s="104"/>
      <c r="AD1975" s="104"/>
      <c r="AE1975" s="104"/>
      <c r="AF1975" s="104"/>
      <c r="AG1975" s="105"/>
      <c r="AH1975" s="104"/>
      <c r="AI1975" s="104"/>
      <c r="AJ1975" s="104"/>
      <c r="AK1975" s="104"/>
      <c r="AL1975" s="104"/>
      <c r="AM1975" s="104"/>
      <c r="AN1975" s="104"/>
      <c r="AO1975" s="104"/>
      <c r="AP1975" s="104"/>
      <c r="AQ1975" s="104"/>
      <c r="AR1975" s="104"/>
      <c r="AS1975" s="104"/>
      <c r="AT1975" s="104"/>
      <c r="AU1975" s="104"/>
    </row>
    <row r="1976" spans="26:47" ht="12.95" customHeight="1">
      <c r="Z1976" s="104"/>
      <c r="AA1976" s="104"/>
      <c r="AB1976" s="104"/>
      <c r="AC1976" s="104"/>
      <c r="AD1976" s="104"/>
      <c r="AE1976" s="104"/>
      <c r="AF1976" s="104"/>
      <c r="AG1976" s="105"/>
      <c r="AH1976" s="104"/>
      <c r="AI1976" s="104"/>
      <c r="AJ1976" s="104"/>
      <c r="AK1976" s="104"/>
      <c r="AL1976" s="104"/>
      <c r="AM1976" s="104"/>
      <c r="AN1976" s="104"/>
      <c r="AO1976" s="104"/>
      <c r="AP1976" s="104"/>
      <c r="AQ1976" s="104"/>
      <c r="AR1976" s="104"/>
      <c r="AS1976" s="104"/>
      <c r="AT1976" s="104"/>
      <c r="AU1976" s="104"/>
    </row>
    <row r="1977" spans="26:47" ht="12.95" customHeight="1">
      <c r="Z1977" s="104"/>
      <c r="AA1977" s="104"/>
      <c r="AB1977" s="104"/>
      <c r="AC1977" s="104"/>
      <c r="AD1977" s="104"/>
      <c r="AE1977" s="104"/>
      <c r="AF1977" s="104"/>
      <c r="AG1977" s="105"/>
      <c r="AH1977" s="104"/>
      <c r="AI1977" s="104"/>
      <c r="AJ1977" s="104"/>
      <c r="AK1977" s="104"/>
      <c r="AL1977" s="104"/>
      <c r="AM1977" s="104"/>
      <c r="AN1977" s="104"/>
      <c r="AO1977" s="104"/>
      <c r="AP1977" s="104"/>
      <c r="AQ1977" s="104"/>
      <c r="AR1977" s="104"/>
      <c r="AS1977" s="104"/>
      <c r="AT1977" s="104"/>
      <c r="AU1977" s="104"/>
    </row>
    <row r="1978" spans="26:47" ht="12.95" customHeight="1">
      <c r="Z1978" s="104"/>
      <c r="AA1978" s="104"/>
      <c r="AB1978" s="104"/>
      <c r="AC1978" s="104"/>
      <c r="AD1978" s="104"/>
      <c r="AE1978" s="104"/>
      <c r="AF1978" s="104"/>
      <c r="AG1978" s="105"/>
      <c r="AH1978" s="104"/>
      <c r="AI1978" s="104"/>
      <c r="AJ1978" s="104"/>
      <c r="AK1978" s="104"/>
      <c r="AL1978" s="104"/>
      <c r="AM1978" s="104"/>
      <c r="AN1978" s="104"/>
      <c r="AO1978" s="104"/>
      <c r="AP1978" s="104"/>
      <c r="AQ1978" s="104"/>
      <c r="AR1978" s="104"/>
      <c r="AS1978" s="104"/>
      <c r="AT1978" s="104"/>
      <c r="AU1978" s="104"/>
    </row>
    <row r="1979" spans="26:47" ht="12.95" customHeight="1">
      <c r="Z1979" s="104"/>
      <c r="AA1979" s="104"/>
      <c r="AB1979" s="104"/>
      <c r="AC1979" s="104"/>
      <c r="AD1979" s="104"/>
      <c r="AE1979" s="104"/>
      <c r="AF1979" s="104"/>
      <c r="AG1979" s="105"/>
      <c r="AH1979" s="104"/>
      <c r="AI1979" s="104"/>
      <c r="AJ1979" s="104"/>
      <c r="AK1979" s="104"/>
      <c r="AL1979" s="104"/>
      <c r="AM1979" s="104"/>
      <c r="AN1979" s="104"/>
      <c r="AO1979" s="104"/>
      <c r="AP1979" s="104"/>
      <c r="AQ1979" s="104"/>
      <c r="AR1979" s="104"/>
      <c r="AS1979" s="104"/>
      <c r="AT1979" s="104"/>
      <c r="AU1979" s="104"/>
    </row>
    <row r="1980" spans="26:47" ht="12.95" customHeight="1">
      <c r="Z1980" s="104"/>
      <c r="AA1980" s="104"/>
      <c r="AB1980" s="104"/>
      <c r="AC1980" s="104"/>
      <c r="AD1980" s="104"/>
      <c r="AE1980" s="104"/>
      <c r="AF1980" s="104"/>
      <c r="AG1980" s="105"/>
      <c r="AH1980" s="104"/>
      <c r="AI1980" s="104"/>
      <c r="AJ1980" s="104"/>
      <c r="AK1980" s="104"/>
      <c r="AL1980" s="104"/>
      <c r="AM1980" s="104"/>
      <c r="AN1980" s="104"/>
      <c r="AO1980" s="104"/>
      <c r="AP1980" s="104"/>
      <c r="AQ1980" s="104"/>
      <c r="AR1980" s="104"/>
      <c r="AS1980" s="104"/>
      <c r="AT1980" s="104"/>
      <c r="AU1980" s="104"/>
    </row>
    <row r="1981" spans="26:47" ht="12.95" customHeight="1">
      <c r="Z1981" s="104"/>
      <c r="AA1981" s="104"/>
      <c r="AB1981" s="104"/>
      <c r="AC1981" s="104"/>
      <c r="AD1981" s="104"/>
      <c r="AE1981" s="104"/>
      <c r="AF1981" s="104"/>
      <c r="AG1981" s="105"/>
      <c r="AH1981" s="104"/>
      <c r="AI1981" s="104"/>
      <c r="AJ1981" s="104"/>
      <c r="AK1981" s="104"/>
      <c r="AL1981" s="104"/>
      <c r="AM1981" s="104"/>
      <c r="AN1981" s="104"/>
      <c r="AO1981" s="104"/>
      <c r="AP1981" s="104"/>
      <c r="AQ1981" s="104"/>
      <c r="AR1981" s="104"/>
      <c r="AS1981" s="104"/>
      <c r="AT1981" s="104"/>
      <c r="AU1981" s="104"/>
    </row>
    <row r="1982" spans="26:47" ht="12.95" customHeight="1">
      <c r="Z1982" s="104"/>
      <c r="AA1982" s="104"/>
      <c r="AB1982" s="104"/>
      <c r="AC1982" s="104"/>
      <c r="AD1982" s="104"/>
      <c r="AE1982" s="104"/>
      <c r="AF1982" s="104"/>
      <c r="AG1982" s="105"/>
      <c r="AH1982" s="104"/>
      <c r="AI1982" s="104"/>
      <c r="AJ1982" s="104"/>
      <c r="AK1982" s="104"/>
      <c r="AL1982" s="104"/>
      <c r="AM1982" s="104"/>
      <c r="AN1982" s="104"/>
      <c r="AO1982" s="104"/>
      <c r="AP1982" s="104"/>
      <c r="AQ1982" s="104"/>
      <c r="AR1982" s="104"/>
      <c r="AS1982" s="104"/>
      <c r="AT1982" s="104"/>
      <c r="AU1982" s="104"/>
    </row>
    <row r="1983" spans="26:47" ht="12.95" customHeight="1">
      <c r="Z1983" s="104"/>
      <c r="AA1983" s="104"/>
      <c r="AB1983" s="104"/>
      <c r="AC1983" s="104"/>
      <c r="AD1983" s="104"/>
      <c r="AE1983" s="104"/>
      <c r="AF1983" s="104"/>
      <c r="AG1983" s="105"/>
      <c r="AH1983" s="104"/>
      <c r="AI1983" s="104"/>
      <c r="AJ1983" s="104"/>
      <c r="AK1983" s="104"/>
      <c r="AL1983" s="104"/>
      <c r="AM1983" s="104"/>
      <c r="AN1983" s="104"/>
      <c r="AO1983" s="104"/>
      <c r="AP1983" s="104"/>
      <c r="AQ1983" s="104"/>
      <c r="AR1983" s="104"/>
      <c r="AS1983" s="104"/>
      <c r="AT1983" s="104"/>
      <c r="AU1983" s="104"/>
    </row>
    <row r="1984" spans="26:47" ht="12.95" customHeight="1">
      <c r="Z1984" s="104"/>
      <c r="AA1984" s="104"/>
      <c r="AB1984" s="104"/>
      <c r="AC1984" s="104"/>
      <c r="AD1984" s="104"/>
      <c r="AE1984" s="104"/>
      <c r="AF1984" s="104"/>
      <c r="AG1984" s="105"/>
      <c r="AH1984" s="104"/>
      <c r="AI1984" s="104"/>
      <c r="AJ1984" s="104"/>
      <c r="AK1984" s="104"/>
      <c r="AL1984" s="104"/>
      <c r="AM1984" s="104"/>
      <c r="AN1984" s="104"/>
      <c r="AO1984" s="104"/>
      <c r="AP1984" s="104"/>
      <c r="AQ1984" s="104"/>
      <c r="AR1984" s="104"/>
      <c r="AS1984" s="104"/>
      <c r="AT1984" s="104"/>
      <c r="AU1984" s="104"/>
    </row>
    <row r="1985" spans="26:47" ht="12.95" customHeight="1">
      <c r="Z1985" s="104"/>
      <c r="AA1985" s="104"/>
      <c r="AB1985" s="104"/>
      <c r="AC1985" s="104"/>
      <c r="AD1985" s="104"/>
      <c r="AE1985" s="104"/>
      <c r="AF1985" s="104"/>
      <c r="AG1985" s="105"/>
      <c r="AH1985" s="104"/>
      <c r="AI1985" s="104"/>
      <c r="AJ1985" s="104"/>
      <c r="AK1985" s="104"/>
      <c r="AL1985" s="104"/>
      <c r="AM1985" s="104"/>
      <c r="AN1985" s="104"/>
      <c r="AO1985" s="104"/>
      <c r="AP1985" s="104"/>
      <c r="AQ1985" s="104"/>
      <c r="AR1985" s="104"/>
      <c r="AS1985" s="104"/>
      <c r="AT1985" s="104"/>
      <c r="AU1985" s="104"/>
    </row>
    <row r="1986" spans="26:47" ht="12.95" customHeight="1">
      <c r="Z1986" s="104"/>
      <c r="AA1986" s="104"/>
      <c r="AB1986" s="104"/>
      <c r="AC1986" s="104"/>
      <c r="AD1986" s="104"/>
      <c r="AE1986" s="104"/>
      <c r="AF1986" s="104"/>
      <c r="AG1986" s="105"/>
      <c r="AH1986" s="104"/>
      <c r="AI1986" s="104"/>
      <c r="AJ1986" s="104"/>
      <c r="AK1986" s="104"/>
      <c r="AL1986" s="104"/>
      <c r="AM1986" s="104"/>
      <c r="AN1986" s="104"/>
      <c r="AO1986" s="104"/>
      <c r="AP1986" s="104"/>
      <c r="AQ1986" s="104"/>
      <c r="AR1986" s="104"/>
      <c r="AS1986" s="104"/>
      <c r="AT1986" s="104"/>
      <c r="AU1986" s="104"/>
    </row>
    <row r="1987" spans="26:47" ht="12.95" customHeight="1">
      <c r="Z1987" s="104"/>
      <c r="AA1987" s="104"/>
      <c r="AB1987" s="104"/>
      <c r="AC1987" s="104"/>
      <c r="AD1987" s="104"/>
      <c r="AE1987" s="104"/>
      <c r="AF1987" s="104"/>
      <c r="AG1987" s="105"/>
      <c r="AH1987" s="104"/>
      <c r="AI1987" s="104"/>
      <c r="AJ1987" s="104"/>
      <c r="AK1987" s="104"/>
      <c r="AL1987" s="104"/>
      <c r="AM1987" s="104"/>
      <c r="AN1987" s="104"/>
      <c r="AO1987" s="104"/>
      <c r="AP1987" s="104"/>
      <c r="AQ1987" s="104"/>
      <c r="AR1987" s="104"/>
      <c r="AS1987" s="104"/>
      <c r="AT1987" s="104"/>
      <c r="AU1987" s="104"/>
    </row>
    <row r="1988" spans="26:47" ht="12.95" customHeight="1">
      <c r="Z1988" s="104"/>
      <c r="AA1988" s="104"/>
      <c r="AB1988" s="104"/>
      <c r="AC1988" s="104"/>
      <c r="AD1988" s="104"/>
      <c r="AE1988" s="104"/>
      <c r="AF1988" s="104"/>
      <c r="AG1988" s="105"/>
      <c r="AH1988" s="104"/>
      <c r="AI1988" s="104"/>
      <c r="AJ1988" s="104"/>
      <c r="AK1988" s="104"/>
      <c r="AL1988" s="104"/>
      <c r="AM1988" s="104"/>
      <c r="AN1988" s="104"/>
      <c r="AO1988" s="104"/>
      <c r="AP1988" s="104"/>
      <c r="AQ1988" s="104"/>
      <c r="AR1988" s="104"/>
      <c r="AS1988" s="104"/>
      <c r="AT1988" s="104"/>
      <c r="AU1988" s="104"/>
    </row>
    <row r="1989" spans="26:47" ht="12.95" customHeight="1">
      <c r="Z1989" s="104"/>
      <c r="AA1989" s="104"/>
      <c r="AB1989" s="104"/>
      <c r="AC1989" s="104"/>
      <c r="AD1989" s="104"/>
      <c r="AE1989" s="104"/>
      <c r="AF1989" s="104"/>
      <c r="AG1989" s="105"/>
      <c r="AH1989" s="104"/>
      <c r="AI1989" s="104"/>
      <c r="AJ1989" s="104"/>
      <c r="AK1989" s="104"/>
      <c r="AL1989" s="104"/>
      <c r="AM1989" s="104"/>
      <c r="AN1989" s="104"/>
      <c r="AO1989" s="104"/>
      <c r="AP1989" s="104"/>
      <c r="AQ1989" s="104"/>
      <c r="AR1989" s="104"/>
      <c r="AS1989" s="104"/>
      <c r="AT1989" s="104"/>
      <c r="AU1989" s="104"/>
    </row>
    <row r="1990" spans="26:47" ht="12.95" customHeight="1">
      <c r="AA1990" s="71"/>
      <c r="AB1990" s="71"/>
      <c r="AC1990" s="71"/>
      <c r="AD1990" s="71"/>
      <c r="AE1990" s="71"/>
      <c r="AG1990" s="102"/>
      <c r="AN1990" s="71"/>
      <c r="AO1990" s="71"/>
      <c r="AP1990" s="71"/>
      <c r="AQ1990" s="71"/>
      <c r="AR1990" s="71"/>
      <c r="AS1990" s="71"/>
      <c r="AT1990" s="71"/>
      <c r="AU1990" s="71"/>
    </row>
    <row r="1991" spans="26:47" ht="12.95" customHeight="1">
      <c r="AA1991" s="71"/>
      <c r="AB1991" s="71"/>
      <c r="AC1991" s="71"/>
      <c r="AD1991" s="71"/>
      <c r="AE1991" s="71"/>
      <c r="AG1991" s="102"/>
      <c r="AN1991" s="71"/>
      <c r="AO1991" s="71"/>
      <c r="AP1991" s="71"/>
      <c r="AQ1991" s="71"/>
      <c r="AR1991" s="71"/>
      <c r="AS1991" s="71"/>
      <c r="AT1991" s="71"/>
      <c r="AU1991" s="71"/>
    </row>
    <row r="1992" spans="26:47" ht="12.95" customHeight="1">
      <c r="AA1992" s="71"/>
      <c r="AB1992" s="71"/>
      <c r="AC1992" s="71"/>
      <c r="AD1992" s="71"/>
      <c r="AE1992" s="71"/>
      <c r="AG1992" s="102"/>
      <c r="AN1992" s="71"/>
      <c r="AO1992" s="71"/>
      <c r="AP1992" s="71"/>
      <c r="AQ1992" s="71"/>
      <c r="AR1992" s="71"/>
      <c r="AS1992" s="71"/>
      <c r="AT1992" s="71"/>
      <c r="AU1992" s="71"/>
    </row>
    <row r="1993" spans="26:47" ht="12.95" customHeight="1">
      <c r="AA1993" s="71"/>
      <c r="AB1993" s="71"/>
      <c r="AC1993" s="71"/>
      <c r="AD1993" s="71"/>
      <c r="AE1993" s="71"/>
      <c r="AG1993" s="102"/>
      <c r="AN1993" s="71"/>
      <c r="AO1993" s="71"/>
      <c r="AP1993" s="71"/>
      <c r="AQ1993" s="71"/>
      <c r="AR1993" s="71"/>
      <c r="AS1993" s="71"/>
      <c r="AT1993" s="71"/>
      <c r="AU1993" s="71"/>
    </row>
    <row r="1994" spans="26:47" ht="12.95" customHeight="1">
      <c r="AA1994" s="71"/>
      <c r="AB1994" s="71"/>
      <c r="AC1994" s="71"/>
      <c r="AD1994" s="71"/>
      <c r="AE1994" s="71"/>
      <c r="AG1994" s="102"/>
      <c r="AN1994" s="71"/>
      <c r="AO1994" s="71"/>
      <c r="AP1994" s="71"/>
      <c r="AQ1994" s="71"/>
      <c r="AR1994" s="71"/>
      <c r="AS1994" s="71"/>
      <c r="AT1994" s="71"/>
      <c r="AU1994" s="71"/>
    </row>
    <row r="1995" spans="26:47" ht="12.95" customHeight="1">
      <c r="AA1995" s="71"/>
      <c r="AB1995" s="71"/>
      <c r="AC1995" s="71"/>
      <c r="AD1995" s="71"/>
      <c r="AE1995" s="71"/>
      <c r="AG1995" s="102"/>
      <c r="AN1995" s="71"/>
      <c r="AO1995" s="71"/>
      <c r="AP1995" s="71"/>
      <c r="AQ1995" s="71"/>
      <c r="AR1995" s="71"/>
      <c r="AS1995" s="71"/>
      <c r="AT1995" s="71"/>
      <c r="AU1995" s="71"/>
    </row>
    <row r="1996" spans="26:47" ht="12.95" customHeight="1">
      <c r="AA1996" s="71"/>
      <c r="AB1996" s="71"/>
      <c r="AC1996" s="71"/>
      <c r="AD1996" s="71"/>
      <c r="AE1996" s="71"/>
      <c r="AG1996" s="102"/>
      <c r="AN1996" s="71"/>
      <c r="AO1996" s="71"/>
      <c r="AP1996" s="71"/>
      <c r="AQ1996" s="71"/>
      <c r="AR1996" s="71"/>
      <c r="AS1996" s="71"/>
      <c r="AT1996" s="71"/>
      <c r="AU1996" s="71"/>
    </row>
    <row r="1997" spans="26:47" ht="12.95" customHeight="1">
      <c r="AA1997" s="71"/>
      <c r="AB1997" s="71"/>
      <c r="AC1997" s="71"/>
      <c r="AD1997" s="71"/>
      <c r="AE1997" s="71"/>
      <c r="AG1997" s="102"/>
      <c r="AN1997" s="71"/>
      <c r="AO1997" s="71"/>
      <c r="AP1997" s="71"/>
      <c r="AQ1997" s="71"/>
      <c r="AR1997" s="71"/>
      <c r="AS1997" s="71"/>
      <c r="AT1997" s="71"/>
      <c r="AU1997" s="71"/>
    </row>
    <row r="1998" spans="26:47" ht="12.95" customHeight="1">
      <c r="AA1998" s="71"/>
      <c r="AB1998" s="71"/>
      <c r="AC1998" s="71"/>
      <c r="AD1998" s="71"/>
      <c r="AE1998" s="71"/>
      <c r="AG1998" s="102"/>
      <c r="AN1998" s="71"/>
      <c r="AO1998" s="71"/>
      <c r="AP1998" s="71"/>
      <c r="AQ1998" s="71"/>
      <c r="AR1998" s="71"/>
      <c r="AS1998" s="71"/>
      <c r="AT1998" s="71"/>
      <c r="AU1998" s="71"/>
    </row>
    <row r="1999" spans="26:47" ht="12.95" customHeight="1">
      <c r="AA1999" s="71"/>
      <c r="AB1999" s="71"/>
      <c r="AC1999" s="71"/>
      <c r="AD1999" s="71"/>
      <c r="AE1999" s="71"/>
      <c r="AG1999" s="102"/>
      <c r="AN1999" s="71"/>
      <c r="AO1999" s="71"/>
      <c r="AP1999" s="71"/>
      <c r="AQ1999" s="71"/>
      <c r="AR1999" s="71"/>
      <c r="AS1999" s="71"/>
      <c r="AT1999" s="71"/>
      <c r="AU1999" s="71"/>
    </row>
    <row r="2000" spans="26:47" ht="12.95" customHeight="1">
      <c r="AA2000" s="71"/>
      <c r="AB2000" s="71"/>
      <c r="AC2000" s="71"/>
      <c r="AD2000" s="71"/>
      <c r="AE2000" s="71"/>
      <c r="AG2000" s="102"/>
      <c r="AN2000" s="71"/>
      <c r="AO2000" s="71"/>
      <c r="AP2000" s="71"/>
      <c r="AQ2000" s="71"/>
      <c r="AR2000" s="71"/>
      <c r="AS2000" s="71"/>
      <c r="AT2000" s="71"/>
      <c r="AU2000" s="71"/>
    </row>
    <row r="2001" spans="27:47" ht="12.95" customHeight="1">
      <c r="AA2001" s="71"/>
      <c r="AB2001" s="71"/>
      <c r="AC2001" s="71"/>
      <c r="AD2001" s="71"/>
      <c r="AE2001" s="71"/>
      <c r="AG2001" s="102"/>
      <c r="AN2001" s="71"/>
      <c r="AO2001" s="71"/>
      <c r="AP2001" s="71"/>
      <c r="AQ2001" s="71"/>
      <c r="AR2001" s="71"/>
      <c r="AS2001" s="71"/>
      <c r="AT2001" s="71"/>
      <c r="AU2001" s="71"/>
    </row>
    <row r="2002" spans="27:47" ht="12.95" customHeight="1">
      <c r="AA2002" s="71"/>
      <c r="AB2002" s="71"/>
      <c r="AC2002" s="71"/>
      <c r="AD2002" s="71"/>
      <c r="AE2002" s="71"/>
      <c r="AG2002" s="102"/>
      <c r="AN2002" s="71"/>
      <c r="AO2002" s="71"/>
      <c r="AP2002" s="71"/>
      <c r="AQ2002" s="71"/>
      <c r="AR2002" s="71"/>
      <c r="AS2002" s="71"/>
      <c r="AT2002" s="71"/>
      <c r="AU2002" s="71"/>
    </row>
    <row r="2003" spans="27:47" ht="12.95" customHeight="1">
      <c r="AA2003" s="71"/>
      <c r="AB2003" s="71"/>
      <c r="AC2003" s="71"/>
      <c r="AD2003" s="71"/>
      <c r="AE2003" s="71"/>
      <c r="AG2003" s="102"/>
      <c r="AN2003" s="71"/>
      <c r="AO2003" s="71"/>
      <c r="AP2003" s="71"/>
      <c r="AQ2003" s="71"/>
      <c r="AR2003" s="71"/>
      <c r="AS2003" s="71"/>
      <c r="AT2003" s="71"/>
      <c r="AU2003" s="71"/>
    </row>
    <row r="2004" spans="27:47" ht="12.95" customHeight="1">
      <c r="AA2004" s="71"/>
      <c r="AB2004" s="71"/>
      <c r="AC2004" s="71"/>
      <c r="AD2004" s="71"/>
      <c r="AE2004" s="71"/>
      <c r="AG2004" s="102"/>
      <c r="AN2004" s="71"/>
      <c r="AO2004" s="71"/>
      <c r="AP2004" s="71"/>
      <c r="AQ2004" s="71"/>
      <c r="AR2004" s="71"/>
      <c r="AS2004" s="71"/>
      <c r="AT2004" s="71"/>
      <c r="AU2004" s="71"/>
    </row>
    <row r="2005" spans="27:47" ht="12.95" customHeight="1">
      <c r="AA2005" s="71"/>
      <c r="AB2005" s="71"/>
      <c r="AC2005" s="71"/>
      <c r="AD2005" s="71"/>
      <c r="AE2005" s="71"/>
      <c r="AG2005" s="102"/>
      <c r="AN2005" s="71"/>
      <c r="AO2005" s="71"/>
      <c r="AP2005" s="71"/>
      <c r="AQ2005" s="71"/>
      <c r="AR2005" s="71"/>
      <c r="AS2005" s="71"/>
      <c r="AT2005" s="71"/>
      <c r="AU2005" s="71"/>
    </row>
    <row r="2006" spans="27:47" ht="12.95" customHeight="1">
      <c r="AA2006" s="71"/>
      <c r="AB2006" s="71"/>
      <c r="AC2006" s="71"/>
      <c r="AD2006" s="71"/>
      <c r="AE2006" s="71"/>
      <c r="AG2006" s="102"/>
      <c r="AN2006" s="71"/>
      <c r="AO2006" s="71"/>
      <c r="AP2006" s="71"/>
      <c r="AQ2006" s="71"/>
      <c r="AR2006" s="71"/>
      <c r="AS2006" s="71"/>
      <c r="AT2006" s="71"/>
      <c r="AU2006" s="71"/>
    </row>
    <row r="2007" spans="27:47" ht="12.95" customHeight="1">
      <c r="AA2007" s="71"/>
      <c r="AB2007" s="71"/>
      <c r="AC2007" s="71"/>
      <c r="AD2007" s="71"/>
      <c r="AE2007" s="71"/>
      <c r="AG2007" s="102"/>
      <c r="AN2007" s="71"/>
      <c r="AO2007" s="71"/>
      <c r="AP2007" s="71"/>
      <c r="AQ2007" s="71"/>
      <c r="AR2007" s="71"/>
      <c r="AS2007" s="71"/>
      <c r="AT2007" s="71"/>
      <c r="AU2007" s="71"/>
    </row>
    <row r="2008" spans="27:47" ht="12.95" customHeight="1">
      <c r="AA2008" s="71"/>
      <c r="AB2008" s="71"/>
      <c r="AC2008" s="71"/>
      <c r="AD2008" s="71"/>
      <c r="AE2008" s="71"/>
      <c r="AG2008" s="102"/>
      <c r="AN2008" s="71"/>
      <c r="AO2008" s="71"/>
      <c r="AP2008" s="71"/>
      <c r="AQ2008" s="71"/>
      <c r="AR2008" s="71"/>
      <c r="AS2008" s="71"/>
      <c r="AT2008" s="71"/>
      <c r="AU2008" s="71"/>
    </row>
    <row r="2009" spans="27:47" ht="12.95" customHeight="1">
      <c r="AA2009" s="71"/>
      <c r="AB2009" s="71"/>
      <c r="AC2009" s="71"/>
      <c r="AD2009" s="71"/>
      <c r="AE2009" s="71"/>
      <c r="AG2009" s="102"/>
      <c r="AN2009" s="71"/>
      <c r="AO2009" s="71"/>
      <c r="AP2009" s="71"/>
      <c r="AQ2009" s="71"/>
      <c r="AR2009" s="71"/>
      <c r="AS2009" s="71"/>
      <c r="AT2009" s="71"/>
      <c r="AU2009" s="71"/>
    </row>
    <row r="2010" spans="27:47" ht="12.95" customHeight="1">
      <c r="AA2010" s="71"/>
      <c r="AB2010" s="71"/>
      <c r="AC2010" s="71"/>
      <c r="AD2010" s="71"/>
      <c r="AE2010" s="71"/>
      <c r="AG2010" s="102"/>
      <c r="AN2010" s="71"/>
      <c r="AO2010" s="71"/>
      <c r="AP2010" s="71"/>
      <c r="AQ2010" s="71"/>
      <c r="AR2010" s="71"/>
      <c r="AS2010" s="71"/>
      <c r="AT2010" s="71"/>
      <c r="AU2010" s="71"/>
    </row>
    <row r="2011" spans="27:47" ht="12.95" customHeight="1">
      <c r="AA2011" s="71"/>
      <c r="AB2011" s="71"/>
      <c r="AC2011" s="71"/>
      <c r="AD2011" s="71"/>
      <c r="AE2011" s="71"/>
      <c r="AG2011" s="102"/>
      <c r="AN2011" s="71"/>
      <c r="AO2011" s="71"/>
      <c r="AP2011" s="71"/>
      <c r="AQ2011" s="71"/>
      <c r="AR2011" s="71"/>
      <c r="AS2011" s="71"/>
      <c r="AT2011" s="71"/>
      <c r="AU2011" s="71"/>
    </row>
    <row r="2012" spans="27:47" ht="12.95" customHeight="1">
      <c r="AA2012" s="71"/>
      <c r="AB2012" s="71"/>
      <c r="AC2012" s="71"/>
      <c r="AD2012" s="71"/>
      <c r="AE2012" s="71"/>
      <c r="AG2012" s="102"/>
      <c r="AN2012" s="71"/>
      <c r="AO2012" s="71"/>
      <c r="AP2012" s="71"/>
      <c r="AQ2012" s="71"/>
      <c r="AR2012" s="71"/>
      <c r="AS2012" s="71"/>
      <c r="AT2012" s="71"/>
      <c r="AU2012" s="71"/>
    </row>
    <row r="2013" spans="27:47" ht="12.95" customHeight="1">
      <c r="AA2013" s="71"/>
      <c r="AB2013" s="71"/>
      <c r="AC2013" s="71"/>
      <c r="AD2013" s="71"/>
      <c r="AE2013" s="71"/>
      <c r="AG2013" s="102"/>
      <c r="AN2013" s="71"/>
      <c r="AO2013" s="71"/>
      <c r="AP2013" s="71"/>
      <c r="AQ2013" s="71"/>
      <c r="AR2013" s="71"/>
      <c r="AS2013" s="71"/>
      <c r="AT2013" s="71"/>
      <c r="AU2013" s="71"/>
    </row>
    <row r="2014" spans="27:47" ht="12.95" customHeight="1">
      <c r="AA2014" s="71"/>
      <c r="AB2014" s="71"/>
      <c r="AC2014" s="71"/>
      <c r="AD2014" s="71"/>
      <c r="AE2014" s="71"/>
      <c r="AG2014" s="102"/>
      <c r="AN2014" s="71"/>
      <c r="AO2014" s="71"/>
      <c r="AP2014" s="71"/>
      <c r="AQ2014" s="71"/>
      <c r="AR2014" s="71"/>
      <c r="AS2014" s="71"/>
      <c r="AT2014" s="71"/>
      <c r="AU2014" s="71"/>
    </row>
    <row r="2015" spans="27:47" ht="12.95" customHeight="1">
      <c r="AA2015" s="71"/>
      <c r="AB2015" s="71"/>
      <c r="AC2015" s="71"/>
      <c r="AD2015" s="71"/>
      <c r="AE2015" s="71"/>
      <c r="AG2015" s="102"/>
      <c r="AN2015" s="71"/>
      <c r="AO2015" s="71"/>
      <c r="AP2015" s="71"/>
      <c r="AQ2015" s="71"/>
      <c r="AR2015" s="71"/>
      <c r="AS2015" s="71"/>
      <c r="AT2015" s="71"/>
      <c r="AU2015" s="71"/>
    </row>
    <row r="2016" spans="27:47" ht="12.95" customHeight="1">
      <c r="AA2016" s="71"/>
      <c r="AB2016" s="71"/>
      <c r="AC2016" s="71"/>
      <c r="AD2016" s="71"/>
      <c r="AE2016" s="71"/>
      <c r="AG2016" s="102"/>
      <c r="AN2016" s="71"/>
      <c r="AO2016" s="71"/>
      <c r="AP2016" s="71"/>
      <c r="AQ2016" s="71"/>
      <c r="AR2016" s="71"/>
      <c r="AS2016" s="71"/>
      <c r="AT2016" s="71"/>
      <c r="AU2016" s="71"/>
    </row>
    <row r="2017" spans="27:47" ht="12.95" customHeight="1">
      <c r="AA2017" s="71"/>
      <c r="AB2017" s="71"/>
      <c r="AC2017" s="71"/>
      <c r="AD2017" s="71"/>
      <c r="AE2017" s="71"/>
      <c r="AG2017" s="102"/>
      <c r="AN2017" s="71"/>
      <c r="AO2017" s="71"/>
      <c r="AP2017" s="71"/>
      <c r="AQ2017" s="71"/>
      <c r="AR2017" s="71"/>
      <c r="AS2017" s="71"/>
      <c r="AT2017" s="71"/>
      <c r="AU2017" s="71"/>
    </row>
    <row r="2018" spans="27:47" ht="12.95" customHeight="1">
      <c r="AA2018" s="71"/>
      <c r="AB2018" s="71"/>
      <c r="AC2018" s="71"/>
      <c r="AD2018" s="71"/>
      <c r="AE2018" s="71"/>
      <c r="AG2018" s="102"/>
      <c r="AN2018" s="71"/>
      <c r="AO2018" s="71"/>
      <c r="AP2018" s="71"/>
      <c r="AQ2018" s="71"/>
      <c r="AR2018" s="71"/>
      <c r="AS2018" s="71"/>
      <c r="AT2018" s="71"/>
      <c r="AU2018" s="71"/>
    </row>
    <row r="2019" spans="27:47" ht="12.95" customHeight="1">
      <c r="AA2019" s="71"/>
      <c r="AB2019" s="71"/>
      <c r="AC2019" s="71"/>
      <c r="AD2019" s="71"/>
      <c r="AE2019" s="71"/>
      <c r="AG2019" s="102"/>
      <c r="AN2019" s="71"/>
      <c r="AO2019" s="71"/>
      <c r="AP2019" s="71"/>
      <c r="AQ2019" s="71"/>
      <c r="AR2019" s="71"/>
      <c r="AS2019" s="71"/>
      <c r="AT2019" s="71"/>
      <c r="AU2019" s="71"/>
    </row>
    <row r="2020" spans="27:47" ht="12.95" customHeight="1">
      <c r="AA2020" s="71"/>
      <c r="AB2020" s="71"/>
      <c r="AC2020" s="71"/>
      <c r="AD2020" s="71"/>
      <c r="AE2020" s="71"/>
      <c r="AG2020" s="102"/>
      <c r="AN2020" s="71"/>
      <c r="AO2020" s="71"/>
      <c r="AP2020" s="71"/>
      <c r="AQ2020" s="71"/>
      <c r="AR2020" s="71"/>
      <c r="AS2020" s="71"/>
      <c r="AT2020" s="71"/>
      <c r="AU2020" s="71"/>
    </row>
    <row r="2021" spans="27:47" ht="12.95" customHeight="1">
      <c r="AA2021" s="71"/>
      <c r="AB2021" s="71"/>
      <c r="AC2021" s="71"/>
      <c r="AD2021" s="71"/>
      <c r="AE2021" s="71"/>
      <c r="AG2021" s="102"/>
      <c r="AN2021" s="71"/>
      <c r="AO2021" s="71"/>
      <c r="AP2021" s="71"/>
      <c r="AQ2021" s="71"/>
      <c r="AR2021" s="71"/>
      <c r="AS2021" s="71"/>
      <c r="AT2021" s="71"/>
      <c r="AU2021" s="71"/>
    </row>
    <row r="2022" spans="27:47" ht="12.95" customHeight="1">
      <c r="AA2022" s="71"/>
      <c r="AB2022" s="71"/>
      <c r="AC2022" s="71"/>
      <c r="AD2022" s="71"/>
      <c r="AE2022" s="71"/>
      <c r="AG2022" s="102"/>
      <c r="AN2022" s="71"/>
      <c r="AO2022" s="71"/>
      <c r="AP2022" s="71"/>
      <c r="AQ2022" s="71"/>
      <c r="AR2022" s="71"/>
      <c r="AS2022" s="71"/>
      <c r="AT2022" s="71"/>
      <c r="AU2022" s="71"/>
    </row>
    <row r="2023" spans="27:47" ht="12.95" customHeight="1">
      <c r="AA2023" s="71"/>
      <c r="AB2023" s="71"/>
      <c r="AC2023" s="71"/>
      <c r="AD2023" s="71"/>
      <c r="AE2023" s="71"/>
      <c r="AG2023" s="102"/>
      <c r="AN2023" s="71"/>
      <c r="AO2023" s="71"/>
      <c r="AP2023" s="71"/>
      <c r="AQ2023" s="71"/>
      <c r="AR2023" s="71"/>
      <c r="AS2023" s="71"/>
      <c r="AT2023" s="71"/>
      <c r="AU2023" s="71"/>
    </row>
    <row r="2024" spans="27:47" ht="12.95" customHeight="1">
      <c r="AA2024" s="71"/>
      <c r="AB2024" s="71"/>
      <c r="AC2024" s="71"/>
      <c r="AD2024" s="71"/>
      <c r="AE2024" s="71"/>
      <c r="AG2024" s="102"/>
      <c r="AN2024" s="71"/>
      <c r="AO2024" s="71"/>
      <c r="AP2024" s="71"/>
      <c r="AQ2024" s="71"/>
      <c r="AR2024" s="71"/>
      <c r="AS2024" s="71"/>
      <c r="AT2024" s="71"/>
      <c r="AU2024" s="71"/>
    </row>
    <row r="2025" spans="27:47" ht="12.95" customHeight="1">
      <c r="AA2025" s="71"/>
      <c r="AB2025" s="71"/>
      <c r="AC2025" s="71"/>
      <c r="AD2025" s="71"/>
      <c r="AE2025" s="71"/>
      <c r="AG2025" s="102"/>
      <c r="AN2025" s="71"/>
      <c r="AO2025" s="71"/>
      <c r="AP2025" s="71"/>
      <c r="AQ2025" s="71"/>
      <c r="AR2025" s="71"/>
      <c r="AS2025" s="71"/>
      <c r="AT2025" s="71"/>
      <c r="AU2025" s="71"/>
    </row>
    <row r="2026" spans="27:47" ht="12.95" customHeight="1">
      <c r="AA2026" s="71"/>
      <c r="AB2026" s="71"/>
      <c r="AC2026" s="71"/>
      <c r="AD2026" s="71"/>
      <c r="AE2026" s="71"/>
      <c r="AG2026" s="102"/>
      <c r="AN2026" s="71"/>
      <c r="AO2026" s="71"/>
      <c r="AP2026" s="71"/>
      <c r="AQ2026" s="71"/>
      <c r="AR2026" s="71"/>
      <c r="AS2026" s="71"/>
      <c r="AT2026" s="71"/>
      <c r="AU2026" s="71"/>
    </row>
    <row r="2027" spans="27:47" ht="12.95" customHeight="1">
      <c r="AA2027" s="71"/>
      <c r="AB2027" s="71"/>
      <c r="AC2027" s="71"/>
      <c r="AD2027" s="71"/>
      <c r="AE2027" s="71"/>
      <c r="AG2027" s="102"/>
      <c r="AN2027" s="71"/>
      <c r="AO2027" s="71"/>
      <c r="AP2027" s="71"/>
      <c r="AQ2027" s="71"/>
      <c r="AR2027" s="71"/>
      <c r="AS2027" s="71"/>
      <c r="AT2027" s="71"/>
      <c r="AU2027" s="71"/>
    </row>
    <row r="2028" spans="27:47" ht="12.95" customHeight="1">
      <c r="AA2028" s="71"/>
      <c r="AB2028" s="71"/>
      <c r="AC2028" s="71"/>
      <c r="AD2028" s="71"/>
      <c r="AE2028" s="71"/>
      <c r="AG2028" s="102"/>
      <c r="AN2028" s="71"/>
      <c r="AO2028" s="71"/>
      <c r="AP2028" s="71"/>
      <c r="AQ2028" s="71"/>
      <c r="AR2028" s="71"/>
      <c r="AS2028" s="71"/>
      <c r="AT2028" s="71"/>
      <c r="AU2028" s="71"/>
    </row>
    <row r="2029" spans="27:47" ht="12.95" customHeight="1">
      <c r="AA2029" s="71"/>
      <c r="AB2029" s="71"/>
      <c r="AC2029" s="71"/>
      <c r="AD2029" s="71"/>
      <c r="AE2029" s="71"/>
      <c r="AG2029" s="102"/>
      <c r="AN2029" s="71"/>
      <c r="AO2029" s="71"/>
      <c r="AP2029" s="71"/>
      <c r="AQ2029" s="71"/>
      <c r="AR2029" s="71"/>
      <c r="AS2029" s="71"/>
      <c r="AT2029" s="71"/>
      <c r="AU2029" s="71"/>
    </row>
    <row r="2030" spans="27:47" ht="12.95" customHeight="1">
      <c r="AA2030" s="71"/>
      <c r="AB2030" s="71"/>
      <c r="AC2030" s="71"/>
      <c r="AD2030" s="71"/>
      <c r="AE2030" s="71"/>
      <c r="AG2030" s="102"/>
      <c r="AN2030" s="71"/>
      <c r="AO2030" s="71"/>
      <c r="AP2030" s="71"/>
      <c r="AQ2030" s="71"/>
      <c r="AR2030" s="71"/>
      <c r="AS2030" s="71"/>
      <c r="AT2030" s="71"/>
      <c r="AU2030" s="71"/>
    </row>
    <row r="2031" spans="27:47" ht="12.95" customHeight="1">
      <c r="AA2031" s="71"/>
      <c r="AB2031" s="71"/>
      <c r="AC2031" s="71"/>
      <c r="AD2031" s="71"/>
      <c r="AE2031" s="71"/>
      <c r="AG2031" s="102"/>
      <c r="AN2031" s="71"/>
      <c r="AO2031" s="71"/>
      <c r="AP2031" s="71"/>
      <c r="AQ2031" s="71"/>
      <c r="AR2031" s="71"/>
      <c r="AS2031" s="71"/>
      <c r="AT2031" s="71"/>
      <c r="AU2031" s="71"/>
    </row>
    <row r="2032" spans="27:47" ht="12.95" customHeight="1">
      <c r="AA2032" s="71"/>
      <c r="AB2032" s="71"/>
      <c r="AC2032" s="71"/>
      <c r="AD2032" s="71"/>
      <c r="AE2032" s="71"/>
      <c r="AG2032" s="102"/>
      <c r="AN2032" s="71"/>
      <c r="AO2032" s="71"/>
      <c r="AP2032" s="71"/>
      <c r="AQ2032" s="71"/>
      <c r="AR2032" s="71"/>
      <c r="AS2032" s="71"/>
      <c r="AT2032" s="71"/>
      <c r="AU2032" s="71"/>
    </row>
    <row r="2033" spans="27:47" ht="12.95" customHeight="1">
      <c r="AA2033" s="71"/>
      <c r="AB2033" s="71"/>
      <c r="AC2033" s="71"/>
      <c r="AD2033" s="71"/>
      <c r="AE2033" s="71"/>
      <c r="AG2033" s="102"/>
      <c r="AN2033" s="71"/>
      <c r="AO2033" s="71"/>
      <c r="AP2033" s="71"/>
      <c r="AQ2033" s="71"/>
      <c r="AR2033" s="71"/>
      <c r="AS2033" s="71"/>
      <c r="AT2033" s="71"/>
      <c r="AU2033" s="71"/>
    </row>
    <row r="2034" spans="27:47" ht="12.95" customHeight="1">
      <c r="AA2034" s="71"/>
      <c r="AB2034" s="71"/>
      <c r="AC2034" s="71"/>
      <c r="AD2034" s="71"/>
      <c r="AE2034" s="71"/>
      <c r="AG2034" s="102"/>
      <c r="AN2034" s="71"/>
      <c r="AO2034" s="71"/>
      <c r="AP2034" s="71"/>
      <c r="AQ2034" s="71"/>
      <c r="AR2034" s="71"/>
      <c r="AS2034" s="71"/>
      <c r="AT2034" s="71"/>
      <c r="AU2034" s="71"/>
    </row>
    <row r="2035" spans="27:47" ht="12.95" customHeight="1">
      <c r="AA2035" s="71"/>
      <c r="AB2035" s="71"/>
      <c r="AC2035" s="71"/>
      <c r="AD2035" s="71"/>
      <c r="AE2035" s="71"/>
      <c r="AG2035" s="102"/>
      <c r="AN2035" s="71"/>
      <c r="AO2035" s="71"/>
      <c r="AP2035" s="71"/>
      <c r="AQ2035" s="71"/>
      <c r="AR2035" s="71"/>
      <c r="AS2035" s="71"/>
      <c r="AT2035" s="71"/>
      <c r="AU2035" s="71"/>
    </row>
    <row r="2036" spans="27:47" ht="12.95" customHeight="1">
      <c r="AA2036" s="71"/>
      <c r="AB2036" s="71"/>
      <c r="AC2036" s="71"/>
      <c r="AD2036" s="71"/>
      <c r="AE2036" s="71"/>
      <c r="AG2036" s="102"/>
      <c r="AN2036" s="71"/>
      <c r="AO2036" s="71"/>
      <c r="AP2036" s="71"/>
      <c r="AQ2036" s="71"/>
      <c r="AR2036" s="71"/>
      <c r="AS2036" s="71"/>
      <c r="AT2036" s="71"/>
      <c r="AU2036" s="71"/>
    </row>
    <row r="2037" spans="27:47" ht="12.95" customHeight="1">
      <c r="AA2037" s="71"/>
      <c r="AB2037" s="71"/>
      <c r="AC2037" s="71"/>
      <c r="AD2037" s="71"/>
      <c r="AE2037" s="71"/>
      <c r="AG2037" s="102"/>
      <c r="AN2037" s="71"/>
      <c r="AO2037" s="71"/>
      <c r="AP2037" s="71"/>
      <c r="AQ2037" s="71"/>
      <c r="AR2037" s="71"/>
      <c r="AS2037" s="71"/>
      <c r="AT2037" s="71"/>
      <c r="AU2037" s="71"/>
    </row>
    <row r="2038" spans="27:47" ht="12.95" customHeight="1">
      <c r="AA2038" s="71"/>
      <c r="AB2038" s="71"/>
      <c r="AC2038" s="71"/>
      <c r="AD2038" s="71"/>
      <c r="AE2038" s="71"/>
      <c r="AG2038" s="102"/>
      <c r="AN2038" s="71"/>
      <c r="AO2038" s="71"/>
      <c r="AP2038" s="71"/>
      <c r="AQ2038" s="71"/>
      <c r="AR2038" s="71"/>
      <c r="AS2038" s="71"/>
      <c r="AT2038" s="71"/>
      <c r="AU2038" s="71"/>
    </row>
    <row r="2039" spans="27:47" ht="12.95" customHeight="1">
      <c r="AA2039" s="71"/>
      <c r="AB2039" s="71"/>
      <c r="AC2039" s="71"/>
      <c r="AD2039" s="71"/>
      <c r="AE2039" s="71"/>
      <c r="AG2039" s="102"/>
      <c r="AN2039" s="71"/>
      <c r="AO2039" s="71"/>
      <c r="AP2039" s="71"/>
      <c r="AQ2039" s="71"/>
      <c r="AR2039" s="71"/>
      <c r="AS2039" s="71"/>
      <c r="AT2039" s="71"/>
      <c r="AU2039" s="71"/>
    </row>
    <row r="2040" spans="27:47" ht="12.95" customHeight="1">
      <c r="AA2040" s="71"/>
      <c r="AB2040" s="71"/>
      <c r="AC2040" s="71"/>
      <c r="AD2040" s="71"/>
      <c r="AE2040" s="71"/>
      <c r="AG2040" s="102"/>
      <c r="AN2040" s="71"/>
      <c r="AO2040" s="71"/>
      <c r="AP2040" s="71"/>
      <c r="AQ2040" s="71"/>
      <c r="AR2040" s="71"/>
      <c r="AS2040" s="71"/>
      <c r="AT2040" s="71"/>
      <c r="AU2040" s="71"/>
    </row>
    <row r="2041" spans="27:47" ht="12.95" customHeight="1">
      <c r="AA2041" s="71"/>
      <c r="AB2041" s="71"/>
      <c r="AC2041" s="71"/>
      <c r="AD2041" s="71"/>
      <c r="AE2041" s="71"/>
      <c r="AG2041" s="102"/>
      <c r="AN2041" s="71"/>
      <c r="AO2041" s="71"/>
      <c r="AP2041" s="71"/>
      <c r="AQ2041" s="71"/>
      <c r="AR2041" s="71"/>
      <c r="AS2041" s="71"/>
      <c r="AT2041" s="71"/>
      <c r="AU2041" s="71"/>
    </row>
    <row r="2042" spans="27:47" ht="12.95" customHeight="1">
      <c r="AA2042" s="71"/>
      <c r="AB2042" s="71"/>
      <c r="AC2042" s="71"/>
      <c r="AD2042" s="71"/>
      <c r="AE2042" s="71"/>
      <c r="AG2042" s="102"/>
      <c r="AN2042" s="71"/>
      <c r="AO2042" s="71"/>
      <c r="AP2042" s="71"/>
      <c r="AQ2042" s="71"/>
      <c r="AR2042" s="71"/>
      <c r="AS2042" s="71"/>
      <c r="AT2042" s="71"/>
      <c r="AU2042" s="71"/>
    </row>
    <row r="2043" spans="27:47" ht="12.95" customHeight="1">
      <c r="AA2043" s="71"/>
      <c r="AB2043" s="71"/>
      <c r="AC2043" s="71"/>
      <c r="AD2043" s="71"/>
      <c r="AE2043" s="71"/>
      <c r="AG2043" s="102"/>
      <c r="AN2043" s="71"/>
      <c r="AO2043" s="71"/>
      <c r="AP2043" s="71"/>
      <c r="AQ2043" s="71"/>
      <c r="AR2043" s="71"/>
      <c r="AS2043" s="71"/>
      <c r="AT2043" s="71"/>
      <c r="AU2043" s="71"/>
    </row>
    <row r="2044" spans="27:47" ht="12.95" customHeight="1">
      <c r="AA2044" s="71"/>
      <c r="AB2044" s="71"/>
      <c r="AC2044" s="71"/>
      <c r="AD2044" s="71"/>
      <c r="AE2044" s="71"/>
      <c r="AG2044" s="102"/>
      <c r="AN2044" s="71"/>
      <c r="AO2044" s="71"/>
      <c r="AP2044" s="71"/>
      <c r="AQ2044" s="71"/>
      <c r="AR2044" s="71"/>
      <c r="AS2044" s="71"/>
      <c r="AT2044" s="71"/>
      <c r="AU2044" s="71"/>
    </row>
    <row r="2045" spans="27:47" ht="12.95" customHeight="1">
      <c r="AA2045" s="71"/>
      <c r="AB2045" s="71"/>
      <c r="AC2045" s="71"/>
      <c r="AD2045" s="71"/>
      <c r="AE2045" s="71"/>
      <c r="AG2045" s="102"/>
      <c r="AN2045" s="71"/>
      <c r="AO2045" s="71"/>
      <c r="AP2045" s="71"/>
      <c r="AQ2045" s="71"/>
      <c r="AR2045" s="71"/>
      <c r="AS2045" s="71"/>
      <c r="AT2045" s="71"/>
      <c r="AU2045" s="71"/>
    </row>
    <row r="2046" spans="27:47" ht="12.95" customHeight="1">
      <c r="AA2046" s="71"/>
      <c r="AB2046" s="71"/>
      <c r="AC2046" s="71"/>
      <c r="AD2046" s="71"/>
      <c r="AE2046" s="71"/>
      <c r="AG2046" s="102"/>
      <c r="AN2046" s="71"/>
      <c r="AO2046" s="71"/>
      <c r="AP2046" s="71"/>
      <c r="AQ2046" s="71"/>
      <c r="AR2046" s="71"/>
      <c r="AS2046" s="71"/>
      <c r="AT2046" s="71"/>
      <c r="AU2046" s="71"/>
    </row>
    <row r="2047" spans="27:47" ht="12.95" customHeight="1">
      <c r="AA2047" s="71"/>
      <c r="AB2047" s="71"/>
      <c r="AC2047" s="71"/>
      <c r="AD2047" s="71"/>
      <c r="AE2047" s="71"/>
      <c r="AG2047" s="102"/>
      <c r="AN2047" s="71"/>
      <c r="AO2047" s="71"/>
      <c r="AP2047" s="71"/>
      <c r="AQ2047" s="71"/>
      <c r="AR2047" s="71"/>
      <c r="AS2047" s="71"/>
      <c r="AT2047" s="71"/>
      <c r="AU2047" s="71"/>
    </row>
    <row r="2048" spans="27:47" ht="12.95" customHeight="1">
      <c r="AA2048" s="71"/>
      <c r="AB2048" s="71"/>
      <c r="AC2048" s="71"/>
      <c r="AD2048" s="71"/>
      <c r="AE2048" s="71"/>
      <c r="AG2048" s="102"/>
      <c r="AN2048" s="71"/>
      <c r="AO2048" s="71"/>
      <c r="AP2048" s="71"/>
      <c r="AQ2048" s="71"/>
      <c r="AR2048" s="71"/>
      <c r="AS2048" s="71"/>
      <c r="AT2048" s="71"/>
      <c r="AU2048" s="71"/>
    </row>
    <row r="2049" spans="27:47" ht="12.95" customHeight="1">
      <c r="AA2049" s="71"/>
      <c r="AB2049" s="71"/>
      <c r="AC2049" s="71"/>
      <c r="AD2049" s="71"/>
      <c r="AE2049" s="71"/>
      <c r="AG2049" s="102"/>
      <c r="AN2049" s="71"/>
      <c r="AO2049" s="71"/>
      <c r="AP2049" s="71"/>
      <c r="AQ2049" s="71"/>
      <c r="AR2049" s="71"/>
      <c r="AS2049" s="71"/>
      <c r="AT2049" s="71"/>
      <c r="AU2049" s="71"/>
    </row>
    <row r="2050" spans="27:47" ht="12.95" customHeight="1">
      <c r="AA2050" s="71"/>
      <c r="AB2050" s="71"/>
      <c r="AC2050" s="71"/>
      <c r="AD2050" s="71"/>
      <c r="AE2050" s="71"/>
      <c r="AG2050" s="102"/>
      <c r="AN2050" s="71"/>
      <c r="AO2050" s="71"/>
      <c r="AP2050" s="71"/>
      <c r="AQ2050" s="71"/>
      <c r="AR2050" s="71"/>
      <c r="AS2050" s="71"/>
      <c r="AT2050" s="71"/>
      <c r="AU2050" s="71"/>
    </row>
    <row r="2051" spans="27:47" ht="12.95" customHeight="1">
      <c r="AA2051" s="71"/>
      <c r="AB2051" s="71"/>
      <c r="AC2051" s="71"/>
      <c r="AD2051" s="71"/>
      <c r="AE2051" s="71"/>
      <c r="AG2051" s="102"/>
      <c r="AN2051" s="71"/>
      <c r="AO2051" s="71"/>
      <c r="AP2051" s="71"/>
      <c r="AQ2051" s="71"/>
      <c r="AR2051" s="71"/>
      <c r="AS2051" s="71"/>
      <c r="AT2051" s="71"/>
      <c r="AU2051" s="71"/>
    </row>
    <row r="2052" spans="27:47" ht="12.95" customHeight="1">
      <c r="AA2052" s="71"/>
      <c r="AB2052" s="71"/>
      <c r="AC2052" s="71"/>
      <c r="AD2052" s="71"/>
      <c r="AE2052" s="71"/>
      <c r="AG2052" s="102"/>
      <c r="AN2052" s="71"/>
      <c r="AO2052" s="71"/>
      <c r="AP2052" s="71"/>
      <c r="AQ2052" s="71"/>
      <c r="AR2052" s="71"/>
      <c r="AS2052" s="71"/>
      <c r="AT2052" s="71"/>
      <c r="AU2052" s="71"/>
    </row>
    <row r="2053" spans="27:47" ht="12.95" customHeight="1">
      <c r="AA2053" s="71"/>
      <c r="AB2053" s="71"/>
      <c r="AC2053" s="71"/>
      <c r="AD2053" s="71"/>
      <c r="AE2053" s="71"/>
      <c r="AG2053" s="102"/>
      <c r="AN2053" s="71"/>
      <c r="AO2053" s="71"/>
      <c r="AP2053" s="71"/>
      <c r="AQ2053" s="71"/>
      <c r="AR2053" s="71"/>
      <c r="AS2053" s="71"/>
      <c r="AT2053" s="71"/>
      <c r="AU2053" s="71"/>
    </row>
    <row r="2054" spans="27:47" ht="12.95" customHeight="1">
      <c r="AA2054" s="71"/>
      <c r="AB2054" s="71"/>
      <c r="AC2054" s="71"/>
      <c r="AD2054" s="71"/>
      <c r="AE2054" s="71"/>
      <c r="AG2054" s="102"/>
      <c r="AN2054" s="71"/>
      <c r="AO2054" s="71"/>
      <c r="AP2054" s="71"/>
      <c r="AQ2054" s="71"/>
      <c r="AR2054" s="71"/>
      <c r="AS2054" s="71"/>
      <c r="AT2054" s="71"/>
      <c r="AU2054" s="71"/>
    </row>
    <row r="2055" spans="27:47" ht="12.95" customHeight="1">
      <c r="AA2055" s="71"/>
      <c r="AB2055" s="71"/>
      <c r="AC2055" s="71"/>
      <c r="AD2055" s="71"/>
      <c r="AE2055" s="71"/>
      <c r="AG2055" s="102"/>
      <c r="AN2055" s="71"/>
      <c r="AO2055" s="71"/>
      <c r="AP2055" s="71"/>
      <c r="AQ2055" s="71"/>
      <c r="AR2055" s="71"/>
      <c r="AS2055" s="71"/>
      <c r="AT2055" s="71"/>
      <c r="AU2055" s="71"/>
    </row>
    <row r="2056" spans="27:47" ht="12.95" customHeight="1">
      <c r="AA2056" s="71"/>
      <c r="AB2056" s="71"/>
      <c r="AC2056" s="71"/>
      <c r="AD2056" s="71"/>
      <c r="AE2056" s="71"/>
      <c r="AG2056" s="102"/>
      <c r="AN2056" s="71"/>
      <c r="AO2056" s="71"/>
      <c r="AP2056" s="71"/>
      <c r="AQ2056" s="71"/>
      <c r="AR2056" s="71"/>
      <c r="AS2056" s="71"/>
      <c r="AT2056" s="71"/>
      <c r="AU2056" s="71"/>
    </row>
    <row r="2057" spans="27:47" ht="12.95" customHeight="1">
      <c r="AA2057" s="71"/>
      <c r="AB2057" s="71"/>
      <c r="AC2057" s="71"/>
      <c r="AD2057" s="71"/>
      <c r="AE2057" s="71"/>
      <c r="AG2057" s="102"/>
      <c r="AN2057" s="71"/>
      <c r="AO2057" s="71"/>
      <c r="AP2057" s="71"/>
      <c r="AQ2057" s="71"/>
      <c r="AR2057" s="71"/>
      <c r="AS2057" s="71"/>
      <c r="AT2057" s="71"/>
      <c r="AU2057" s="71"/>
    </row>
    <row r="2058" spans="27:47" ht="12.95" customHeight="1">
      <c r="AA2058" s="71"/>
      <c r="AB2058" s="71"/>
      <c r="AC2058" s="71"/>
      <c r="AD2058" s="71"/>
      <c r="AE2058" s="71"/>
      <c r="AG2058" s="102"/>
      <c r="AN2058" s="71"/>
      <c r="AO2058" s="71"/>
      <c r="AP2058" s="71"/>
      <c r="AQ2058" s="71"/>
      <c r="AR2058" s="71"/>
      <c r="AS2058" s="71"/>
      <c r="AT2058" s="71"/>
      <c r="AU2058" s="71"/>
    </row>
    <row r="2059" spans="27:47" ht="12.95" customHeight="1">
      <c r="AA2059" s="71"/>
      <c r="AB2059" s="71"/>
      <c r="AC2059" s="71"/>
      <c r="AD2059" s="71"/>
      <c r="AE2059" s="71"/>
      <c r="AG2059" s="102"/>
      <c r="AN2059" s="71"/>
      <c r="AO2059" s="71"/>
      <c r="AP2059" s="71"/>
      <c r="AQ2059" s="71"/>
      <c r="AR2059" s="71"/>
      <c r="AS2059" s="71"/>
      <c r="AT2059" s="71"/>
      <c r="AU2059" s="71"/>
    </row>
    <row r="2060" spans="27:47" ht="12.95" customHeight="1">
      <c r="AA2060" s="71"/>
      <c r="AB2060" s="71"/>
      <c r="AC2060" s="71"/>
      <c r="AD2060" s="71"/>
      <c r="AE2060" s="71"/>
      <c r="AG2060" s="102"/>
      <c r="AN2060" s="71"/>
      <c r="AO2060" s="71"/>
      <c r="AP2060" s="71"/>
      <c r="AQ2060" s="71"/>
      <c r="AR2060" s="71"/>
      <c r="AS2060" s="71"/>
      <c r="AT2060" s="71"/>
      <c r="AU2060" s="71"/>
    </row>
    <row r="2061" spans="27:47" ht="12.95" customHeight="1">
      <c r="AA2061" s="71"/>
      <c r="AB2061" s="71"/>
      <c r="AC2061" s="71"/>
      <c r="AD2061" s="71"/>
      <c r="AE2061" s="71"/>
      <c r="AG2061" s="102"/>
      <c r="AN2061" s="71"/>
      <c r="AO2061" s="71"/>
      <c r="AP2061" s="71"/>
      <c r="AQ2061" s="71"/>
      <c r="AR2061" s="71"/>
      <c r="AS2061" s="71"/>
      <c r="AT2061" s="71"/>
      <c r="AU2061" s="71"/>
    </row>
    <row r="2062" spans="27:47" ht="12.95" customHeight="1">
      <c r="AA2062" s="71"/>
      <c r="AB2062" s="71"/>
      <c r="AC2062" s="71"/>
      <c r="AD2062" s="71"/>
      <c r="AE2062" s="71"/>
      <c r="AG2062" s="102"/>
      <c r="AN2062" s="71"/>
      <c r="AO2062" s="71"/>
      <c r="AP2062" s="71"/>
      <c r="AQ2062" s="71"/>
      <c r="AR2062" s="71"/>
      <c r="AS2062" s="71"/>
      <c r="AT2062" s="71"/>
      <c r="AU2062" s="71"/>
    </row>
    <row r="2063" spans="27:47" ht="12.95" customHeight="1">
      <c r="AA2063" s="71"/>
      <c r="AB2063" s="71"/>
      <c r="AC2063" s="71"/>
      <c r="AD2063" s="71"/>
      <c r="AE2063" s="71"/>
      <c r="AG2063" s="102"/>
      <c r="AN2063" s="71"/>
      <c r="AO2063" s="71"/>
      <c r="AP2063" s="71"/>
      <c r="AQ2063" s="71"/>
      <c r="AR2063" s="71"/>
      <c r="AS2063" s="71"/>
      <c r="AT2063" s="71"/>
      <c r="AU2063" s="71"/>
    </row>
    <row r="2064" spans="27:47" ht="12.95" customHeight="1">
      <c r="AA2064" s="71"/>
      <c r="AB2064" s="71"/>
      <c r="AC2064" s="71"/>
      <c r="AD2064" s="71"/>
      <c r="AE2064" s="71"/>
      <c r="AG2064" s="102"/>
      <c r="AN2064" s="71"/>
      <c r="AO2064" s="71"/>
      <c r="AP2064" s="71"/>
      <c r="AQ2064" s="71"/>
      <c r="AR2064" s="71"/>
      <c r="AS2064" s="71"/>
      <c r="AT2064" s="71"/>
      <c r="AU2064" s="71"/>
    </row>
    <row r="2065" spans="27:47" ht="12.95" customHeight="1">
      <c r="AA2065" s="71"/>
      <c r="AB2065" s="71"/>
      <c r="AC2065" s="71"/>
      <c r="AD2065" s="71"/>
      <c r="AE2065" s="71"/>
      <c r="AG2065" s="102"/>
      <c r="AN2065" s="71"/>
      <c r="AO2065" s="71"/>
      <c r="AP2065" s="71"/>
      <c r="AQ2065" s="71"/>
      <c r="AR2065" s="71"/>
      <c r="AS2065" s="71"/>
      <c r="AT2065" s="71"/>
      <c r="AU2065" s="71"/>
    </row>
    <row r="2066" spans="27:47" ht="12.95" customHeight="1">
      <c r="AA2066" s="71"/>
      <c r="AB2066" s="71"/>
      <c r="AC2066" s="71"/>
      <c r="AD2066" s="71"/>
      <c r="AE2066" s="71"/>
      <c r="AG2066" s="102"/>
      <c r="AN2066" s="71"/>
      <c r="AO2066" s="71"/>
      <c r="AP2066" s="71"/>
      <c r="AQ2066" s="71"/>
      <c r="AR2066" s="71"/>
      <c r="AS2066" s="71"/>
      <c r="AT2066" s="71"/>
      <c r="AU2066" s="71"/>
    </row>
    <row r="2067" spans="27:47" ht="12.95" customHeight="1">
      <c r="AA2067" s="71"/>
      <c r="AB2067" s="71"/>
      <c r="AC2067" s="71"/>
      <c r="AD2067" s="71"/>
      <c r="AE2067" s="71"/>
      <c r="AG2067" s="102"/>
      <c r="AN2067" s="71"/>
      <c r="AO2067" s="71"/>
      <c r="AP2067" s="71"/>
      <c r="AQ2067" s="71"/>
      <c r="AR2067" s="71"/>
      <c r="AS2067" s="71"/>
      <c r="AT2067" s="71"/>
      <c r="AU2067" s="71"/>
    </row>
    <row r="2068" spans="27:47" ht="12.95" customHeight="1">
      <c r="AA2068" s="71"/>
      <c r="AB2068" s="71"/>
      <c r="AC2068" s="71"/>
      <c r="AD2068" s="71"/>
      <c r="AE2068" s="71"/>
      <c r="AG2068" s="102"/>
      <c r="AN2068" s="71"/>
      <c r="AO2068" s="71"/>
      <c r="AP2068" s="71"/>
      <c r="AQ2068" s="71"/>
      <c r="AR2068" s="71"/>
      <c r="AS2068" s="71"/>
      <c r="AT2068" s="71"/>
      <c r="AU2068" s="71"/>
    </row>
    <row r="2069" spans="27:47" ht="12.95" customHeight="1">
      <c r="AA2069" s="71"/>
      <c r="AB2069" s="71"/>
      <c r="AC2069" s="71"/>
      <c r="AD2069" s="71"/>
      <c r="AE2069" s="71"/>
      <c r="AF2069" s="106"/>
      <c r="AG2069" s="102"/>
      <c r="AN2069" s="71"/>
      <c r="AO2069" s="71"/>
      <c r="AP2069" s="71"/>
      <c r="AQ2069" s="71"/>
      <c r="AR2069" s="71"/>
      <c r="AS2069" s="71"/>
      <c r="AT2069" s="71"/>
      <c r="AU2069" s="71"/>
    </row>
    <row r="2070" spans="27:47" ht="12.95" customHeight="1">
      <c r="AA2070" s="71"/>
      <c r="AB2070" s="71"/>
      <c r="AC2070" s="71"/>
      <c r="AD2070" s="71"/>
      <c r="AE2070" s="71"/>
      <c r="AF2070" s="106"/>
      <c r="AG2070" s="102"/>
      <c r="AN2070" s="71"/>
      <c r="AO2070" s="71"/>
      <c r="AP2070" s="71"/>
      <c r="AQ2070" s="71"/>
      <c r="AR2070" s="71"/>
      <c r="AS2070" s="71"/>
      <c r="AT2070" s="71"/>
      <c r="AU2070" s="71"/>
    </row>
    <row r="2071" spans="27:47" ht="12.95" customHeight="1">
      <c r="AA2071" s="71"/>
      <c r="AB2071" s="71"/>
      <c r="AC2071" s="71"/>
      <c r="AD2071" s="71"/>
      <c r="AE2071" s="71"/>
      <c r="AF2071" s="106"/>
      <c r="AG2071" s="102"/>
      <c r="AN2071" s="71"/>
      <c r="AO2071" s="71"/>
      <c r="AP2071" s="71"/>
      <c r="AQ2071" s="71"/>
      <c r="AR2071" s="71"/>
      <c r="AS2071" s="71"/>
      <c r="AT2071" s="71"/>
      <c r="AU2071" s="71"/>
    </row>
    <row r="2072" spans="27:47" ht="12.95" customHeight="1">
      <c r="AA2072" s="71"/>
      <c r="AB2072" s="71"/>
      <c r="AC2072" s="71"/>
      <c r="AD2072" s="71"/>
      <c r="AE2072" s="71"/>
      <c r="AF2072" s="106"/>
      <c r="AG2072" s="102"/>
      <c r="AN2072" s="71"/>
      <c r="AO2072" s="71"/>
      <c r="AP2072" s="71"/>
      <c r="AQ2072" s="71"/>
      <c r="AR2072" s="71"/>
      <c r="AS2072" s="71"/>
      <c r="AT2072" s="71"/>
      <c r="AU2072" s="71"/>
    </row>
    <row r="2073" spans="27:47" ht="12.95" customHeight="1">
      <c r="AA2073" s="71"/>
      <c r="AB2073" s="71"/>
      <c r="AC2073" s="71"/>
      <c r="AD2073" s="71"/>
      <c r="AE2073" s="71"/>
      <c r="AF2073" s="106"/>
      <c r="AG2073" s="102"/>
      <c r="AN2073" s="71"/>
      <c r="AO2073" s="71"/>
      <c r="AP2073" s="71"/>
      <c r="AQ2073" s="71"/>
      <c r="AR2073" s="71"/>
      <c r="AS2073" s="71"/>
      <c r="AT2073" s="71"/>
      <c r="AU2073" s="71"/>
    </row>
    <row r="2074" spans="27:47" ht="12.95" customHeight="1">
      <c r="AA2074" s="71"/>
      <c r="AB2074" s="71"/>
      <c r="AC2074" s="71"/>
      <c r="AD2074" s="71"/>
      <c r="AE2074" s="71"/>
      <c r="AF2074" s="106"/>
      <c r="AG2074" s="102"/>
      <c r="AN2074" s="71"/>
      <c r="AO2074" s="71"/>
      <c r="AP2074" s="71"/>
      <c r="AQ2074" s="71"/>
      <c r="AR2074" s="71"/>
      <c r="AS2074" s="71"/>
      <c r="AT2074" s="71"/>
      <c r="AU2074" s="71"/>
    </row>
    <row r="2075" spans="27:47" ht="12.95" customHeight="1">
      <c r="AA2075" s="71"/>
      <c r="AB2075" s="71"/>
      <c r="AC2075" s="71"/>
      <c r="AD2075" s="71"/>
      <c r="AE2075" s="71"/>
      <c r="AF2075" s="106"/>
      <c r="AG2075" s="102"/>
      <c r="AN2075" s="71"/>
      <c r="AO2075" s="71"/>
      <c r="AP2075" s="71"/>
      <c r="AQ2075" s="71"/>
      <c r="AR2075" s="71"/>
      <c r="AS2075" s="71"/>
      <c r="AT2075" s="71"/>
      <c r="AU2075" s="71"/>
    </row>
    <row r="2076" spans="27:47" ht="12.95" customHeight="1">
      <c r="AA2076" s="71"/>
      <c r="AB2076" s="71"/>
      <c r="AC2076" s="71"/>
      <c r="AD2076" s="71"/>
      <c r="AE2076" s="71"/>
      <c r="AF2076" s="106"/>
      <c r="AG2076" s="102"/>
      <c r="AN2076" s="71"/>
      <c r="AO2076" s="71"/>
      <c r="AP2076" s="71"/>
      <c r="AQ2076" s="71"/>
      <c r="AR2076" s="71"/>
      <c r="AS2076" s="71"/>
      <c r="AT2076" s="71"/>
      <c r="AU2076" s="71"/>
    </row>
    <row r="2077" spans="27:47" ht="12.95" customHeight="1">
      <c r="AA2077" s="71"/>
      <c r="AB2077" s="71"/>
      <c r="AC2077" s="71"/>
      <c r="AD2077" s="71"/>
      <c r="AE2077" s="71"/>
      <c r="AF2077" s="106"/>
      <c r="AG2077" s="102"/>
      <c r="AN2077" s="71"/>
      <c r="AO2077" s="71"/>
      <c r="AP2077" s="71"/>
      <c r="AQ2077" s="71"/>
      <c r="AR2077" s="71"/>
      <c r="AS2077" s="71"/>
      <c r="AT2077" s="71"/>
      <c r="AU2077" s="71"/>
    </row>
    <row r="2078" spans="27:47" ht="12.95" customHeight="1">
      <c r="AA2078" s="71"/>
      <c r="AB2078" s="71"/>
      <c r="AC2078" s="71"/>
      <c r="AD2078" s="71"/>
      <c r="AE2078" s="71"/>
      <c r="AF2078" s="106"/>
      <c r="AG2078" s="102"/>
      <c r="AN2078" s="71"/>
      <c r="AO2078" s="71"/>
      <c r="AP2078" s="71"/>
      <c r="AQ2078" s="71"/>
      <c r="AR2078" s="71"/>
      <c r="AS2078" s="71"/>
      <c r="AT2078" s="71"/>
      <c r="AU2078" s="71"/>
    </row>
    <row r="2079" spans="27:47" ht="12.95" customHeight="1">
      <c r="AA2079" s="71"/>
      <c r="AB2079" s="71"/>
      <c r="AC2079" s="71"/>
      <c r="AD2079" s="71"/>
      <c r="AE2079" s="71"/>
      <c r="AF2079" s="106"/>
      <c r="AG2079" s="102"/>
      <c r="AN2079" s="71"/>
      <c r="AO2079" s="71"/>
      <c r="AP2079" s="71"/>
      <c r="AQ2079" s="71"/>
      <c r="AR2079" s="71"/>
      <c r="AS2079" s="71"/>
      <c r="AT2079" s="71"/>
      <c r="AU2079" s="71"/>
    </row>
    <row r="2080" spans="27:47" ht="12.95" customHeight="1">
      <c r="AA2080" s="71"/>
      <c r="AB2080" s="71"/>
      <c r="AC2080" s="71"/>
      <c r="AD2080" s="71"/>
      <c r="AE2080" s="71"/>
      <c r="AF2080" s="106"/>
      <c r="AG2080" s="102"/>
      <c r="AN2080" s="71"/>
      <c r="AO2080" s="71"/>
      <c r="AP2080" s="71"/>
      <c r="AQ2080" s="71"/>
      <c r="AR2080" s="71"/>
      <c r="AS2080" s="71"/>
      <c r="AT2080" s="71"/>
      <c r="AU2080" s="71"/>
    </row>
    <row r="2081" spans="27:47" ht="12.95" customHeight="1">
      <c r="AA2081" s="71"/>
      <c r="AB2081" s="71"/>
      <c r="AC2081" s="71"/>
      <c r="AD2081" s="71"/>
      <c r="AE2081" s="71"/>
      <c r="AF2081" s="106"/>
      <c r="AG2081" s="102"/>
      <c r="AN2081" s="71"/>
      <c r="AO2081" s="71"/>
      <c r="AP2081" s="71"/>
      <c r="AQ2081" s="71"/>
      <c r="AR2081" s="71"/>
      <c r="AS2081" s="71"/>
      <c r="AT2081" s="71"/>
      <c r="AU2081" s="71"/>
    </row>
    <row r="2082" spans="27:47" ht="12.95" customHeight="1">
      <c r="AA2082" s="71"/>
      <c r="AB2082" s="71"/>
      <c r="AC2082" s="71"/>
      <c r="AD2082" s="71"/>
      <c r="AE2082" s="71"/>
      <c r="AF2082" s="106"/>
      <c r="AG2082" s="102"/>
      <c r="AN2082" s="71"/>
      <c r="AO2082" s="71"/>
      <c r="AP2082" s="71"/>
      <c r="AQ2082" s="71"/>
      <c r="AR2082" s="71"/>
      <c r="AS2082" s="71"/>
      <c r="AT2082" s="71"/>
      <c r="AU2082" s="71"/>
    </row>
    <row r="2083" spans="27:47" ht="12.95" customHeight="1">
      <c r="AA2083" s="71"/>
      <c r="AB2083" s="71"/>
      <c r="AC2083" s="71"/>
      <c r="AD2083" s="71"/>
      <c r="AE2083" s="71"/>
      <c r="AF2083" s="106"/>
      <c r="AG2083" s="102"/>
      <c r="AN2083" s="71"/>
      <c r="AO2083" s="71"/>
      <c r="AP2083" s="71"/>
      <c r="AQ2083" s="71"/>
      <c r="AR2083" s="71"/>
      <c r="AS2083" s="71"/>
      <c r="AT2083" s="71"/>
      <c r="AU2083" s="71"/>
    </row>
    <row r="2084" spans="27:47" ht="12.95" customHeight="1">
      <c r="AA2084" s="71"/>
      <c r="AB2084" s="71"/>
      <c r="AC2084" s="71"/>
      <c r="AD2084" s="71"/>
      <c r="AE2084" s="71"/>
      <c r="AF2084" s="106"/>
      <c r="AG2084" s="102"/>
      <c r="AN2084" s="71"/>
      <c r="AO2084" s="71"/>
      <c r="AP2084" s="71"/>
      <c r="AQ2084" s="71"/>
      <c r="AR2084" s="71"/>
      <c r="AS2084" s="71"/>
      <c r="AT2084" s="71"/>
      <c r="AU2084" s="71"/>
    </row>
    <row r="2085" spans="27:47" ht="12.95" customHeight="1">
      <c r="AA2085" s="71"/>
      <c r="AB2085" s="71"/>
      <c r="AC2085" s="71"/>
      <c r="AD2085" s="71"/>
      <c r="AE2085" s="71"/>
      <c r="AF2085" s="106"/>
      <c r="AG2085" s="102"/>
      <c r="AN2085" s="71"/>
      <c r="AO2085" s="71"/>
      <c r="AP2085" s="71"/>
      <c r="AQ2085" s="71"/>
      <c r="AR2085" s="71"/>
      <c r="AS2085" s="71"/>
      <c r="AT2085" s="71"/>
      <c r="AU2085" s="71"/>
    </row>
    <row r="2086" spans="27:47" ht="12.95" customHeight="1">
      <c r="AA2086" s="71"/>
      <c r="AB2086" s="71"/>
      <c r="AC2086" s="71"/>
      <c r="AD2086" s="71"/>
      <c r="AE2086" s="71"/>
      <c r="AF2086" s="106"/>
      <c r="AG2086" s="102"/>
      <c r="AN2086" s="71"/>
      <c r="AO2086" s="71"/>
      <c r="AP2086" s="71"/>
      <c r="AQ2086" s="71"/>
      <c r="AR2086" s="71"/>
      <c r="AS2086" s="71"/>
      <c r="AT2086" s="71"/>
      <c r="AU2086" s="71"/>
    </row>
    <row r="2087" spans="27:47" ht="12.95" customHeight="1">
      <c r="AA2087" s="71"/>
      <c r="AB2087" s="71"/>
      <c r="AC2087" s="71"/>
      <c r="AD2087" s="71"/>
      <c r="AE2087" s="71"/>
      <c r="AF2087" s="106"/>
      <c r="AG2087" s="102"/>
      <c r="AN2087" s="71"/>
      <c r="AO2087" s="71"/>
      <c r="AP2087" s="71"/>
      <c r="AQ2087" s="71"/>
      <c r="AR2087" s="71"/>
      <c r="AS2087" s="71"/>
      <c r="AT2087" s="71"/>
      <c r="AU2087" s="71"/>
    </row>
    <row r="2088" spans="27:47" ht="12.95" customHeight="1">
      <c r="AA2088" s="71"/>
      <c r="AB2088" s="71"/>
      <c r="AC2088" s="71"/>
      <c r="AD2088" s="71"/>
      <c r="AE2088" s="71"/>
      <c r="AF2088" s="106"/>
      <c r="AG2088" s="102"/>
      <c r="AN2088" s="71"/>
      <c r="AO2088" s="71"/>
      <c r="AP2088" s="71"/>
      <c r="AQ2088" s="71"/>
      <c r="AR2088" s="71"/>
      <c r="AS2088" s="71"/>
      <c r="AT2088" s="71"/>
      <c r="AU2088" s="71"/>
    </row>
    <row r="2089" spans="27:47" ht="12.95" customHeight="1">
      <c r="AA2089" s="71"/>
      <c r="AB2089" s="71"/>
      <c r="AC2089" s="71"/>
      <c r="AD2089" s="71"/>
      <c r="AE2089" s="71"/>
      <c r="AF2089" s="106"/>
      <c r="AG2089" s="102"/>
      <c r="AN2089" s="71"/>
      <c r="AO2089" s="71"/>
      <c r="AP2089" s="71"/>
      <c r="AQ2089" s="71"/>
      <c r="AR2089" s="71"/>
      <c r="AS2089" s="71"/>
      <c r="AT2089" s="71"/>
      <c r="AU2089" s="71"/>
    </row>
    <row r="2090" spans="27:47" ht="12.95" customHeight="1">
      <c r="AA2090" s="71"/>
      <c r="AB2090" s="71"/>
      <c r="AC2090" s="71"/>
      <c r="AD2090" s="71"/>
      <c r="AE2090" s="71"/>
      <c r="AF2090" s="106"/>
      <c r="AG2090" s="102"/>
      <c r="AN2090" s="71"/>
      <c r="AO2090" s="71"/>
      <c r="AP2090" s="71"/>
      <c r="AQ2090" s="71"/>
      <c r="AR2090" s="71"/>
      <c r="AS2090" s="71"/>
      <c r="AT2090" s="71"/>
      <c r="AU2090" s="71"/>
    </row>
    <row r="2091" spans="27:47" ht="12.95" customHeight="1">
      <c r="AA2091" s="71"/>
      <c r="AB2091" s="71"/>
      <c r="AC2091" s="71"/>
      <c r="AD2091" s="71"/>
      <c r="AE2091" s="71"/>
      <c r="AF2091" s="106"/>
      <c r="AG2091" s="102"/>
      <c r="AN2091" s="71"/>
      <c r="AO2091" s="71"/>
      <c r="AP2091" s="71"/>
      <c r="AQ2091" s="71"/>
      <c r="AR2091" s="71"/>
      <c r="AS2091" s="71"/>
      <c r="AT2091" s="71"/>
      <c r="AU2091" s="71"/>
    </row>
    <row r="2092" spans="27:47" ht="12.95" customHeight="1">
      <c r="AA2092" s="71"/>
      <c r="AB2092" s="71"/>
      <c r="AC2092" s="71"/>
      <c r="AD2092" s="71"/>
      <c r="AE2092" s="71"/>
      <c r="AF2092" s="106"/>
      <c r="AG2092" s="102"/>
      <c r="AN2092" s="71"/>
      <c r="AO2092" s="71"/>
      <c r="AP2092" s="71"/>
      <c r="AQ2092" s="71"/>
      <c r="AR2092" s="71"/>
      <c r="AS2092" s="71"/>
      <c r="AT2092" s="71"/>
      <c r="AU2092" s="71"/>
    </row>
    <row r="2093" spans="27:47" ht="12.95" customHeight="1">
      <c r="AA2093" s="71"/>
      <c r="AB2093" s="71"/>
      <c r="AC2093" s="71"/>
      <c r="AD2093" s="71"/>
      <c r="AE2093" s="71"/>
      <c r="AF2093" s="106"/>
      <c r="AG2093" s="102"/>
      <c r="AN2093" s="71"/>
      <c r="AO2093" s="71"/>
      <c r="AP2093" s="71"/>
      <c r="AQ2093" s="71"/>
      <c r="AR2093" s="71"/>
      <c r="AS2093" s="71"/>
      <c r="AT2093" s="71"/>
      <c r="AU2093" s="71"/>
    </row>
    <row r="2094" spans="27:47" ht="12.95" customHeight="1">
      <c r="AA2094" s="71"/>
      <c r="AB2094" s="71"/>
      <c r="AC2094" s="71"/>
      <c r="AD2094" s="71"/>
      <c r="AE2094" s="71"/>
      <c r="AF2094" s="106"/>
      <c r="AG2094" s="102"/>
      <c r="AN2094" s="71"/>
      <c r="AO2094" s="71"/>
      <c r="AP2094" s="71"/>
      <c r="AQ2094" s="71"/>
      <c r="AR2094" s="71"/>
      <c r="AS2094" s="71"/>
      <c r="AT2094" s="71"/>
      <c r="AU2094" s="71"/>
    </row>
    <row r="2095" spans="27:47" ht="12.95" customHeight="1">
      <c r="AA2095" s="71"/>
      <c r="AB2095" s="71"/>
      <c r="AC2095" s="71"/>
      <c r="AD2095" s="71"/>
      <c r="AE2095" s="71"/>
      <c r="AF2095" s="106"/>
      <c r="AG2095" s="102"/>
      <c r="AN2095" s="71"/>
      <c r="AO2095" s="71"/>
      <c r="AP2095" s="71"/>
      <c r="AQ2095" s="71"/>
      <c r="AR2095" s="71"/>
      <c r="AS2095" s="71"/>
      <c r="AT2095" s="71"/>
      <c r="AU2095" s="71"/>
    </row>
    <row r="2096" spans="27:47" ht="12.95" customHeight="1">
      <c r="AA2096" s="71"/>
      <c r="AB2096" s="71"/>
      <c r="AC2096" s="71"/>
      <c r="AD2096" s="71"/>
      <c r="AE2096" s="71"/>
      <c r="AF2096" s="106"/>
      <c r="AG2096" s="102"/>
      <c r="AN2096" s="71"/>
      <c r="AO2096" s="71"/>
      <c r="AP2096" s="71"/>
      <c r="AQ2096" s="71"/>
      <c r="AR2096" s="71"/>
      <c r="AS2096" s="71"/>
      <c r="AT2096" s="71"/>
      <c r="AU2096" s="71"/>
    </row>
    <row r="2097" spans="27:47" ht="12.95" customHeight="1">
      <c r="AA2097" s="71"/>
      <c r="AB2097" s="71"/>
      <c r="AC2097" s="71"/>
      <c r="AD2097" s="71"/>
      <c r="AE2097" s="71"/>
      <c r="AF2097" s="106"/>
      <c r="AG2097" s="102"/>
      <c r="AN2097" s="71"/>
      <c r="AO2097" s="71"/>
      <c r="AP2097" s="71"/>
      <c r="AQ2097" s="71"/>
      <c r="AR2097" s="71"/>
      <c r="AS2097" s="71"/>
      <c r="AT2097" s="71"/>
      <c r="AU2097" s="71"/>
    </row>
    <row r="2098" spans="27:47" ht="12.95" customHeight="1">
      <c r="AA2098" s="71"/>
      <c r="AB2098" s="71"/>
      <c r="AC2098" s="71"/>
      <c r="AD2098" s="71"/>
      <c r="AE2098" s="71"/>
      <c r="AF2098" s="106"/>
      <c r="AG2098" s="102"/>
      <c r="AN2098" s="71"/>
      <c r="AO2098" s="71"/>
      <c r="AP2098" s="71"/>
      <c r="AQ2098" s="71"/>
      <c r="AR2098" s="71"/>
      <c r="AS2098" s="71"/>
      <c r="AT2098" s="71"/>
      <c r="AU2098" s="71"/>
    </row>
    <row r="2099" spans="27:47" ht="12.95" customHeight="1">
      <c r="AA2099" s="71"/>
      <c r="AB2099" s="71"/>
      <c r="AC2099" s="71"/>
      <c r="AD2099" s="71"/>
      <c r="AE2099" s="71"/>
      <c r="AF2099" s="106"/>
      <c r="AG2099" s="102"/>
      <c r="AN2099" s="71"/>
      <c r="AO2099" s="71"/>
      <c r="AP2099" s="71"/>
      <c r="AQ2099" s="71"/>
      <c r="AR2099" s="71"/>
      <c r="AS2099" s="71"/>
      <c r="AT2099" s="71"/>
      <c r="AU2099" s="71"/>
    </row>
    <row r="2100" spans="27:47" ht="12.95" customHeight="1">
      <c r="AA2100" s="71"/>
      <c r="AB2100" s="71"/>
      <c r="AC2100" s="71"/>
      <c r="AD2100" s="71"/>
      <c r="AE2100" s="71"/>
      <c r="AF2100" s="106"/>
      <c r="AG2100" s="102"/>
      <c r="AN2100" s="71"/>
      <c r="AO2100" s="71"/>
      <c r="AP2100" s="71"/>
      <c r="AQ2100" s="71"/>
      <c r="AR2100" s="71"/>
      <c r="AS2100" s="71"/>
      <c r="AT2100" s="71"/>
      <c r="AU2100" s="71"/>
    </row>
    <row r="2101" spans="27:47" ht="12.95" customHeight="1">
      <c r="AA2101" s="71"/>
      <c r="AB2101" s="71"/>
      <c r="AC2101" s="71"/>
      <c r="AD2101" s="71"/>
      <c r="AE2101" s="71"/>
      <c r="AF2101" s="106"/>
      <c r="AG2101" s="102"/>
      <c r="AN2101" s="71"/>
      <c r="AO2101" s="71"/>
      <c r="AP2101" s="71"/>
      <c r="AQ2101" s="71"/>
      <c r="AR2101" s="71"/>
      <c r="AS2101" s="71"/>
      <c r="AT2101" s="71"/>
      <c r="AU2101" s="71"/>
    </row>
    <row r="2102" spans="27:47" ht="12.95" customHeight="1">
      <c r="AA2102" s="71"/>
      <c r="AB2102" s="71"/>
      <c r="AC2102" s="71"/>
      <c r="AD2102" s="71"/>
      <c r="AE2102" s="71"/>
      <c r="AF2102" s="106"/>
      <c r="AG2102" s="102"/>
      <c r="AN2102" s="71"/>
      <c r="AO2102" s="71"/>
      <c r="AP2102" s="71"/>
      <c r="AQ2102" s="71"/>
      <c r="AR2102" s="71"/>
      <c r="AS2102" s="71"/>
      <c r="AT2102" s="71"/>
      <c r="AU2102" s="71"/>
    </row>
    <row r="2103" spans="27:47" ht="12.95" customHeight="1">
      <c r="AA2103" s="71"/>
      <c r="AB2103" s="71"/>
      <c r="AC2103" s="71"/>
      <c r="AD2103" s="71"/>
      <c r="AE2103" s="71"/>
      <c r="AF2103" s="106"/>
      <c r="AG2103" s="102"/>
      <c r="AN2103" s="71"/>
      <c r="AO2103" s="71"/>
      <c r="AP2103" s="71"/>
      <c r="AQ2103" s="71"/>
      <c r="AR2103" s="71"/>
      <c r="AS2103" s="71"/>
      <c r="AT2103" s="71"/>
      <c r="AU2103" s="71"/>
    </row>
    <row r="2104" spans="27:47" ht="12.95" customHeight="1">
      <c r="AA2104" s="71"/>
      <c r="AB2104" s="71"/>
      <c r="AC2104" s="71"/>
      <c r="AD2104" s="71"/>
      <c r="AE2104" s="71"/>
      <c r="AF2104" s="106"/>
      <c r="AG2104" s="102"/>
      <c r="AN2104" s="71"/>
      <c r="AO2104" s="71"/>
      <c r="AP2104" s="71"/>
      <c r="AQ2104" s="71"/>
      <c r="AR2104" s="71"/>
      <c r="AS2104" s="71"/>
      <c r="AT2104" s="71"/>
      <c r="AU2104" s="71"/>
    </row>
    <row r="2105" spans="27:47" ht="12.95" customHeight="1">
      <c r="AA2105" s="71"/>
      <c r="AB2105" s="71"/>
      <c r="AC2105" s="71"/>
      <c r="AD2105" s="71"/>
      <c r="AE2105" s="71"/>
      <c r="AF2105" s="106"/>
      <c r="AG2105" s="102"/>
      <c r="AN2105" s="71"/>
      <c r="AO2105" s="71"/>
      <c r="AP2105" s="71"/>
      <c r="AQ2105" s="71"/>
      <c r="AR2105" s="71"/>
      <c r="AS2105" s="71"/>
      <c r="AT2105" s="71"/>
      <c r="AU2105" s="71"/>
    </row>
    <row r="2106" spans="27:47" ht="12.95" customHeight="1">
      <c r="AA2106" s="71"/>
      <c r="AB2106" s="71"/>
      <c r="AC2106" s="71"/>
      <c r="AD2106" s="71"/>
      <c r="AE2106" s="71"/>
      <c r="AF2106" s="106"/>
      <c r="AG2106" s="102"/>
      <c r="AN2106" s="71"/>
      <c r="AO2106" s="71"/>
      <c r="AP2106" s="71"/>
      <c r="AQ2106" s="71"/>
      <c r="AR2106" s="71"/>
      <c r="AS2106" s="71"/>
      <c r="AT2106" s="71"/>
      <c r="AU2106" s="71"/>
    </row>
    <row r="2107" spans="27:47" ht="12.95" customHeight="1">
      <c r="AA2107" s="71"/>
      <c r="AB2107" s="71"/>
      <c r="AC2107" s="71"/>
      <c r="AD2107" s="71"/>
      <c r="AE2107" s="71"/>
      <c r="AF2107" s="106"/>
      <c r="AG2107" s="102"/>
      <c r="AN2107" s="71"/>
      <c r="AO2107" s="71"/>
      <c r="AP2107" s="71"/>
      <c r="AQ2107" s="71"/>
      <c r="AR2107" s="71"/>
      <c r="AS2107" s="71"/>
      <c r="AT2107" s="71"/>
      <c r="AU2107" s="71"/>
    </row>
    <row r="2108" spans="27:47" ht="12.95" customHeight="1">
      <c r="AA2108" s="71"/>
      <c r="AB2108" s="71"/>
      <c r="AC2108" s="71"/>
      <c r="AD2108" s="71"/>
      <c r="AE2108" s="71"/>
      <c r="AF2108" s="106"/>
      <c r="AG2108" s="102"/>
      <c r="AN2108" s="71"/>
      <c r="AO2108" s="71"/>
      <c r="AP2108" s="71"/>
      <c r="AQ2108" s="71"/>
      <c r="AR2108" s="71"/>
      <c r="AS2108" s="71"/>
      <c r="AT2108" s="71"/>
      <c r="AU2108" s="71"/>
    </row>
    <row r="2109" spans="27:47" ht="12.95" customHeight="1">
      <c r="AA2109" s="71"/>
      <c r="AB2109" s="71"/>
      <c r="AC2109" s="71"/>
      <c r="AD2109" s="71"/>
      <c r="AE2109" s="71"/>
      <c r="AF2109" s="106"/>
      <c r="AG2109" s="102"/>
      <c r="AN2109" s="71"/>
      <c r="AO2109" s="71"/>
      <c r="AP2109" s="71"/>
      <c r="AQ2109" s="71"/>
      <c r="AR2109" s="71"/>
      <c r="AS2109" s="71"/>
      <c r="AT2109" s="71"/>
      <c r="AU2109" s="71"/>
    </row>
    <row r="2110" spans="27:47" ht="12.95" customHeight="1">
      <c r="AA2110" s="71"/>
      <c r="AB2110" s="71"/>
      <c r="AC2110" s="71"/>
      <c r="AD2110" s="71"/>
      <c r="AE2110" s="71"/>
      <c r="AF2110" s="106"/>
      <c r="AG2110" s="102"/>
      <c r="AN2110" s="71"/>
      <c r="AO2110" s="71"/>
      <c r="AP2110" s="71"/>
      <c r="AQ2110" s="71"/>
      <c r="AR2110" s="71"/>
      <c r="AS2110" s="71"/>
      <c r="AT2110" s="71"/>
      <c r="AU2110" s="71"/>
    </row>
    <row r="2111" spans="27:47" ht="12.95" customHeight="1">
      <c r="AA2111" s="71"/>
      <c r="AB2111" s="71"/>
      <c r="AC2111" s="71"/>
      <c r="AD2111" s="71"/>
      <c r="AE2111" s="71"/>
      <c r="AF2111" s="106"/>
      <c r="AG2111" s="102"/>
      <c r="AN2111" s="71"/>
      <c r="AO2111" s="71"/>
      <c r="AP2111" s="71"/>
      <c r="AQ2111" s="71"/>
      <c r="AR2111" s="71"/>
      <c r="AS2111" s="71"/>
      <c r="AT2111" s="71"/>
      <c r="AU2111" s="71"/>
    </row>
    <row r="2112" spans="27:47" ht="12.95" customHeight="1">
      <c r="AA2112" s="71"/>
      <c r="AB2112" s="71"/>
      <c r="AC2112" s="71"/>
      <c r="AD2112" s="71"/>
      <c r="AE2112" s="71"/>
      <c r="AF2112" s="106"/>
      <c r="AG2112" s="102"/>
      <c r="AN2112" s="71"/>
      <c r="AO2112" s="71"/>
      <c r="AP2112" s="71"/>
      <c r="AQ2112" s="71"/>
      <c r="AR2112" s="71"/>
      <c r="AS2112" s="71"/>
      <c r="AT2112" s="71"/>
      <c r="AU2112" s="71"/>
    </row>
    <row r="2113" spans="27:47" ht="12.95" customHeight="1">
      <c r="AA2113" s="71"/>
      <c r="AB2113" s="71"/>
      <c r="AC2113" s="71"/>
      <c r="AD2113" s="71"/>
      <c r="AE2113" s="71"/>
      <c r="AF2113" s="106"/>
      <c r="AG2113" s="102"/>
      <c r="AN2113" s="71"/>
      <c r="AO2113" s="71"/>
      <c r="AP2113" s="71"/>
      <c r="AQ2113" s="71"/>
      <c r="AR2113" s="71"/>
      <c r="AS2113" s="71"/>
      <c r="AT2113" s="71"/>
      <c r="AU2113" s="71"/>
    </row>
    <row r="2114" spans="27:47" ht="12.95" customHeight="1">
      <c r="AA2114" s="71"/>
      <c r="AB2114" s="71"/>
      <c r="AC2114" s="71"/>
      <c r="AD2114" s="71"/>
      <c r="AE2114" s="71"/>
      <c r="AF2114" s="106"/>
      <c r="AG2114" s="102"/>
      <c r="AN2114" s="71"/>
      <c r="AO2114" s="71"/>
      <c r="AP2114" s="71"/>
      <c r="AQ2114" s="71"/>
      <c r="AR2114" s="71"/>
      <c r="AS2114" s="71"/>
      <c r="AT2114" s="71"/>
      <c r="AU2114" s="71"/>
    </row>
    <row r="2115" spans="27:47" ht="12.95" customHeight="1">
      <c r="AA2115" s="71"/>
      <c r="AB2115" s="71"/>
      <c r="AC2115" s="71"/>
      <c r="AD2115" s="71"/>
      <c r="AE2115" s="71"/>
      <c r="AF2115" s="106"/>
      <c r="AG2115" s="102"/>
      <c r="AN2115" s="71"/>
      <c r="AO2115" s="71"/>
      <c r="AP2115" s="71"/>
      <c r="AQ2115" s="71"/>
      <c r="AR2115" s="71"/>
      <c r="AS2115" s="71"/>
      <c r="AT2115" s="71"/>
      <c r="AU2115" s="71"/>
    </row>
    <row r="2116" spans="27:47" ht="12.95" customHeight="1">
      <c r="AA2116" s="71"/>
      <c r="AB2116" s="71"/>
      <c r="AC2116" s="71"/>
      <c r="AD2116" s="71"/>
      <c r="AE2116" s="71"/>
      <c r="AF2116" s="106"/>
      <c r="AG2116" s="102"/>
      <c r="AN2116" s="71"/>
      <c r="AO2116" s="71"/>
      <c r="AP2116" s="71"/>
      <c r="AQ2116" s="71"/>
      <c r="AR2116" s="71"/>
      <c r="AS2116" s="71"/>
      <c r="AT2116" s="71"/>
      <c r="AU2116" s="71"/>
    </row>
    <row r="2117" spans="27:47" ht="12.95" customHeight="1">
      <c r="AA2117" s="71"/>
      <c r="AB2117" s="71"/>
      <c r="AC2117" s="71"/>
      <c r="AD2117" s="71"/>
      <c r="AE2117" s="71"/>
      <c r="AF2117" s="106"/>
      <c r="AG2117" s="102"/>
      <c r="AN2117" s="71"/>
      <c r="AO2117" s="71"/>
      <c r="AP2117" s="71"/>
      <c r="AQ2117" s="71"/>
      <c r="AR2117" s="71"/>
      <c r="AS2117" s="71"/>
      <c r="AT2117" s="71"/>
      <c r="AU2117" s="71"/>
    </row>
    <row r="2118" spans="27:47" ht="12.95" customHeight="1">
      <c r="AA2118" s="71"/>
      <c r="AB2118" s="71"/>
      <c r="AC2118" s="71"/>
      <c r="AD2118" s="71"/>
      <c r="AE2118" s="71"/>
      <c r="AF2118" s="106"/>
      <c r="AG2118" s="102"/>
      <c r="AN2118" s="71"/>
      <c r="AO2118" s="71"/>
      <c r="AP2118" s="71"/>
      <c r="AQ2118" s="71"/>
      <c r="AR2118" s="71"/>
      <c r="AS2118" s="71"/>
      <c r="AT2118" s="71"/>
      <c r="AU2118" s="71"/>
    </row>
    <row r="2119" spans="27:47" ht="12.95" customHeight="1">
      <c r="AA2119" s="71"/>
      <c r="AB2119" s="71"/>
      <c r="AC2119" s="71"/>
      <c r="AD2119" s="71"/>
      <c r="AE2119" s="71"/>
      <c r="AF2119" s="106"/>
      <c r="AG2119" s="102"/>
      <c r="AN2119" s="71"/>
      <c r="AO2119" s="71"/>
      <c r="AP2119" s="71"/>
      <c r="AQ2119" s="71"/>
      <c r="AR2119" s="71"/>
      <c r="AS2119" s="71"/>
      <c r="AT2119" s="71"/>
      <c r="AU2119" s="71"/>
    </row>
    <row r="2120" spans="27:47" ht="12.95" customHeight="1">
      <c r="AA2120" s="71"/>
      <c r="AB2120" s="71"/>
      <c r="AC2120" s="71"/>
      <c r="AD2120" s="71"/>
      <c r="AE2120" s="71"/>
      <c r="AF2120" s="106"/>
      <c r="AG2120" s="102"/>
      <c r="AN2120" s="71"/>
      <c r="AO2120" s="71"/>
      <c r="AP2120" s="71"/>
      <c r="AQ2120" s="71"/>
      <c r="AR2120" s="71"/>
      <c r="AS2120" s="71"/>
      <c r="AT2120" s="71"/>
      <c r="AU2120" s="71"/>
    </row>
    <row r="2121" spans="27:47" ht="12.95" customHeight="1">
      <c r="AA2121" s="71"/>
      <c r="AB2121" s="71"/>
      <c r="AC2121" s="71"/>
      <c r="AD2121" s="71"/>
      <c r="AE2121" s="71"/>
      <c r="AF2121" s="106"/>
      <c r="AG2121" s="102"/>
      <c r="AN2121" s="71"/>
      <c r="AO2121" s="71"/>
      <c r="AP2121" s="71"/>
      <c r="AQ2121" s="71"/>
      <c r="AR2121" s="71"/>
      <c r="AS2121" s="71"/>
      <c r="AT2121" s="71"/>
      <c r="AU2121" s="71"/>
    </row>
    <row r="2122" spans="27:47" ht="12.95" customHeight="1">
      <c r="AA2122" s="71"/>
      <c r="AB2122" s="71"/>
      <c r="AC2122" s="71"/>
      <c r="AD2122" s="71"/>
      <c r="AE2122" s="71"/>
      <c r="AF2122" s="106"/>
      <c r="AG2122" s="102"/>
      <c r="AN2122" s="71"/>
      <c r="AO2122" s="71"/>
      <c r="AP2122" s="71"/>
      <c r="AQ2122" s="71"/>
      <c r="AR2122" s="71"/>
      <c r="AS2122" s="71"/>
      <c r="AT2122" s="71"/>
      <c r="AU2122" s="71"/>
    </row>
    <row r="2123" spans="27:47" ht="12.95" customHeight="1">
      <c r="AA2123" s="71"/>
      <c r="AB2123" s="71"/>
      <c r="AC2123" s="71"/>
      <c r="AD2123" s="71"/>
      <c r="AE2123" s="71"/>
      <c r="AF2123" s="106"/>
      <c r="AG2123" s="102"/>
      <c r="AN2123" s="71"/>
      <c r="AO2123" s="71"/>
      <c r="AP2123" s="71"/>
      <c r="AQ2123" s="71"/>
      <c r="AR2123" s="71"/>
      <c r="AS2123" s="71"/>
      <c r="AT2123" s="71"/>
      <c r="AU2123" s="71"/>
    </row>
    <row r="2124" spans="27:47" ht="12.95" customHeight="1">
      <c r="AA2124" s="71"/>
      <c r="AB2124" s="71"/>
      <c r="AC2124" s="71"/>
      <c r="AD2124" s="71"/>
      <c r="AE2124" s="71"/>
      <c r="AF2124" s="106"/>
      <c r="AG2124" s="102"/>
      <c r="AN2124" s="71"/>
      <c r="AO2124" s="71"/>
      <c r="AP2124" s="71"/>
      <c r="AQ2124" s="71"/>
      <c r="AR2124" s="71"/>
      <c r="AS2124" s="71"/>
      <c r="AT2124" s="71"/>
      <c r="AU2124" s="71"/>
    </row>
    <row r="2125" spans="27:47" ht="12.95" customHeight="1">
      <c r="AA2125" s="71"/>
      <c r="AB2125" s="71"/>
      <c r="AC2125" s="71"/>
      <c r="AD2125" s="71"/>
      <c r="AE2125" s="71"/>
      <c r="AF2125" s="106"/>
      <c r="AG2125" s="102"/>
      <c r="AN2125" s="71"/>
      <c r="AO2125" s="71"/>
      <c r="AP2125" s="71"/>
      <c r="AQ2125" s="71"/>
      <c r="AR2125" s="71"/>
      <c r="AS2125" s="71"/>
      <c r="AT2125" s="71"/>
      <c r="AU2125" s="71"/>
    </row>
    <row r="2126" spans="27:47" ht="12.95" customHeight="1">
      <c r="AA2126" s="71"/>
      <c r="AB2126" s="71"/>
      <c r="AC2126" s="71"/>
      <c r="AD2126" s="71"/>
      <c r="AE2126" s="71"/>
      <c r="AF2126" s="106"/>
      <c r="AG2126" s="102"/>
      <c r="AN2126" s="71"/>
      <c r="AO2126" s="71"/>
      <c r="AP2126" s="71"/>
      <c r="AQ2126" s="71"/>
      <c r="AR2126" s="71"/>
      <c r="AS2126" s="71"/>
      <c r="AT2126" s="71"/>
      <c r="AU2126" s="71"/>
    </row>
    <row r="2127" spans="27:47" ht="12.95" customHeight="1">
      <c r="AA2127" s="71"/>
      <c r="AB2127" s="71"/>
      <c r="AC2127" s="71"/>
      <c r="AD2127" s="71"/>
      <c r="AE2127" s="71"/>
      <c r="AF2127" s="106"/>
      <c r="AG2127" s="102"/>
      <c r="AN2127" s="71"/>
      <c r="AO2127" s="71"/>
      <c r="AP2127" s="71"/>
      <c r="AQ2127" s="71"/>
      <c r="AR2127" s="71"/>
      <c r="AS2127" s="71"/>
      <c r="AT2127" s="71"/>
      <c r="AU2127" s="71"/>
    </row>
    <row r="2128" spans="27:47" ht="12.95" customHeight="1">
      <c r="AA2128" s="71"/>
      <c r="AB2128" s="71"/>
      <c r="AC2128" s="71"/>
      <c r="AD2128" s="71"/>
      <c r="AE2128" s="71"/>
      <c r="AF2128" s="106"/>
      <c r="AG2128" s="102"/>
      <c r="AN2128" s="71"/>
      <c r="AO2128" s="71"/>
      <c r="AP2128" s="71"/>
      <c r="AQ2128" s="71"/>
      <c r="AR2128" s="71"/>
      <c r="AS2128" s="71"/>
      <c r="AT2128" s="71"/>
      <c r="AU2128" s="71"/>
    </row>
    <row r="2129" spans="27:47" ht="12.95" customHeight="1">
      <c r="AA2129" s="71"/>
      <c r="AB2129" s="71"/>
      <c r="AC2129" s="71"/>
      <c r="AD2129" s="71"/>
      <c r="AE2129" s="71"/>
      <c r="AF2129" s="106"/>
      <c r="AG2129" s="102"/>
      <c r="AN2129" s="71"/>
      <c r="AO2129" s="71"/>
      <c r="AP2129" s="71"/>
      <c r="AQ2129" s="71"/>
      <c r="AR2129" s="71"/>
      <c r="AS2129" s="71"/>
      <c r="AT2129" s="71"/>
      <c r="AU2129" s="71"/>
    </row>
    <row r="2130" spans="27:47" ht="12.95" customHeight="1">
      <c r="AA2130" s="71"/>
      <c r="AB2130" s="71"/>
      <c r="AC2130" s="71"/>
      <c r="AD2130" s="71"/>
      <c r="AE2130" s="71"/>
      <c r="AF2130" s="106"/>
      <c r="AG2130" s="102"/>
      <c r="AN2130" s="71"/>
      <c r="AO2130" s="71"/>
      <c r="AP2130" s="71"/>
      <c r="AQ2130" s="71"/>
      <c r="AR2130" s="71"/>
      <c r="AS2130" s="71"/>
      <c r="AT2130" s="71"/>
      <c r="AU2130" s="71"/>
    </row>
    <row r="2131" spans="27:47" ht="12.95" customHeight="1">
      <c r="AA2131" s="71"/>
      <c r="AB2131" s="71"/>
      <c r="AC2131" s="71"/>
      <c r="AD2131" s="71"/>
      <c r="AE2131" s="71"/>
      <c r="AF2131" s="106"/>
      <c r="AG2131" s="102"/>
      <c r="AN2131" s="71"/>
      <c r="AO2131" s="71"/>
      <c r="AP2131" s="71"/>
      <c r="AQ2131" s="71"/>
      <c r="AR2131" s="71"/>
      <c r="AS2131" s="71"/>
      <c r="AT2131" s="71"/>
      <c r="AU2131" s="71"/>
    </row>
    <row r="2132" spans="27:47" ht="12.95" customHeight="1">
      <c r="AA2132" s="71"/>
      <c r="AB2132" s="71"/>
      <c r="AC2132" s="71"/>
      <c r="AD2132" s="71"/>
      <c r="AE2132" s="71"/>
      <c r="AF2132" s="106"/>
      <c r="AG2132" s="102"/>
      <c r="AN2132" s="71"/>
      <c r="AO2132" s="71"/>
      <c r="AP2132" s="71"/>
      <c r="AQ2132" s="71"/>
      <c r="AR2132" s="71"/>
      <c r="AS2132" s="71"/>
      <c r="AT2132" s="71"/>
      <c r="AU2132" s="71"/>
    </row>
    <row r="2133" spans="27:47" ht="12.95" customHeight="1">
      <c r="AA2133" s="71"/>
      <c r="AB2133" s="71"/>
      <c r="AC2133" s="71"/>
      <c r="AD2133" s="71"/>
      <c r="AE2133" s="71"/>
      <c r="AF2133" s="106"/>
      <c r="AG2133" s="102"/>
      <c r="AN2133" s="71"/>
      <c r="AO2133" s="71"/>
      <c r="AP2133" s="71"/>
      <c r="AQ2133" s="71"/>
      <c r="AR2133" s="71"/>
      <c r="AS2133" s="71"/>
      <c r="AT2133" s="71"/>
      <c r="AU2133" s="71"/>
    </row>
    <row r="2134" spans="27:47" ht="12.95" customHeight="1">
      <c r="AA2134" s="71"/>
      <c r="AB2134" s="71"/>
      <c r="AC2134" s="71"/>
      <c r="AD2134" s="71"/>
      <c r="AE2134" s="71"/>
      <c r="AF2134" s="106"/>
      <c r="AG2134" s="102"/>
      <c r="AN2134" s="71"/>
      <c r="AO2134" s="71"/>
      <c r="AP2134" s="71"/>
      <c r="AQ2134" s="71"/>
      <c r="AR2134" s="71"/>
      <c r="AS2134" s="71"/>
      <c r="AT2134" s="71"/>
      <c r="AU2134" s="71"/>
    </row>
    <row r="2135" spans="27:47" ht="12.95" customHeight="1">
      <c r="AA2135" s="71"/>
      <c r="AB2135" s="71"/>
      <c r="AC2135" s="71"/>
      <c r="AD2135" s="71"/>
      <c r="AE2135" s="71"/>
      <c r="AF2135" s="106"/>
      <c r="AG2135" s="102"/>
      <c r="AN2135" s="71"/>
      <c r="AO2135" s="71"/>
      <c r="AP2135" s="71"/>
      <c r="AQ2135" s="71"/>
      <c r="AR2135" s="71"/>
      <c r="AS2135" s="71"/>
      <c r="AT2135" s="71"/>
      <c r="AU2135" s="71"/>
    </row>
    <row r="2136" spans="27:47" ht="12.95" customHeight="1">
      <c r="AA2136" s="71"/>
      <c r="AB2136" s="71"/>
      <c r="AC2136" s="71"/>
      <c r="AD2136" s="71"/>
      <c r="AE2136" s="71"/>
      <c r="AF2136" s="106"/>
      <c r="AG2136" s="102"/>
      <c r="AN2136" s="71"/>
      <c r="AO2136" s="71"/>
      <c r="AP2136" s="71"/>
      <c r="AQ2136" s="71"/>
      <c r="AR2136" s="71"/>
      <c r="AS2136" s="71"/>
      <c r="AT2136" s="71"/>
      <c r="AU2136" s="71"/>
    </row>
    <row r="2137" spans="27:47" ht="12.95" customHeight="1">
      <c r="AA2137" s="71"/>
      <c r="AB2137" s="71"/>
      <c r="AC2137" s="71"/>
      <c r="AD2137" s="71"/>
      <c r="AE2137" s="71"/>
      <c r="AF2137" s="106"/>
      <c r="AG2137" s="102"/>
      <c r="AN2137" s="71"/>
      <c r="AO2137" s="71"/>
      <c r="AP2137" s="71"/>
      <c r="AQ2137" s="71"/>
      <c r="AR2137" s="71"/>
      <c r="AS2137" s="71"/>
      <c r="AT2137" s="71"/>
      <c r="AU2137" s="71"/>
    </row>
    <row r="2138" spans="27:47" ht="12.95" customHeight="1">
      <c r="AA2138" s="71"/>
      <c r="AB2138" s="71"/>
      <c r="AC2138" s="71"/>
      <c r="AD2138" s="71"/>
      <c r="AE2138" s="71"/>
      <c r="AF2138" s="106"/>
      <c r="AG2138" s="102"/>
      <c r="AN2138" s="71"/>
      <c r="AO2138" s="71"/>
      <c r="AP2138" s="71"/>
      <c r="AQ2138" s="71"/>
      <c r="AR2138" s="71"/>
      <c r="AS2138" s="71"/>
      <c r="AT2138" s="71"/>
      <c r="AU2138" s="71"/>
    </row>
    <row r="2139" spans="27:47" ht="12.95" customHeight="1">
      <c r="AA2139" s="71"/>
      <c r="AB2139" s="71"/>
      <c r="AC2139" s="71"/>
      <c r="AD2139" s="71"/>
      <c r="AE2139" s="71"/>
      <c r="AF2139" s="106"/>
      <c r="AG2139" s="102"/>
      <c r="AN2139" s="71"/>
      <c r="AO2139" s="71"/>
      <c r="AP2139" s="71"/>
      <c r="AQ2139" s="71"/>
      <c r="AR2139" s="71"/>
      <c r="AS2139" s="71"/>
      <c r="AT2139" s="71"/>
      <c r="AU2139" s="71"/>
    </row>
    <row r="2140" spans="27:47" ht="12.95" customHeight="1">
      <c r="AA2140" s="71"/>
      <c r="AB2140" s="71"/>
      <c r="AC2140" s="71"/>
      <c r="AD2140" s="71"/>
      <c r="AE2140" s="71"/>
      <c r="AF2140" s="106"/>
      <c r="AG2140" s="102"/>
      <c r="AN2140" s="71"/>
      <c r="AO2140" s="71"/>
      <c r="AP2140" s="71"/>
      <c r="AQ2140" s="71"/>
      <c r="AR2140" s="71"/>
      <c r="AS2140" s="71"/>
      <c r="AT2140" s="71"/>
      <c r="AU2140" s="71"/>
    </row>
    <row r="2141" spans="27:47" ht="12.95" customHeight="1">
      <c r="AA2141" s="71"/>
      <c r="AB2141" s="71"/>
      <c r="AC2141" s="71"/>
      <c r="AD2141" s="71"/>
      <c r="AE2141" s="71"/>
      <c r="AF2141" s="106"/>
      <c r="AG2141" s="102"/>
      <c r="AN2141" s="71"/>
      <c r="AO2141" s="71"/>
      <c r="AP2141" s="71"/>
      <c r="AQ2141" s="71"/>
      <c r="AR2141" s="71"/>
      <c r="AS2141" s="71"/>
      <c r="AT2141" s="71"/>
      <c r="AU2141" s="71"/>
    </row>
    <row r="2142" spans="27:47" ht="12.95" customHeight="1">
      <c r="AA2142" s="71"/>
      <c r="AB2142" s="71"/>
      <c r="AC2142" s="71"/>
      <c r="AD2142" s="71"/>
      <c r="AE2142" s="71"/>
      <c r="AF2142" s="106"/>
      <c r="AG2142" s="102"/>
      <c r="AN2142" s="71"/>
      <c r="AO2142" s="71"/>
      <c r="AP2142" s="71"/>
      <c r="AQ2142" s="71"/>
      <c r="AR2142" s="71"/>
      <c r="AS2142" s="71"/>
      <c r="AT2142" s="71"/>
      <c r="AU2142" s="71"/>
    </row>
    <row r="2143" spans="27:47" ht="12.95" customHeight="1">
      <c r="AA2143" s="71"/>
      <c r="AB2143" s="71"/>
      <c r="AC2143" s="71"/>
      <c r="AD2143" s="71"/>
      <c r="AE2143" s="71"/>
      <c r="AF2143" s="106"/>
      <c r="AG2143" s="102"/>
      <c r="AN2143" s="71"/>
      <c r="AO2143" s="71"/>
      <c r="AP2143" s="71"/>
      <c r="AQ2143" s="71"/>
      <c r="AR2143" s="71"/>
      <c r="AS2143" s="71"/>
      <c r="AT2143" s="71"/>
      <c r="AU2143" s="71"/>
    </row>
    <row r="2144" spans="27:47" ht="12.95" customHeight="1">
      <c r="AA2144" s="71"/>
      <c r="AB2144" s="71"/>
      <c r="AC2144" s="71"/>
      <c r="AD2144" s="71"/>
      <c r="AE2144" s="71"/>
      <c r="AF2144" s="106"/>
      <c r="AG2144" s="102"/>
      <c r="AN2144" s="71"/>
      <c r="AO2144" s="71"/>
      <c r="AP2144" s="71"/>
      <c r="AQ2144" s="71"/>
      <c r="AR2144" s="71"/>
      <c r="AS2144" s="71"/>
      <c r="AT2144" s="71"/>
      <c r="AU2144" s="71"/>
    </row>
    <row r="2145" spans="27:47" ht="12.95" customHeight="1">
      <c r="AA2145" s="71"/>
      <c r="AB2145" s="71"/>
      <c r="AC2145" s="71"/>
      <c r="AD2145" s="71"/>
      <c r="AE2145" s="71"/>
      <c r="AF2145" s="106"/>
      <c r="AG2145" s="102"/>
      <c r="AN2145" s="71"/>
      <c r="AO2145" s="71"/>
      <c r="AP2145" s="71"/>
      <c r="AQ2145" s="71"/>
      <c r="AR2145" s="71"/>
      <c r="AS2145" s="71"/>
      <c r="AT2145" s="71"/>
      <c r="AU2145" s="71"/>
    </row>
    <row r="2146" spans="27:47" ht="12.95" customHeight="1">
      <c r="AA2146" s="71"/>
      <c r="AB2146" s="71"/>
      <c r="AC2146" s="71"/>
      <c r="AD2146" s="71"/>
      <c r="AE2146" s="71"/>
      <c r="AF2146" s="106"/>
      <c r="AG2146" s="102"/>
      <c r="AN2146" s="71"/>
      <c r="AO2146" s="71"/>
      <c r="AP2146" s="71"/>
      <c r="AQ2146" s="71"/>
      <c r="AR2146" s="71"/>
      <c r="AS2146" s="71"/>
      <c r="AT2146" s="71"/>
      <c r="AU2146" s="71"/>
    </row>
    <row r="2147" spans="27:47" ht="12.95" customHeight="1">
      <c r="AA2147" s="71"/>
      <c r="AB2147" s="71"/>
      <c r="AC2147" s="71"/>
      <c r="AD2147" s="71"/>
      <c r="AE2147" s="71"/>
      <c r="AF2147" s="106"/>
      <c r="AG2147" s="102"/>
      <c r="AN2147" s="71"/>
      <c r="AO2147" s="71"/>
      <c r="AP2147" s="71"/>
      <c r="AQ2147" s="71"/>
      <c r="AR2147" s="71"/>
      <c r="AS2147" s="71"/>
      <c r="AT2147" s="71"/>
      <c r="AU2147" s="71"/>
    </row>
    <row r="2148" spans="27:47" ht="12.95" customHeight="1">
      <c r="AA2148" s="71"/>
      <c r="AB2148" s="71"/>
      <c r="AC2148" s="71"/>
      <c r="AD2148" s="71"/>
      <c r="AE2148" s="71"/>
      <c r="AF2148" s="106"/>
      <c r="AG2148" s="102"/>
      <c r="AN2148" s="71"/>
      <c r="AO2148" s="71"/>
      <c r="AP2148" s="71"/>
      <c r="AQ2148" s="71"/>
      <c r="AR2148" s="71"/>
      <c r="AS2148" s="71"/>
      <c r="AT2148" s="71"/>
      <c r="AU2148" s="71"/>
    </row>
    <row r="2149" spans="27:47" ht="12.95" customHeight="1">
      <c r="AA2149" s="71"/>
      <c r="AB2149" s="71"/>
      <c r="AC2149" s="71"/>
      <c r="AD2149" s="71"/>
      <c r="AE2149" s="71"/>
      <c r="AF2149" s="106"/>
      <c r="AG2149" s="102"/>
      <c r="AN2149" s="71"/>
      <c r="AO2149" s="71"/>
      <c r="AP2149" s="71"/>
      <c r="AQ2149" s="71"/>
      <c r="AR2149" s="71"/>
      <c r="AS2149" s="71"/>
      <c r="AT2149" s="71"/>
      <c r="AU2149" s="71"/>
    </row>
    <row r="2150" spans="27:47" ht="12.95" customHeight="1">
      <c r="AA2150" s="71"/>
      <c r="AB2150" s="71"/>
      <c r="AC2150" s="71"/>
      <c r="AD2150" s="71"/>
      <c r="AE2150" s="71"/>
      <c r="AF2150" s="106"/>
      <c r="AG2150" s="102"/>
      <c r="AN2150" s="71"/>
      <c r="AO2150" s="71"/>
      <c r="AP2150" s="71"/>
      <c r="AQ2150" s="71"/>
      <c r="AR2150" s="71"/>
      <c r="AS2150" s="71"/>
      <c r="AT2150" s="71"/>
      <c r="AU2150" s="71"/>
    </row>
    <row r="2151" spans="27:47" ht="12.95" customHeight="1">
      <c r="AA2151" s="71"/>
      <c r="AB2151" s="71"/>
      <c r="AC2151" s="71"/>
      <c r="AD2151" s="71"/>
      <c r="AE2151" s="71"/>
      <c r="AF2151" s="106"/>
      <c r="AG2151" s="102"/>
      <c r="AN2151" s="71"/>
      <c r="AO2151" s="71"/>
      <c r="AP2151" s="71"/>
      <c r="AQ2151" s="71"/>
      <c r="AR2151" s="71"/>
      <c r="AS2151" s="71"/>
      <c r="AT2151" s="71"/>
      <c r="AU2151" s="71"/>
    </row>
    <row r="2152" spans="27:47" ht="12.95" customHeight="1">
      <c r="AA2152" s="71"/>
      <c r="AB2152" s="71"/>
      <c r="AC2152" s="71"/>
      <c r="AD2152" s="71"/>
      <c r="AE2152" s="71"/>
      <c r="AF2152" s="106"/>
      <c r="AG2152" s="102"/>
      <c r="AN2152" s="71"/>
      <c r="AO2152" s="71"/>
      <c r="AP2152" s="71"/>
      <c r="AQ2152" s="71"/>
      <c r="AR2152" s="71"/>
      <c r="AS2152" s="71"/>
      <c r="AT2152" s="71"/>
      <c r="AU2152" s="71"/>
    </row>
    <row r="2153" spans="27:47" ht="12.95" customHeight="1">
      <c r="AA2153" s="71"/>
      <c r="AB2153" s="71"/>
      <c r="AC2153" s="71"/>
      <c r="AD2153" s="71"/>
      <c r="AE2153" s="71"/>
      <c r="AF2153" s="106"/>
      <c r="AG2153" s="102"/>
      <c r="AN2153" s="71"/>
      <c r="AO2153" s="71"/>
      <c r="AP2153" s="71"/>
      <c r="AQ2153" s="71"/>
      <c r="AR2153" s="71"/>
      <c r="AS2153" s="71"/>
      <c r="AT2153" s="71"/>
      <c r="AU2153" s="71"/>
    </row>
    <row r="2154" spans="27:47" ht="12.95" customHeight="1">
      <c r="AA2154" s="71"/>
      <c r="AB2154" s="71"/>
      <c r="AC2154" s="71"/>
      <c r="AD2154" s="71"/>
      <c r="AE2154" s="71"/>
      <c r="AF2154" s="106"/>
      <c r="AG2154" s="102"/>
      <c r="AN2154" s="71"/>
      <c r="AO2154" s="71"/>
      <c r="AP2154" s="71"/>
      <c r="AQ2154" s="71"/>
      <c r="AR2154" s="71"/>
      <c r="AS2154" s="71"/>
      <c r="AT2154" s="71"/>
      <c r="AU2154" s="71"/>
    </row>
    <row r="2155" spans="27:47" ht="12.95" customHeight="1">
      <c r="AA2155" s="71"/>
      <c r="AB2155" s="71"/>
      <c r="AC2155" s="71"/>
      <c r="AD2155" s="71"/>
      <c r="AE2155" s="71"/>
      <c r="AF2155" s="106"/>
      <c r="AG2155" s="102"/>
      <c r="AN2155" s="71"/>
      <c r="AO2155" s="71"/>
      <c r="AP2155" s="71"/>
      <c r="AQ2155" s="71"/>
      <c r="AR2155" s="71"/>
      <c r="AS2155" s="71"/>
      <c r="AT2155" s="71"/>
      <c r="AU2155" s="71"/>
    </row>
    <row r="2156" spans="27:47" ht="12.95" customHeight="1">
      <c r="AA2156" s="71"/>
      <c r="AB2156" s="71"/>
      <c r="AC2156" s="71"/>
      <c r="AD2156" s="71"/>
      <c r="AE2156" s="71"/>
      <c r="AF2156" s="106"/>
      <c r="AG2156" s="102"/>
      <c r="AN2156" s="71"/>
      <c r="AO2156" s="71"/>
      <c r="AP2156" s="71"/>
      <c r="AQ2156" s="71"/>
      <c r="AR2156" s="71"/>
      <c r="AS2156" s="71"/>
      <c r="AT2156" s="71"/>
      <c r="AU2156" s="71"/>
    </row>
    <row r="2157" spans="27:47" ht="12.95" customHeight="1">
      <c r="AA2157" s="71"/>
      <c r="AB2157" s="71"/>
      <c r="AC2157" s="71"/>
      <c r="AD2157" s="71"/>
      <c r="AE2157" s="71"/>
      <c r="AF2157" s="106"/>
      <c r="AG2157" s="102"/>
      <c r="AN2157" s="71"/>
      <c r="AO2157" s="71"/>
      <c r="AP2157" s="71"/>
      <c r="AQ2157" s="71"/>
      <c r="AR2157" s="71"/>
      <c r="AS2157" s="71"/>
      <c r="AT2157" s="71"/>
      <c r="AU2157" s="71"/>
    </row>
    <row r="2158" spans="27:47" ht="12.95" customHeight="1">
      <c r="AA2158" s="71"/>
      <c r="AB2158" s="71"/>
      <c r="AC2158" s="71"/>
      <c r="AD2158" s="71"/>
      <c r="AE2158" s="71"/>
      <c r="AF2158" s="106"/>
      <c r="AG2158" s="102"/>
      <c r="AN2158" s="71"/>
      <c r="AO2158" s="71"/>
      <c r="AP2158" s="71"/>
      <c r="AQ2158" s="71"/>
      <c r="AR2158" s="71"/>
      <c r="AS2158" s="71"/>
      <c r="AT2158" s="71"/>
      <c r="AU2158" s="71"/>
    </row>
    <row r="2159" spans="27:47" ht="12.95" customHeight="1">
      <c r="AA2159" s="71"/>
      <c r="AB2159" s="71"/>
      <c r="AC2159" s="71"/>
      <c r="AD2159" s="71"/>
      <c r="AE2159" s="71"/>
      <c r="AF2159" s="106"/>
      <c r="AG2159" s="102"/>
      <c r="AN2159" s="71"/>
      <c r="AO2159" s="71"/>
      <c r="AP2159" s="71"/>
      <c r="AQ2159" s="71"/>
      <c r="AR2159" s="71"/>
      <c r="AS2159" s="71"/>
      <c r="AT2159" s="71"/>
      <c r="AU2159" s="71"/>
    </row>
    <row r="2160" spans="27:47" ht="12.95" customHeight="1">
      <c r="AA2160" s="71"/>
      <c r="AB2160" s="71"/>
      <c r="AC2160" s="71"/>
      <c r="AD2160" s="71"/>
      <c r="AE2160" s="71"/>
      <c r="AF2160" s="106"/>
      <c r="AG2160" s="102"/>
      <c r="AN2160" s="71"/>
      <c r="AO2160" s="71"/>
      <c r="AP2160" s="71"/>
      <c r="AQ2160" s="71"/>
      <c r="AR2160" s="71"/>
      <c r="AS2160" s="71"/>
      <c r="AT2160" s="71"/>
      <c r="AU2160" s="71"/>
    </row>
    <row r="2161" spans="27:47" ht="12.95" customHeight="1">
      <c r="AA2161" s="71"/>
      <c r="AB2161" s="71"/>
      <c r="AC2161" s="71"/>
      <c r="AD2161" s="71"/>
      <c r="AE2161" s="71"/>
      <c r="AF2161" s="106"/>
      <c r="AG2161" s="102"/>
      <c r="AN2161" s="71"/>
      <c r="AO2161" s="71"/>
      <c r="AP2161" s="71"/>
      <c r="AQ2161" s="71"/>
      <c r="AR2161" s="71"/>
      <c r="AS2161" s="71"/>
      <c r="AT2161" s="71"/>
      <c r="AU2161" s="71"/>
    </row>
    <row r="2162" spans="27:47" ht="12.95" customHeight="1">
      <c r="AA2162" s="71"/>
      <c r="AB2162" s="71"/>
      <c r="AC2162" s="71"/>
      <c r="AD2162" s="71"/>
      <c r="AE2162" s="71"/>
      <c r="AF2162" s="106"/>
      <c r="AG2162" s="102"/>
      <c r="AN2162" s="71"/>
      <c r="AO2162" s="71"/>
      <c r="AP2162" s="71"/>
      <c r="AQ2162" s="71"/>
      <c r="AR2162" s="71"/>
      <c r="AS2162" s="71"/>
      <c r="AT2162" s="71"/>
      <c r="AU2162" s="71"/>
    </row>
    <row r="2163" spans="27:47" ht="12.95" customHeight="1">
      <c r="AA2163" s="71"/>
      <c r="AB2163" s="71"/>
      <c r="AC2163" s="71"/>
      <c r="AD2163" s="71"/>
      <c r="AE2163" s="71"/>
      <c r="AF2163" s="106"/>
      <c r="AG2163" s="102"/>
      <c r="AN2163" s="71"/>
      <c r="AO2163" s="71"/>
      <c r="AP2163" s="71"/>
      <c r="AQ2163" s="71"/>
      <c r="AR2163" s="71"/>
      <c r="AS2163" s="71"/>
      <c r="AT2163" s="71"/>
      <c r="AU2163" s="71"/>
    </row>
    <row r="2164" spans="27:47" ht="12.95" customHeight="1">
      <c r="AA2164" s="71"/>
      <c r="AB2164" s="71"/>
      <c r="AC2164" s="71"/>
      <c r="AD2164" s="71"/>
      <c r="AE2164" s="71"/>
      <c r="AF2164" s="106"/>
      <c r="AG2164" s="102"/>
      <c r="AN2164" s="71"/>
      <c r="AO2164" s="71"/>
      <c r="AP2164" s="71"/>
      <c r="AQ2164" s="71"/>
      <c r="AR2164" s="71"/>
      <c r="AS2164" s="71"/>
      <c r="AT2164" s="71"/>
      <c r="AU2164" s="71"/>
    </row>
    <row r="2165" spans="27:47" ht="12.95" customHeight="1">
      <c r="AA2165" s="71"/>
      <c r="AB2165" s="71"/>
      <c r="AC2165" s="71"/>
      <c r="AD2165" s="71"/>
      <c r="AE2165" s="71"/>
      <c r="AF2165" s="106"/>
      <c r="AG2165" s="102"/>
      <c r="AN2165" s="71"/>
      <c r="AO2165" s="71"/>
      <c r="AP2165" s="71"/>
      <c r="AQ2165" s="71"/>
      <c r="AR2165" s="71"/>
      <c r="AS2165" s="71"/>
      <c r="AT2165" s="71"/>
      <c r="AU2165" s="71"/>
    </row>
    <row r="2166" spans="27:47" ht="12.95" customHeight="1">
      <c r="AA2166" s="71"/>
      <c r="AB2166" s="71"/>
      <c r="AC2166" s="71"/>
      <c r="AD2166" s="71"/>
      <c r="AE2166" s="71"/>
      <c r="AF2166" s="106"/>
      <c r="AG2166" s="102"/>
      <c r="AN2166" s="71"/>
      <c r="AO2166" s="71"/>
      <c r="AP2166" s="71"/>
      <c r="AQ2166" s="71"/>
      <c r="AR2166" s="71"/>
      <c r="AS2166" s="71"/>
      <c r="AT2166" s="71"/>
      <c r="AU2166" s="71"/>
    </row>
    <row r="2167" spans="27:47" ht="12.95" customHeight="1">
      <c r="AA2167" s="71"/>
      <c r="AB2167" s="71"/>
      <c r="AC2167" s="71"/>
      <c r="AD2167" s="71"/>
      <c r="AE2167" s="71"/>
      <c r="AF2167" s="106"/>
      <c r="AG2167" s="102"/>
      <c r="AN2167" s="71"/>
      <c r="AO2167" s="71"/>
      <c r="AP2167" s="71"/>
      <c r="AQ2167" s="71"/>
      <c r="AR2167" s="71"/>
      <c r="AS2167" s="71"/>
      <c r="AT2167" s="71"/>
      <c r="AU2167" s="71"/>
    </row>
    <row r="2168" spans="27:47" ht="12.95" customHeight="1">
      <c r="AA2168" s="71"/>
      <c r="AB2168" s="71"/>
      <c r="AC2168" s="71"/>
      <c r="AD2168" s="71"/>
      <c r="AE2168" s="71"/>
      <c r="AF2168" s="106"/>
      <c r="AG2168" s="102"/>
      <c r="AN2168" s="71"/>
      <c r="AO2168" s="71"/>
      <c r="AP2168" s="71"/>
      <c r="AQ2168" s="71"/>
      <c r="AR2168" s="71"/>
      <c r="AS2168" s="71"/>
      <c r="AT2168" s="71"/>
      <c r="AU2168" s="71"/>
    </row>
    <row r="2169" spans="27:47" ht="12.95" customHeight="1">
      <c r="AA2169" s="71"/>
      <c r="AB2169" s="71"/>
      <c r="AC2169" s="71"/>
      <c r="AD2169" s="71"/>
      <c r="AE2169" s="71"/>
      <c r="AF2169" s="106"/>
      <c r="AG2169" s="102"/>
      <c r="AN2169" s="71"/>
      <c r="AO2169" s="71"/>
      <c r="AP2169" s="71"/>
      <c r="AQ2169" s="71"/>
      <c r="AR2169" s="71"/>
      <c r="AS2169" s="71"/>
      <c r="AT2169" s="71"/>
      <c r="AU2169" s="71"/>
    </row>
    <row r="2170" spans="27:47" ht="12.95" customHeight="1">
      <c r="AA2170" s="71"/>
      <c r="AB2170" s="71"/>
      <c r="AC2170" s="71"/>
      <c r="AD2170" s="71"/>
      <c r="AE2170" s="71"/>
      <c r="AF2170" s="106"/>
      <c r="AG2170" s="102"/>
      <c r="AN2170" s="71"/>
      <c r="AO2170" s="71"/>
      <c r="AP2170" s="71"/>
      <c r="AQ2170" s="71"/>
      <c r="AR2170" s="71"/>
      <c r="AS2170" s="71"/>
      <c r="AT2170" s="71"/>
      <c r="AU2170" s="71"/>
    </row>
    <row r="2171" spans="27:47" ht="12.95" customHeight="1">
      <c r="AA2171" s="71"/>
      <c r="AB2171" s="71"/>
      <c r="AC2171" s="71"/>
      <c r="AD2171" s="71"/>
      <c r="AE2171" s="71"/>
      <c r="AF2171" s="106"/>
      <c r="AG2171" s="102"/>
      <c r="AN2171" s="71"/>
      <c r="AO2171" s="71"/>
      <c r="AP2171" s="71"/>
      <c r="AQ2171" s="71"/>
      <c r="AR2171" s="71"/>
      <c r="AS2171" s="71"/>
      <c r="AT2171" s="71"/>
      <c r="AU2171" s="71"/>
    </row>
    <row r="2172" spans="27:47" ht="12.95" customHeight="1">
      <c r="AA2172" s="71"/>
      <c r="AB2172" s="71"/>
      <c r="AC2172" s="71"/>
      <c r="AD2172" s="71"/>
      <c r="AE2172" s="71"/>
      <c r="AF2172" s="106"/>
      <c r="AG2172" s="102"/>
      <c r="AN2172" s="71"/>
      <c r="AO2172" s="71"/>
      <c r="AP2172" s="71"/>
      <c r="AQ2172" s="71"/>
      <c r="AR2172" s="71"/>
      <c r="AS2172" s="71"/>
      <c r="AT2172" s="71"/>
      <c r="AU2172" s="71"/>
    </row>
    <row r="2173" spans="27:47" ht="12.95" customHeight="1">
      <c r="AA2173" s="71"/>
      <c r="AB2173" s="71"/>
      <c r="AC2173" s="71"/>
      <c r="AD2173" s="71"/>
      <c r="AE2173" s="71"/>
      <c r="AF2173" s="106"/>
      <c r="AG2173" s="102"/>
      <c r="AN2173" s="71"/>
      <c r="AO2173" s="71"/>
      <c r="AP2173" s="71"/>
      <c r="AQ2173" s="71"/>
      <c r="AR2173" s="71"/>
      <c r="AS2173" s="71"/>
      <c r="AT2173" s="71"/>
      <c r="AU2173" s="71"/>
    </row>
    <row r="2174" spans="27:47" ht="12.95" customHeight="1">
      <c r="AA2174" s="71"/>
      <c r="AB2174" s="71"/>
      <c r="AC2174" s="71"/>
      <c r="AD2174" s="71"/>
      <c r="AE2174" s="71"/>
      <c r="AF2174" s="106"/>
      <c r="AG2174" s="102"/>
      <c r="AN2174" s="71"/>
      <c r="AO2174" s="71"/>
      <c r="AP2174" s="71"/>
      <c r="AQ2174" s="71"/>
      <c r="AR2174" s="71"/>
      <c r="AS2174" s="71"/>
      <c r="AT2174" s="71"/>
      <c r="AU2174" s="71"/>
    </row>
    <row r="2175" spans="27:47" ht="12.95" customHeight="1">
      <c r="AA2175" s="71"/>
      <c r="AB2175" s="71"/>
      <c r="AC2175" s="71"/>
      <c r="AD2175" s="71"/>
      <c r="AE2175" s="71"/>
      <c r="AF2175" s="106"/>
      <c r="AG2175" s="102"/>
      <c r="AN2175" s="71"/>
      <c r="AO2175" s="71"/>
      <c r="AP2175" s="71"/>
      <c r="AQ2175" s="71"/>
      <c r="AR2175" s="71"/>
      <c r="AS2175" s="71"/>
      <c r="AT2175" s="71"/>
      <c r="AU2175" s="71"/>
    </row>
    <row r="2176" spans="27:47" ht="12.95" customHeight="1">
      <c r="AA2176" s="71"/>
      <c r="AB2176" s="71"/>
      <c r="AC2176" s="71"/>
      <c r="AD2176" s="71"/>
      <c r="AE2176" s="71"/>
      <c r="AF2176" s="106"/>
      <c r="AG2176" s="102"/>
      <c r="AN2176" s="71"/>
      <c r="AO2176" s="71"/>
      <c r="AP2176" s="71"/>
      <c r="AQ2176" s="71"/>
      <c r="AR2176" s="71"/>
      <c r="AS2176" s="71"/>
      <c r="AT2176" s="71"/>
      <c r="AU2176" s="71"/>
    </row>
    <row r="2177" spans="27:47" ht="12.95" customHeight="1">
      <c r="AA2177" s="71"/>
      <c r="AB2177" s="71"/>
      <c r="AC2177" s="71"/>
      <c r="AD2177" s="71"/>
      <c r="AE2177" s="71"/>
      <c r="AF2177" s="106"/>
      <c r="AG2177" s="102"/>
      <c r="AN2177" s="71"/>
      <c r="AO2177" s="71"/>
      <c r="AP2177" s="71"/>
      <c r="AQ2177" s="71"/>
      <c r="AR2177" s="71"/>
      <c r="AS2177" s="71"/>
      <c r="AT2177" s="71"/>
      <c r="AU2177" s="71"/>
    </row>
    <row r="2178" spans="27:47" ht="12.95" customHeight="1">
      <c r="AA2178" s="71"/>
      <c r="AB2178" s="71"/>
      <c r="AC2178" s="71"/>
      <c r="AD2178" s="71"/>
      <c r="AE2178" s="71"/>
      <c r="AF2178" s="106"/>
      <c r="AG2178" s="102"/>
      <c r="AN2178" s="71"/>
      <c r="AO2178" s="71"/>
      <c r="AP2178" s="71"/>
      <c r="AQ2178" s="71"/>
      <c r="AR2178" s="71"/>
      <c r="AS2178" s="71"/>
      <c r="AT2178" s="71"/>
      <c r="AU2178" s="71"/>
    </row>
    <row r="2179" spans="27:47" ht="12.95" customHeight="1">
      <c r="AA2179" s="71"/>
      <c r="AB2179" s="71"/>
      <c r="AC2179" s="71"/>
      <c r="AD2179" s="71"/>
      <c r="AE2179" s="71"/>
      <c r="AF2179" s="106"/>
      <c r="AG2179" s="102"/>
      <c r="AN2179" s="71"/>
      <c r="AO2179" s="71"/>
      <c r="AP2179" s="71"/>
      <c r="AQ2179" s="71"/>
      <c r="AR2179" s="71"/>
      <c r="AS2179" s="71"/>
      <c r="AT2179" s="71"/>
      <c r="AU2179" s="71"/>
    </row>
    <row r="2180" spans="27:47" ht="12.95" customHeight="1">
      <c r="AA2180" s="71"/>
      <c r="AB2180" s="71"/>
      <c r="AC2180" s="71"/>
      <c r="AD2180" s="71"/>
      <c r="AE2180" s="71"/>
      <c r="AF2180" s="106"/>
      <c r="AG2180" s="102"/>
      <c r="AN2180" s="71"/>
      <c r="AO2180" s="71"/>
      <c r="AP2180" s="71"/>
      <c r="AQ2180" s="71"/>
      <c r="AR2180" s="71"/>
      <c r="AS2180" s="71"/>
      <c r="AT2180" s="71"/>
      <c r="AU2180" s="71"/>
    </row>
    <row r="2181" spans="27:47" ht="12.95" customHeight="1">
      <c r="AA2181" s="71"/>
      <c r="AB2181" s="71"/>
      <c r="AC2181" s="71"/>
      <c r="AD2181" s="71"/>
      <c r="AE2181" s="71"/>
      <c r="AF2181" s="106"/>
      <c r="AG2181" s="102"/>
      <c r="AN2181" s="71"/>
      <c r="AO2181" s="71"/>
      <c r="AP2181" s="71"/>
      <c r="AQ2181" s="71"/>
      <c r="AR2181" s="71"/>
      <c r="AS2181" s="71"/>
      <c r="AT2181" s="71"/>
      <c r="AU2181" s="71"/>
    </row>
    <row r="2182" spans="27:47" ht="12.95" customHeight="1">
      <c r="AA2182" s="71"/>
      <c r="AB2182" s="71"/>
      <c r="AC2182" s="71"/>
      <c r="AD2182" s="71"/>
      <c r="AE2182" s="71"/>
      <c r="AF2182" s="106"/>
      <c r="AG2182" s="102"/>
      <c r="AN2182" s="71"/>
      <c r="AO2182" s="71"/>
      <c r="AP2182" s="71"/>
      <c r="AQ2182" s="71"/>
      <c r="AR2182" s="71"/>
      <c r="AS2182" s="71"/>
      <c r="AT2182" s="71"/>
      <c r="AU2182" s="71"/>
    </row>
    <row r="2183" spans="27:47" ht="12.95" customHeight="1">
      <c r="AA2183" s="71"/>
      <c r="AB2183" s="71"/>
      <c r="AC2183" s="71"/>
      <c r="AD2183" s="71"/>
      <c r="AE2183" s="71"/>
      <c r="AF2183" s="106"/>
      <c r="AG2183" s="102"/>
      <c r="AN2183" s="71"/>
      <c r="AO2183" s="71"/>
      <c r="AP2183" s="71"/>
      <c r="AQ2183" s="71"/>
      <c r="AR2183" s="71"/>
      <c r="AS2183" s="71"/>
      <c r="AT2183" s="71"/>
      <c r="AU2183" s="71"/>
    </row>
    <row r="2184" spans="27:47" ht="12.95" customHeight="1">
      <c r="AA2184" s="71"/>
      <c r="AB2184" s="71"/>
      <c r="AC2184" s="71"/>
      <c r="AD2184" s="71"/>
      <c r="AE2184" s="71"/>
      <c r="AF2184" s="106"/>
      <c r="AG2184" s="102"/>
      <c r="AN2184" s="71"/>
      <c r="AO2184" s="71"/>
      <c r="AP2184" s="71"/>
      <c r="AQ2184" s="71"/>
      <c r="AR2184" s="71"/>
      <c r="AS2184" s="71"/>
      <c r="AT2184" s="71"/>
      <c r="AU2184" s="71"/>
    </row>
    <row r="2185" spans="27:47" ht="12.95" customHeight="1">
      <c r="AA2185" s="71"/>
      <c r="AB2185" s="71"/>
      <c r="AC2185" s="71"/>
      <c r="AD2185" s="71"/>
      <c r="AE2185" s="71"/>
      <c r="AF2185" s="106"/>
      <c r="AG2185" s="102"/>
      <c r="AN2185" s="71"/>
      <c r="AO2185" s="71"/>
      <c r="AP2185" s="71"/>
      <c r="AQ2185" s="71"/>
      <c r="AR2185" s="71"/>
      <c r="AS2185" s="71"/>
      <c r="AT2185" s="71"/>
      <c r="AU2185" s="71"/>
    </row>
    <row r="2186" spans="27:47" ht="12.95" customHeight="1">
      <c r="AA2186" s="71"/>
      <c r="AB2186" s="71"/>
      <c r="AC2186" s="71"/>
      <c r="AD2186" s="71"/>
      <c r="AE2186" s="71"/>
      <c r="AF2186" s="106"/>
      <c r="AG2186" s="102"/>
      <c r="AN2186" s="71"/>
      <c r="AO2186" s="71"/>
      <c r="AP2186" s="71"/>
      <c r="AQ2186" s="71"/>
      <c r="AR2186" s="71"/>
      <c r="AS2186" s="71"/>
      <c r="AT2186" s="71"/>
      <c r="AU2186" s="71"/>
    </row>
    <row r="2187" spans="27:47" ht="12.95" customHeight="1">
      <c r="AA2187" s="71"/>
      <c r="AB2187" s="71"/>
      <c r="AC2187" s="71"/>
      <c r="AD2187" s="71"/>
      <c r="AE2187" s="71"/>
      <c r="AF2187" s="106"/>
      <c r="AG2187" s="102"/>
      <c r="AN2187" s="71"/>
      <c r="AO2187" s="71"/>
      <c r="AP2187" s="71"/>
      <c r="AQ2187" s="71"/>
      <c r="AR2187" s="71"/>
      <c r="AS2187" s="71"/>
      <c r="AT2187" s="71"/>
      <c r="AU2187" s="71"/>
    </row>
    <row r="2188" spans="27:47" ht="12.95" customHeight="1">
      <c r="AA2188" s="71"/>
      <c r="AB2188" s="71"/>
      <c r="AC2188" s="71"/>
      <c r="AD2188" s="71"/>
      <c r="AE2188" s="71"/>
      <c r="AF2188" s="106"/>
      <c r="AG2188" s="102"/>
      <c r="AN2188" s="71"/>
      <c r="AO2188" s="71"/>
      <c r="AP2188" s="71"/>
      <c r="AQ2188" s="71"/>
      <c r="AR2188" s="71"/>
      <c r="AS2188" s="71"/>
      <c r="AT2188" s="71"/>
      <c r="AU2188" s="71"/>
    </row>
    <row r="2189" spans="27:47" ht="12.95" customHeight="1">
      <c r="AA2189" s="71"/>
      <c r="AB2189" s="71"/>
      <c r="AC2189" s="71"/>
      <c r="AD2189" s="71"/>
      <c r="AE2189" s="71"/>
      <c r="AF2189" s="106"/>
      <c r="AG2189" s="102"/>
      <c r="AN2189" s="71"/>
      <c r="AO2189" s="71"/>
      <c r="AP2189" s="71"/>
      <c r="AQ2189" s="71"/>
      <c r="AR2189" s="71"/>
      <c r="AS2189" s="71"/>
      <c r="AT2189" s="71"/>
      <c r="AU2189" s="71"/>
    </row>
    <row r="2190" spans="27:47" ht="12.95" customHeight="1">
      <c r="AA2190" s="71"/>
      <c r="AB2190" s="71"/>
      <c r="AC2190" s="71"/>
      <c r="AD2190" s="71"/>
      <c r="AE2190" s="71"/>
      <c r="AF2190" s="106"/>
      <c r="AG2190" s="102"/>
      <c r="AN2190" s="71"/>
      <c r="AO2190" s="71"/>
      <c r="AP2190" s="71"/>
      <c r="AQ2190" s="71"/>
      <c r="AR2190" s="71"/>
      <c r="AS2190" s="71"/>
      <c r="AT2190" s="71"/>
      <c r="AU2190" s="71"/>
    </row>
    <row r="2191" spans="27:47" ht="12.95" customHeight="1">
      <c r="AA2191" s="71"/>
      <c r="AB2191" s="71"/>
      <c r="AC2191" s="71"/>
      <c r="AD2191" s="71"/>
      <c r="AE2191" s="71"/>
      <c r="AF2191" s="106"/>
      <c r="AG2191" s="102"/>
      <c r="AN2191" s="71"/>
      <c r="AO2191" s="71"/>
      <c r="AP2191" s="71"/>
      <c r="AQ2191" s="71"/>
      <c r="AR2191" s="71"/>
      <c r="AS2191" s="71"/>
      <c r="AT2191" s="71"/>
      <c r="AU2191" s="71"/>
    </row>
    <row r="2192" spans="27:47" ht="12.95" customHeight="1">
      <c r="AA2192" s="71"/>
      <c r="AB2192" s="71"/>
      <c r="AC2192" s="71"/>
      <c r="AD2192" s="71"/>
      <c r="AE2192" s="71"/>
      <c r="AF2192" s="106"/>
      <c r="AG2192" s="102"/>
      <c r="AN2192" s="71"/>
      <c r="AO2192" s="71"/>
      <c r="AP2192" s="71"/>
      <c r="AQ2192" s="71"/>
      <c r="AR2192" s="71"/>
      <c r="AS2192" s="71"/>
      <c r="AT2192" s="71"/>
      <c r="AU2192" s="71"/>
    </row>
    <row r="2193" spans="27:47" ht="12.95" customHeight="1">
      <c r="AA2193" s="71"/>
      <c r="AB2193" s="71"/>
      <c r="AC2193" s="71"/>
      <c r="AD2193" s="71"/>
      <c r="AE2193" s="71"/>
      <c r="AF2193" s="106"/>
      <c r="AG2193" s="102"/>
      <c r="AN2193" s="71"/>
      <c r="AO2193" s="71"/>
      <c r="AP2193" s="71"/>
      <c r="AQ2193" s="71"/>
      <c r="AR2193" s="71"/>
      <c r="AS2193" s="71"/>
      <c r="AT2193" s="71"/>
      <c r="AU2193" s="71"/>
    </row>
    <row r="2194" spans="27:47" ht="12.95" customHeight="1">
      <c r="AA2194" s="71"/>
      <c r="AB2194" s="71"/>
      <c r="AC2194" s="71"/>
      <c r="AD2194" s="71"/>
      <c r="AE2194" s="71"/>
      <c r="AF2194" s="106"/>
      <c r="AG2194" s="102"/>
      <c r="AN2194" s="71"/>
      <c r="AO2194" s="71"/>
      <c r="AP2194" s="71"/>
      <c r="AQ2194" s="71"/>
      <c r="AR2194" s="71"/>
      <c r="AS2194" s="71"/>
      <c r="AT2194" s="71"/>
      <c r="AU2194" s="71"/>
    </row>
    <row r="2195" spans="27:47" ht="12.95" customHeight="1">
      <c r="AA2195" s="71"/>
      <c r="AB2195" s="71"/>
      <c r="AC2195" s="71"/>
      <c r="AD2195" s="71"/>
      <c r="AE2195" s="71"/>
      <c r="AF2195" s="106"/>
      <c r="AG2195" s="102"/>
      <c r="AN2195" s="71"/>
      <c r="AO2195" s="71"/>
      <c r="AP2195" s="71"/>
      <c r="AQ2195" s="71"/>
      <c r="AR2195" s="71"/>
      <c r="AS2195" s="71"/>
      <c r="AT2195" s="71"/>
      <c r="AU2195" s="71"/>
    </row>
    <row r="2196" spans="27:47" ht="12.95" customHeight="1">
      <c r="AA2196" s="71"/>
      <c r="AB2196" s="71"/>
      <c r="AC2196" s="71"/>
      <c r="AD2196" s="71"/>
      <c r="AE2196" s="71"/>
      <c r="AF2196" s="106"/>
      <c r="AG2196" s="102"/>
      <c r="AN2196" s="71"/>
      <c r="AO2196" s="71"/>
      <c r="AP2196" s="71"/>
      <c r="AQ2196" s="71"/>
      <c r="AR2196" s="71"/>
      <c r="AS2196" s="71"/>
      <c r="AT2196" s="71"/>
      <c r="AU2196" s="71"/>
    </row>
    <row r="2197" spans="27:47" ht="12.95" customHeight="1">
      <c r="AA2197" s="71"/>
      <c r="AB2197" s="71"/>
      <c r="AC2197" s="71"/>
      <c r="AD2197" s="71"/>
      <c r="AE2197" s="71"/>
      <c r="AF2197" s="106"/>
      <c r="AG2197" s="102"/>
      <c r="AN2197" s="71"/>
      <c r="AO2197" s="71"/>
      <c r="AP2197" s="71"/>
      <c r="AQ2197" s="71"/>
      <c r="AR2197" s="71"/>
      <c r="AS2197" s="71"/>
      <c r="AT2197" s="71"/>
      <c r="AU2197" s="71"/>
    </row>
    <row r="2198" spans="27:47" ht="12.95" customHeight="1">
      <c r="AA2198" s="71"/>
      <c r="AB2198" s="71"/>
      <c r="AC2198" s="71"/>
      <c r="AD2198" s="71"/>
      <c r="AE2198" s="71"/>
      <c r="AF2198" s="106"/>
      <c r="AG2198" s="102"/>
      <c r="AN2198" s="71"/>
      <c r="AO2198" s="71"/>
      <c r="AP2198" s="71"/>
      <c r="AQ2198" s="71"/>
      <c r="AR2198" s="71"/>
      <c r="AS2198" s="71"/>
      <c r="AT2198" s="71"/>
      <c r="AU2198" s="71"/>
    </row>
    <row r="2199" spans="27:47" ht="12.95" customHeight="1">
      <c r="AA2199" s="71"/>
      <c r="AB2199" s="71"/>
      <c r="AC2199" s="71"/>
      <c r="AD2199" s="71"/>
      <c r="AE2199" s="71"/>
      <c r="AF2199" s="106"/>
      <c r="AG2199" s="102"/>
      <c r="AN2199" s="71"/>
      <c r="AO2199" s="71"/>
      <c r="AP2199" s="71"/>
      <c r="AQ2199" s="71"/>
      <c r="AR2199" s="71"/>
      <c r="AS2199" s="71"/>
      <c r="AT2199" s="71"/>
      <c r="AU2199" s="71"/>
    </row>
    <row r="2200" spans="27:47" ht="12.95" customHeight="1">
      <c r="AA2200" s="71"/>
      <c r="AB2200" s="71"/>
      <c r="AC2200" s="71"/>
      <c r="AD2200" s="71"/>
      <c r="AE2200" s="71"/>
      <c r="AF2200" s="106"/>
      <c r="AG2200" s="102"/>
      <c r="AN2200" s="71"/>
      <c r="AO2200" s="71"/>
      <c r="AP2200" s="71"/>
      <c r="AQ2200" s="71"/>
      <c r="AR2200" s="71"/>
      <c r="AS2200" s="71"/>
      <c r="AT2200" s="71"/>
      <c r="AU2200" s="71"/>
    </row>
    <row r="2201" spans="27:47" ht="12.95" customHeight="1">
      <c r="AA2201" s="71"/>
      <c r="AB2201" s="71"/>
      <c r="AC2201" s="71"/>
      <c r="AD2201" s="71"/>
      <c r="AE2201" s="71"/>
      <c r="AF2201" s="106"/>
      <c r="AG2201" s="102"/>
      <c r="AN2201" s="71"/>
      <c r="AO2201" s="71"/>
      <c r="AP2201" s="71"/>
      <c r="AQ2201" s="71"/>
      <c r="AR2201" s="71"/>
      <c r="AS2201" s="71"/>
      <c r="AT2201" s="71"/>
      <c r="AU2201" s="71"/>
    </row>
    <row r="2202" spans="27:47" ht="12.95" customHeight="1">
      <c r="AA2202" s="71"/>
      <c r="AB2202" s="71"/>
      <c r="AC2202" s="71"/>
      <c r="AD2202" s="71"/>
      <c r="AE2202" s="71"/>
      <c r="AF2202" s="106"/>
      <c r="AG2202" s="102"/>
      <c r="AN2202" s="71"/>
      <c r="AO2202" s="71"/>
      <c r="AP2202" s="71"/>
      <c r="AQ2202" s="71"/>
      <c r="AR2202" s="71"/>
      <c r="AS2202" s="71"/>
      <c r="AT2202" s="71"/>
      <c r="AU2202" s="71"/>
    </row>
    <row r="2203" spans="27:47" ht="12.95" customHeight="1">
      <c r="AA2203" s="71"/>
      <c r="AB2203" s="71"/>
      <c r="AC2203" s="71"/>
      <c r="AD2203" s="71"/>
      <c r="AE2203" s="71"/>
      <c r="AF2203" s="106"/>
      <c r="AG2203" s="102"/>
      <c r="AN2203" s="71"/>
      <c r="AO2203" s="71"/>
      <c r="AP2203" s="71"/>
      <c r="AQ2203" s="71"/>
      <c r="AR2203" s="71"/>
      <c r="AS2203" s="71"/>
      <c r="AT2203" s="71"/>
      <c r="AU2203" s="71"/>
    </row>
    <row r="2204" spans="27:47" ht="12.95" customHeight="1">
      <c r="AA2204" s="71"/>
      <c r="AB2204" s="71"/>
      <c r="AC2204" s="71"/>
      <c r="AD2204" s="71"/>
      <c r="AE2204" s="71"/>
      <c r="AF2204" s="106"/>
      <c r="AG2204" s="102"/>
      <c r="AN2204" s="71"/>
      <c r="AO2204" s="71"/>
      <c r="AP2204" s="71"/>
      <c r="AQ2204" s="71"/>
      <c r="AR2204" s="71"/>
      <c r="AS2204" s="71"/>
      <c r="AT2204" s="71"/>
      <c r="AU2204" s="71"/>
    </row>
    <row r="2205" spans="27:47" ht="12.95" customHeight="1">
      <c r="AA2205" s="71"/>
      <c r="AB2205" s="71"/>
      <c r="AC2205" s="71"/>
      <c r="AD2205" s="71"/>
      <c r="AE2205" s="71"/>
      <c r="AF2205" s="106"/>
      <c r="AG2205" s="102"/>
      <c r="AN2205" s="71"/>
      <c r="AO2205" s="71"/>
      <c r="AP2205" s="71"/>
      <c r="AQ2205" s="71"/>
      <c r="AR2205" s="71"/>
      <c r="AS2205" s="71"/>
      <c r="AT2205" s="71"/>
      <c r="AU2205" s="71"/>
    </row>
    <row r="2206" spans="27:47" ht="12.95" customHeight="1">
      <c r="AA2206" s="71"/>
      <c r="AB2206" s="71"/>
      <c r="AC2206" s="71"/>
      <c r="AD2206" s="71"/>
      <c r="AE2206" s="71"/>
      <c r="AF2206" s="106"/>
      <c r="AG2206" s="102"/>
      <c r="AN2206" s="71"/>
      <c r="AO2206" s="71"/>
      <c r="AP2206" s="71"/>
      <c r="AQ2206" s="71"/>
      <c r="AR2206" s="71"/>
      <c r="AS2206" s="71"/>
      <c r="AT2206" s="71"/>
      <c r="AU2206" s="71"/>
    </row>
    <row r="2207" spans="27:47" ht="12.95" customHeight="1">
      <c r="AA2207" s="71"/>
      <c r="AB2207" s="71"/>
      <c r="AC2207" s="71"/>
      <c r="AD2207" s="71"/>
      <c r="AE2207" s="71"/>
      <c r="AF2207" s="106"/>
      <c r="AG2207" s="102"/>
      <c r="AN2207" s="71"/>
      <c r="AO2207" s="71"/>
      <c r="AP2207" s="71"/>
      <c r="AQ2207" s="71"/>
      <c r="AR2207" s="71"/>
      <c r="AS2207" s="71"/>
      <c r="AT2207" s="71"/>
      <c r="AU2207" s="71"/>
    </row>
    <row r="2208" spans="27:47" ht="12.95" customHeight="1">
      <c r="AA2208" s="71"/>
      <c r="AB2208" s="71"/>
      <c r="AC2208" s="71"/>
      <c r="AD2208" s="71"/>
      <c r="AE2208" s="71"/>
      <c r="AF2208" s="106"/>
      <c r="AG2208" s="102"/>
      <c r="AN2208" s="71"/>
      <c r="AO2208" s="71"/>
      <c r="AP2208" s="71"/>
      <c r="AQ2208" s="71"/>
      <c r="AR2208" s="71"/>
      <c r="AS2208" s="71"/>
      <c r="AT2208" s="71"/>
      <c r="AU2208" s="71"/>
    </row>
    <row r="2209" spans="27:47" ht="12.95" customHeight="1">
      <c r="AA2209" s="71"/>
      <c r="AB2209" s="71"/>
      <c r="AC2209" s="71"/>
      <c r="AD2209" s="71"/>
      <c r="AE2209" s="71"/>
      <c r="AF2209" s="106"/>
      <c r="AG2209" s="102"/>
      <c r="AN2209" s="71"/>
      <c r="AO2209" s="71"/>
      <c r="AP2209" s="71"/>
      <c r="AQ2209" s="71"/>
      <c r="AR2209" s="71"/>
      <c r="AS2209" s="71"/>
      <c r="AT2209" s="71"/>
      <c r="AU2209" s="71"/>
    </row>
    <row r="2210" spans="27:47" ht="12.95" customHeight="1">
      <c r="AA2210" s="71"/>
      <c r="AB2210" s="71"/>
      <c r="AC2210" s="71"/>
      <c r="AD2210" s="71"/>
      <c r="AE2210" s="71"/>
      <c r="AF2210" s="106"/>
      <c r="AG2210" s="102"/>
      <c r="AN2210" s="71"/>
      <c r="AO2210" s="71"/>
      <c r="AP2210" s="71"/>
      <c r="AQ2210" s="71"/>
      <c r="AR2210" s="71"/>
      <c r="AS2210" s="71"/>
      <c r="AT2210" s="71"/>
      <c r="AU2210" s="71"/>
    </row>
    <row r="2211" spans="27:47" ht="12.95" customHeight="1">
      <c r="AA2211" s="71"/>
      <c r="AB2211" s="71"/>
      <c r="AC2211" s="71"/>
      <c r="AD2211" s="71"/>
      <c r="AE2211" s="71"/>
      <c r="AF2211" s="106"/>
      <c r="AG2211" s="102"/>
      <c r="AN2211" s="71"/>
      <c r="AO2211" s="71"/>
      <c r="AP2211" s="71"/>
      <c r="AQ2211" s="71"/>
      <c r="AR2211" s="71"/>
      <c r="AS2211" s="71"/>
      <c r="AT2211" s="71"/>
      <c r="AU2211" s="71"/>
    </row>
    <row r="2212" spans="27:47" ht="12.95" customHeight="1">
      <c r="AA2212" s="71"/>
      <c r="AB2212" s="71"/>
      <c r="AC2212" s="71"/>
      <c r="AD2212" s="71"/>
      <c r="AE2212" s="71"/>
      <c r="AF2212" s="106"/>
      <c r="AG2212" s="102"/>
      <c r="AN2212" s="71"/>
      <c r="AO2212" s="71"/>
      <c r="AP2212" s="71"/>
      <c r="AQ2212" s="71"/>
      <c r="AR2212" s="71"/>
      <c r="AS2212" s="71"/>
      <c r="AT2212" s="71"/>
      <c r="AU2212" s="71"/>
    </row>
    <row r="2213" spans="27:47" ht="12.95" customHeight="1">
      <c r="AA2213" s="71"/>
      <c r="AB2213" s="71"/>
      <c r="AC2213" s="71"/>
      <c r="AD2213" s="71"/>
      <c r="AE2213" s="71"/>
      <c r="AF2213" s="106"/>
      <c r="AG2213" s="102"/>
      <c r="AN2213" s="71"/>
      <c r="AO2213" s="71"/>
      <c r="AP2213" s="71"/>
      <c r="AQ2213" s="71"/>
      <c r="AR2213" s="71"/>
      <c r="AS2213" s="71"/>
      <c r="AT2213" s="71"/>
      <c r="AU2213" s="71"/>
    </row>
    <row r="2214" spans="27:47" ht="12.95" customHeight="1">
      <c r="AA2214" s="71"/>
      <c r="AB2214" s="71"/>
      <c r="AC2214" s="71"/>
      <c r="AD2214" s="71"/>
      <c r="AE2214" s="71"/>
      <c r="AF2214" s="106"/>
      <c r="AG2214" s="102"/>
      <c r="AN2214" s="71"/>
      <c r="AO2214" s="71"/>
      <c r="AP2214" s="71"/>
      <c r="AQ2214" s="71"/>
      <c r="AR2214" s="71"/>
      <c r="AS2214" s="71"/>
      <c r="AT2214" s="71"/>
      <c r="AU2214" s="71"/>
    </row>
    <row r="2215" spans="27:47" ht="12.95" customHeight="1">
      <c r="AA2215" s="71"/>
      <c r="AB2215" s="71"/>
      <c r="AC2215" s="71"/>
      <c r="AD2215" s="71"/>
      <c r="AE2215" s="71"/>
      <c r="AF2215" s="106"/>
      <c r="AG2215" s="102"/>
      <c r="AN2215" s="71"/>
      <c r="AO2215" s="71"/>
      <c r="AP2215" s="71"/>
      <c r="AQ2215" s="71"/>
      <c r="AR2215" s="71"/>
      <c r="AS2215" s="71"/>
      <c r="AT2215" s="71"/>
      <c r="AU2215" s="71"/>
    </row>
    <row r="2216" spans="27:47" ht="12.95" customHeight="1">
      <c r="AA2216" s="71"/>
      <c r="AB2216" s="71"/>
      <c r="AC2216" s="71"/>
      <c r="AD2216" s="71"/>
      <c r="AE2216" s="71"/>
      <c r="AF2216" s="106"/>
      <c r="AG2216" s="102"/>
      <c r="AN2216" s="71"/>
      <c r="AO2216" s="71"/>
      <c r="AP2216" s="71"/>
      <c r="AQ2216" s="71"/>
      <c r="AR2216" s="71"/>
      <c r="AS2216" s="71"/>
      <c r="AT2216" s="71"/>
      <c r="AU2216" s="71"/>
    </row>
    <row r="2217" spans="27:47" ht="12.95" customHeight="1">
      <c r="AA2217" s="71"/>
      <c r="AB2217" s="71"/>
      <c r="AC2217" s="71"/>
      <c r="AD2217" s="71"/>
      <c r="AE2217" s="71"/>
      <c r="AF2217" s="106"/>
      <c r="AG2217" s="102"/>
      <c r="AN2217" s="71"/>
      <c r="AO2217" s="71"/>
      <c r="AP2217" s="71"/>
      <c r="AQ2217" s="71"/>
      <c r="AR2217" s="71"/>
      <c r="AS2217" s="71"/>
      <c r="AT2217" s="71"/>
      <c r="AU2217" s="71"/>
    </row>
    <row r="2218" spans="27:47" ht="12.95" customHeight="1">
      <c r="AA2218" s="71"/>
      <c r="AB2218" s="71"/>
      <c r="AC2218" s="71"/>
      <c r="AD2218" s="71"/>
      <c r="AE2218" s="71"/>
      <c r="AF2218" s="106"/>
      <c r="AG2218" s="102"/>
      <c r="AN2218" s="71"/>
      <c r="AO2218" s="71"/>
      <c r="AP2218" s="71"/>
      <c r="AQ2218" s="71"/>
      <c r="AR2218" s="71"/>
      <c r="AS2218" s="71"/>
      <c r="AT2218" s="71"/>
      <c r="AU2218" s="71"/>
    </row>
    <row r="2219" spans="27:47" ht="12.95" customHeight="1">
      <c r="AA2219" s="71"/>
      <c r="AB2219" s="71"/>
      <c r="AC2219" s="71"/>
      <c r="AD2219" s="71"/>
      <c r="AE2219" s="71"/>
      <c r="AF2219" s="106"/>
      <c r="AG2219" s="102"/>
      <c r="AN2219" s="71"/>
      <c r="AO2219" s="71"/>
      <c r="AP2219" s="71"/>
      <c r="AQ2219" s="71"/>
      <c r="AR2219" s="71"/>
      <c r="AS2219" s="71"/>
      <c r="AT2219" s="71"/>
      <c r="AU2219" s="71"/>
    </row>
    <row r="2220" spans="27:47" ht="12.95" customHeight="1">
      <c r="AA2220" s="71"/>
      <c r="AB2220" s="71"/>
      <c r="AC2220" s="71"/>
      <c r="AD2220" s="71"/>
      <c r="AE2220" s="71"/>
      <c r="AF2220" s="106"/>
      <c r="AG2220" s="102"/>
      <c r="AN2220" s="71"/>
      <c r="AO2220" s="71"/>
      <c r="AP2220" s="71"/>
      <c r="AQ2220" s="71"/>
      <c r="AR2220" s="71"/>
      <c r="AS2220" s="71"/>
      <c r="AT2220" s="71"/>
      <c r="AU2220" s="71"/>
    </row>
    <row r="2221" spans="27:47" ht="12.95" customHeight="1">
      <c r="AA2221" s="71"/>
      <c r="AB2221" s="71"/>
      <c r="AC2221" s="71"/>
      <c r="AD2221" s="71"/>
      <c r="AE2221" s="71"/>
      <c r="AF2221" s="106"/>
      <c r="AG2221" s="102"/>
      <c r="AN2221" s="71"/>
      <c r="AO2221" s="71"/>
      <c r="AP2221" s="71"/>
      <c r="AQ2221" s="71"/>
      <c r="AR2221" s="71"/>
      <c r="AS2221" s="71"/>
      <c r="AT2221" s="71"/>
      <c r="AU2221" s="71"/>
    </row>
    <row r="2222" spans="27:47" ht="12.95" customHeight="1">
      <c r="AA2222" s="71"/>
      <c r="AB2222" s="71"/>
      <c r="AC2222" s="71"/>
      <c r="AD2222" s="71"/>
      <c r="AE2222" s="71"/>
      <c r="AF2222" s="106"/>
      <c r="AG2222" s="102"/>
      <c r="AN2222" s="71"/>
      <c r="AO2222" s="71"/>
      <c r="AP2222" s="71"/>
      <c r="AQ2222" s="71"/>
      <c r="AR2222" s="71"/>
      <c r="AS2222" s="71"/>
      <c r="AT2222" s="71"/>
      <c r="AU2222" s="71"/>
    </row>
    <row r="2223" spans="27:47" ht="12.95" customHeight="1">
      <c r="AA2223" s="71"/>
      <c r="AB2223" s="71"/>
      <c r="AC2223" s="71"/>
      <c r="AD2223" s="71"/>
      <c r="AE2223" s="71"/>
      <c r="AF2223" s="106"/>
      <c r="AG2223" s="102"/>
      <c r="AN2223" s="71"/>
      <c r="AO2223" s="71"/>
      <c r="AP2223" s="71"/>
      <c r="AQ2223" s="71"/>
      <c r="AR2223" s="71"/>
      <c r="AS2223" s="71"/>
      <c r="AT2223" s="71"/>
      <c r="AU2223" s="71"/>
    </row>
    <row r="2224" spans="27:47" ht="12.95" customHeight="1">
      <c r="AA2224" s="71"/>
      <c r="AB2224" s="71"/>
      <c r="AC2224" s="71"/>
      <c r="AD2224" s="71"/>
      <c r="AE2224" s="71"/>
      <c r="AF2224" s="106"/>
      <c r="AG2224" s="102"/>
      <c r="AN2224" s="71"/>
      <c r="AO2224" s="71"/>
      <c r="AP2224" s="71"/>
      <c r="AQ2224" s="71"/>
      <c r="AR2224" s="71"/>
      <c r="AS2224" s="71"/>
      <c r="AT2224" s="71"/>
      <c r="AU2224" s="71"/>
    </row>
    <row r="2225" spans="27:47" ht="12.95" customHeight="1">
      <c r="AA2225" s="71"/>
      <c r="AB2225" s="71"/>
      <c r="AC2225" s="71"/>
      <c r="AD2225" s="71"/>
      <c r="AE2225" s="71"/>
      <c r="AF2225" s="106"/>
      <c r="AG2225" s="102"/>
      <c r="AN2225" s="71"/>
      <c r="AO2225" s="71"/>
      <c r="AP2225" s="71"/>
      <c r="AQ2225" s="71"/>
      <c r="AR2225" s="71"/>
      <c r="AS2225" s="71"/>
      <c r="AT2225" s="71"/>
      <c r="AU2225" s="71"/>
    </row>
    <row r="2226" spans="27:47" ht="12.95" customHeight="1">
      <c r="AA2226" s="71"/>
      <c r="AB2226" s="71"/>
      <c r="AC2226" s="71"/>
      <c r="AD2226" s="71"/>
      <c r="AE2226" s="71"/>
      <c r="AF2226" s="106"/>
      <c r="AG2226" s="102"/>
      <c r="AN2226" s="71"/>
      <c r="AO2226" s="71"/>
      <c r="AP2226" s="71"/>
      <c r="AQ2226" s="71"/>
      <c r="AR2226" s="71"/>
      <c r="AS2226" s="71"/>
      <c r="AT2226" s="71"/>
      <c r="AU2226" s="71"/>
    </row>
    <row r="2227" spans="27:47" ht="12.95" customHeight="1">
      <c r="AA2227" s="71"/>
      <c r="AB2227" s="71"/>
      <c r="AC2227" s="71"/>
      <c r="AD2227" s="71"/>
      <c r="AE2227" s="71"/>
      <c r="AF2227" s="106"/>
      <c r="AG2227" s="102"/>
      <c r="AN2227" s="71"/>
      <c r="AO2227" s="71"/>
      <c r="AP2227" s="71"/>
      <c r="AQ2227" s="71"/>
      <c r="AR2227" s="71"/>
      <c r="AS2227" s="71"/>
      <c r="AT2227" s="71"/>
      <c r="AU2227" s="71"/>
    </row>
    <row r="2228" spans="27:47" ht="12.95" customHeight="1">
      <c r="AA2228" s="71"/>
      <c r="AB2228" s="71"/>
      <c r="AC2228" s="71"/>
      <c r="AD2228" s="71"/>
      <c r="AE2228" s="71"/>
      <c r="AF2228" s="106"/>
      <c r="AG2228" s="102"/>
      <c r="AN2228" s="71"/>
      <c r="AO2228" s="71"/>
      <c r="AP2228" s="71"/>
      <c r="AQ2228" s="71"/>
      <c r="AR2228" s="71"/>
      <c r="AS2228" s="71"/>
      <c r="AT2228" s="71"/>
      <c r="AU2228" s="71"/>
    </row>
    <row r="2229" spans="27:47" ht="12.95" customHeight="1">
      <c r="AA2229" s="71"/>
      <c r="AB2229" s="71"/>
      <c r="AC2229" s="71"/>
      <c r="AD2229" s="71"/>
      <c r="AE2229" s="71"/>
      <c r="AF2229" s="106"/>
      <c r="AG2229" s="102"/>
      <c r="AN2229" s="71"/>
      <c r="AO2229" s="71"/>
      <c r="AP2229" s="71"/>
      <c r="AQ2229" s="71"/>
      <c r="AR2229" s="71"/>
      <c r="AS2229" s="71"/>
      <c r="AT2229" s="71"/>
      <c r="AU2229" s="71"/>
    </row>
    <row r="2230" spans="27:47" ht="12.95" customHeight="1">
      <c r="AA2230" s="71"/>
      <c r="AB2230" s="71"/>
      <c r="AC2230" s="71"/>
      <c r="AD2230" s="71"/>
      <c r="AE2230" s="71"/>
      <c r="AF2230" s="106"/>
      <c r="AG2230" s="102"/>
      <c r="AN2230" s="71"/>
      <c r="AO2230" s="71"/>
      <c r="AP2230" s="71"/>
      <c r="AQ2230" s="71"/>
      <c r="AR2230" s="71"/>
      <c r="AS2230" s="71"/>
      <c r="AT2230" s="71"/>
      <c r="AU2230" s="71"/>
    </row>
    <row r="2231" spans="27:47" ht="12.95" customHeight="1">
      <c r="AA2231" s="71"/>
      <c r="AB2231" s="71"/>
      <c r="AC2231" s="71"/>
      <c r="AD2231" s="71"/>
      <c r="AE2231" s="71"/>
      <c r="AF2231" s="106"/>
      <c r="AG2231" s="102"/>
      <c r="AN2231" s="71"/>
      <c r="AO2231" s="71"/>
      <c r="AP2231" s="71"/>
      <c r="AQ2231" s="71"/>
      <c r="AR2231" s="71"/>
      <c r="AS2231" s="71"/>
      <c r="AT2231" s="71"/>
      <c r="AU2231" s="71"/>
    </row>
    <row r="2232" spans="27:47" ht="12.95" customHeight="1">
      <c r="AA2232" s="71"/>
      <c r="AB2232" s="71"/>
      <c r="AC2232" s="71"/>
      <c r="AD2232" s="71"/>
      <c r="AE2232" s="71"/>
      <c r="AF2232" s="106"/>
      <c r="AG2232" s="102"/>
      <c r="AN2232" s="71"/>
      <c r="AO2232" s="71"/>
      <c r="AP2232" s="71"/>
      <c r="AQ2232" s="71"/>
      <c r="AR2232" s="71"/>
      <c r="AS2232" s="71"/>
      <c r="AT2232" s="71"/>
      <c r="AU2232" s="71"/>
    </row>
    <row r="2233" spans="27:47" ht="12.95" customHeight="1">
      <c r="AA2233" s="71"/>
      <c r="AB2233" s="71"/>
      <c r="AC2233" s="71"/>
      <c r="AD2233" s="71"/>
      <c r="AE2233" s="71"/>
      <c r="AF2233" s="106"/>
      <c r="AG2233" s="102"/>
      <c r="AN2233" s="71"/>
      <c r="AO2233" s="71"/>
      <c r="AP2233" s="71"/>
      <c r="AQ2233" s="71"/>
      <c r="AR2233" s="71"/>
      <c r="AS2233" s="71"/>
      <c r="AT2233" s="71"/>
      <c r="AU2233" s="71"/>
    </row>
    <row r="2234" spans="27:47" ht="12.95" customHeight="1">
      <c r="AA2234" s="71"/>
      <c r="AB2234" s="71"/>
      <c r="AC2234" s="71"/>
      <c r="AD2234" s="71"/>
      <c r="AE2234" s="71"/>
      <c r="AF2234" s="106"/>
      <c r="AG2234" s="102"/>
      <c r="AN2234" s="71"/>
      <c r="AO2234" s="71"/>
      <c r="AP2234" s="71"/>
      <c r="AQ2234" s="71"/>
      <c r="AR2234" s="71"/>
      <c r="AS2234" s="71"/>
      <c r="AT2234" s="71"/>
      <c r="AU2234" s="71"/>
    </row>
    <row r="2235" spans="27:47" ht="12.95" customHeight="1">
      <c r="AA2235" s="71"/>
      <c r="AB2235" s="71"/>
      <c r="AC2235" s="71"/>
      <c r="AD2235" s="71"/>
      <c r="AE2235" s="71"/>
      <c r="AF2235" s="106"/>
      <c r="AG2235" s="102"/>
      <c r="AN2235" s="71"/>
      <c r="AO2235" s="71"/>
      <c r="AP2235" s="71"/>
      <c r="AQ2235" s="71"/>
      <c r="AR2235" s="71"/>
      <c r="AS2235" s="71"/>
      <c r="AT2235" s="71"/>
      <c r="AU2235" s="71"/>
    </row>
    <row r="2236" spans="27:47" ht="12.95" customHeight="1">
      <c r="AA2236" s="71"/>
      <c r="AB2236" s="71"/>
      <c r="AC2236" s="71"/>
      <c r="AD2236" s="71"/>
      <c r="AE2236" s="71"/>
      <c r="AF2236" s="106"/>
      <c r="AG2236" s="102"/>
      <c r="AN2236" s="71"/>
      <c r="AO2236" s="71"/>
      <c r="AP2236" s="71"/>
      <c r="AQ2236" s="71"/>
      <c r="AR2236" s="71"/>
      <c r="AS2236" s="71"/>
      <c r="AT2236" s="71"/>
      <c r="AU2236" s="71"/>
    </row>
    <row r="2237" spans="27:47" ht="12.95" customHeight="1">
      <c r="AA2237" s="71"/>
      <c r="AB2237" s="71"/>
      <c r="AC2237" s="71"/>
      <c r="AD2237" s="71"/>
      <c r="AE2237" s="71"/>
      <c r="AF2237" s="106"/>
      <c r="AG2237" s="102"/>
      <c r="AN2237" s="71"/>
      <c r="AO2237" s="71"/>
      <c r="AP2237" s="71"/>
      <c r="AQ2237" s="71"/>
      <c r="AR2237" s="71"/>
      <c r="AS2237" s="71"/>
      <c r="AT2237" s="71"/>
      <c r="AU2237" s="71"/>
    </row>
    <row r="2238" spans="27:47" ht="12.95" customHeight="1">
      <c r="AA2238" s="71"/>
      <c r="AB2238" s="71"/>
      <c r="AC2238" s="71"/>
      <c r="AD2238" s="71"/>
      <c r="AE2238" s="71"/>
      <c r="AF2238" s="106"/>
      <c r="AG2238" s="102"/>
      <c r="AN2238" s="71"/>
      <c r="AO2238" s="71"/>
      <c r="AP2238" s="71"/>
      <c r="AQ2238" s="71"/>
      <c r="AR2238" s="71"/>
      <c r="AS2238" s="71"/>
      <c r="AT2238" s="71"/>
      <c r="AU2238" s="71"/>
    </row>
    <row r="2239" spans="27:47" ht="12.95" customHeight="1">
      <c r="AA2239" s="71"/>
      <c r="AB2239" s="71"/>
      <c r="AC2239" s="71"/>
      <c r="AD2239" s="71"/>
      <c r="AE2239" s="71"/>
      <c r="AF2239" s="106"/>
      <c r="AG2239" s="102"/>
      <c r="AN2239" s="71"/>
      <c r="AO2239" s="71"/>
      <c r="AP2239" s="71"/>
      <c r="AQ2239" s="71"/>
      <c r="AR2239" s="71"/>
      <c r="AS2239" s="71"/>
      <c r="AT2239" s="71"/>
      <c r="AU2239" s="71"/>
    </row>
    <row r="2240" spans="27:47" ht="12.95" customHeight="1">
      <c r="AA2240" s="71"/>
      <c r="AB2240" s="71"/>
      <c r="AC2240" s="71"/>
      <c r="AD2240" s="71"/>
      <c r="AE2240" s="71"/>
      <c r="AF2240" s="106"/>
      <c r="AG2240" s="102"/>
      <c r="AN2240" s="71"/>
      <c r="AO2240" s="71"/>
      <c r="AP2240" s="71"/>
      <c r="AQ2240" s="71"/>
      <c r="AR2240" s="71"/>
      <c r="AS2240" s="71"/>
      <c r="AT2240" s="71"/>
      <c r="AU2240" s="71"/>
    </row>
    <row r="2241" spans="27:47" ht="12.95" customHeight="1">
      <c r="AA2241" s="71"/>
      <c r="AB2241" s="71"/>
      <c r="AC2241" s="71"/>
      <c r="AD2241" s="71"/>
      <c r="AE2241" s="71"/>
      <c r="AF2241" s="106"/>
      <c r="AG2241" s="102"/>
      <c r="AN2241" s="71"/>
      <c r="AO2241" s="71"/>
      <c r="AP2241" s="71"/>
      <c r="AQ2241" s="71"/>
      <c r="AR2241" s="71"/>
      <c r="AS2241" s="71"/>
      <c r="AT2241" s="71"/>
      <c r="AU2241" s="71"/>
    </row>
    <row r="2242" spans="27:47" ht="12.95" customHeight="1">
      <c r="AA2242" s="71"/>
      <c r="AB2242" s="71"/>
      <c r="AC2242" s="71"/>
      <c r="AD2242" s="71"/>
      <c r="AE2242" s="71"/>
      <c r="AF2242" s="106"/>
      <c r="AG2242" s="102"/>
      <c r="AN2242" s="71"/>
      <c r="AO2242" s="71"/>
      <c r="AP2242" s="71"/>
      <c r="AQ2242" s="71"/>
      <c r="AR2242" s="71"/>
      <c r="AS2242" s="71"/>
      <c r="AT2242" s="71"/>
      <c r="AU2242" s="71"/>
    </row>
    <row r="2243" spans="27:47" ht="12.95" customHeight="1">
      <c r="AA2243" s="71"/>
      <c r="AB2243" s="71"/>
      <c r="AC2243" s="71"/>
      <c r="AD2243" s="71"/>
      <c r="AE2243" s="71"/>
      <c r="AF2243" s="106"/>
      <c r="AG2243" s="102"/>
      <c r="AN2243" s="71"/>
      <c r="AO2243" s="71"/>
      <c r="AP2243" s="71"/>
      <c r="AQ2243" s="71"/>
      <c r="AR2243" s="71"/>
      <c r="AS2243" s="71"/>
      <c r="AT2243" s="71"/>
      <c r="AU2243" s="71"/>
    </row>
    <row r="2244" spans="27:47" ht="12.95" customHeight="1">
      <c r="AA2244" s="71"/>
      <c r="AB2244" s="71"/>
      <c r="AC2244" s="71"/>
      <c r="AD2244" s="71"/>
      <c r="AE2244" s="71"/>
      <c r="AF2244" s="106"/>
      <c r="AG2244" s="102"/>
      <c r="AN2244" s="71"/>
      <c r="AO2244" s="71"/>
      <c r="AP2244" s="71"/>
      <c r="AQ2244" s="71"/>
      <c r="AR2244" s="71"/>
      <c r="AS2244" s="71"/>
      <c r="AT2244" s="71"/>
      <c r="AU2244" s="71"/>
    </row>
    <row r="2245" spans="27:47" ht="12.95" customHeight="1">
      <c r="AA2245" s="71"/>
      <c r="AB2245" s="71"/>
      <c r="AC2245" s="71"/>
      <c r="AD2245" s="71"/>
      <c r="AE2245" s="71"/>
      <c r="AF2245" s="106"/>
      <c r="AG2245" s="102"/>
      <c r="AN2245" s="71"/>
      <c r="AO2245" s="71"/>
      <c r="AP2245" s="71"/>
      <c r="AQ2245" s="71"/>
      <c r="AR2245" s="71"/>
      <c r="AS2245" s="71"/>
      <c r="AT2245" s="71"/>
      <c r="AU2245" s="71"/>
    </row>
    <row r="2246" spans="27:47" ht="12.95" customHeight="1">
      <c r="AA2246" s="71"/>
      <c r="AB2246" s="71"/>
      <c r="AC2246" s="71"/>
      <c r="AD2246" s="71"/>
      <c r="AE2246" s="71"/>
      <c r="AF2246" s="106"/>
      <c r="AG2246" s="102"/>
      <c r="AN2246" s="71"/>
      <c r="AO2246" s="71"/>
      <c r="AP2246" s="71"/>
      <c r="AQ2246" s="71"/>
      <c r="AR2246" s="71"/>
      <c r="AS2246" s="71"/>
      <c r="AT2246" s="71"/>
      <c r="AU2246" s="71"/>
    </row>
    <row r="2247" spans="27:47" ht="12.95" customHeight="1">
      <c r="AA2247" s="71"/>
      <c r="AB2247" s="71"/>
      <c r="AC2247" s="71"/>
      <c r="AD2247" s="71"/>
      <c r="AE2247" s="71"/>
      <c r="AF2247" s="106"/>
      <c r="AG2247" s="102"/>
      <c r="AN2247" s="71"/>
      <c r="AO2247" s="71"/>
      <c r="AP2247" s="71"/>
      <c r="AQ2247" s="71"/>
      <c r="AR2247" s="71"/>
      <c r="AS2247" s="71"/>
      <c r="AT2247" s="71"/>
      <c r="AU2247" s="71"/>
    </row>
    <row r="2248" spans="27:47" ht="12.95" customHeight="1">
      <c r="AA2248" s="71"/>
      <c r="AB2248" s="71"/>
      <c r="AC2248" s="71"/>
      <c r="AD2248" s="71"/>
      <c r="AE2248" s="71"/>
      <c r="AF2248" s="106"/>
      <c r="AG2248" s="102"/>
      <c r="AN2248" s="71"/>
      <c r="AO2248" s="71"/>
      <c r="AP2248" s="71"/>
      <c r="AQ2248" s="71"/>
      <c r="AR2248" s="71"/>
      <c r="AS2248" s="71"/>
      <c r="AT2248" s="71"/>
      <c r="AU2248" s="71"/>
    </row>
    <row r="2249" spans="27:47" ht="12.95" customHeight="1">
      <c r="AA2249" s="71"/>
      <c r="AB2249" s="71"/>
      <c r="AC2249" s="71"/>
      <c r="AD2249" s="71"/>
      <c r="AE2249" s="71"/>
      <c r="AF2249" s="106"/>
      <c r="AG2249" s="102"/>
      <c r="AN2249" s="71"/>
      <c r="AO2249" s="71"/>
      <c r="AP2249" s="71"/>
      <c r="AQ2249" s="71"/>
      <c r="AR2249" s="71"/>
      <c r="AS2249" s="71"/>
      <c r="AT2249" s="71"/>
      <c r="AU2249" s="71"/>
    </row>
    <row r="2250" spans="27:47" ht="12.95" customHeight="1">
      <c r="AA2250" s="71"/>
      <c r="AB2250" s="71"/>
      <c r="AC2250" s="71"/>
      <c r="AD2250" s="71"/>
      <c r="AE2250" s="71"/>
      <c r="AF2250" s="106"/>
      <c r="AG2250" s="102"/>
      <c r="AN2250" s="71"/>
      <c r="AO2250" s="71"/>
      <c r="AP2250" s="71"/>
      <c r="AQ2250" s="71"/>
      <c r="AR2250" s="71"/>
      <c r="AS2250" s="71"/>
      <c r="AT2250" s="71"/>
      <c r="AU2250" s="71"/>
    </row>
    <row r="2251" spans="27:47" ht="12.95" customHeight="1">
      <c r="AA2251" s="71"/>
      <c r="AB2251" s="71"/>
      <c r="AC2251" s="71"/>
      <c r="AD2251" s="71"/>
      <c r="AE2251" s="71"/>
      <c r="AF2251" s="106"/>
      <c r="AG2251" s="102"/>
      <c r="AN2251" s="71"/>
      <c r="AO2251" s="71"/>
      <c r="AP2251" s="71"/>
      <c r="AQ2251" s="71"/>
      <c r="AR2251" s="71"/>
      <c r="AS2251" s="71"/>
      <c r="AT2251" s="71"/>
      <c r="AU2251" s="71"/>
    </row>
    <row r="2252" spans="27:47" ht="12.95" customHeight="1">
      <c r="AA2252" s="71"/>
      <c r="AB2252" s="71"/>
      <c r="AC2252" s="71"/>
      <c r="AD2252" s="71"/>
      <c r="AE2252" s="71"/>
      <c r="AF2252" s="106"/>
      <c r="AG2252" s="102"/>
      <c r="AN2252" s="71"/>
      <c r="AO2252" s="71"/>
      <c r="AP2252" s="71"/>
      <c r="AQ2252" s="71"/>
      <c r="AR2252" s="71"/>
      <c r="AS2252" s="71"/>
      <c r="AT2252" s="71"/>
      <c r="AU2252" s="71"/>
    </row>
    <row r="2253" spans="27:47" ht="12.95" customHeight="1">
      <c r="AA2253" s="71"/>
      <c r="AB2253" s="71"/>
      <c r="AC2253" s="71"/>
      <c r="AD2253" s="71"/>
      <c r="AE2253" s="71"/>
      <c r="AF2253" s="106"/>
      <c r="AG2253" s="102"/>
      <c r="AN2253" s="71"/>
      <c r="AO2253" s="71"/>
      <c r="AP2253" s="71"/>
      <c r="AQ2253" s="71"/>
      <c r="AR2253" s="71"/>
      <c r="AS2253" s="71"/>
      <c r="AT2253" s="71"/>
      <c r="AU2253" s="71"/>
    </row>
    <row r="2254" spans="27:47" ht="12.95" customHeight="1">
      <c r="AA2254" s="71"/>
      <c r="AB2254" s="71"/>
      <c r="AC2254" s="71"/>
      <c r="AD2254" s="71"/>
      <c r="AE2254" s="71"/>
      <c r="AF2254" s="106"/>
      <c r="AG2254" s="102"/>
      <c r="AN2254" s="71"/>
      <c r="AO2254" s="71"/>
      <c r="AP2254" s="71"/>
      <c r="AQ2254" s="71"/>
      <c r="AR2254" s="71"/>
      <c r="AS2254" s="71"/>
      <c r="AT2254" s="71"/>
      <c r="AU2254" s="71"/>
    </row>
    <row r="2255" spans="27:47" ht="12.95" customHeight="1">
      <c r="AA2255" s="71"/>
      <c r="AB2255" s="71"/>
      <c r="AC2255" s="71"/>
      <c r="AD2255" s="71"/>
      <c r="AE2255" s="71"/>
      <c r="AF2255" s="106"/>
      <c r="AG2255" s="102"/>
      <c r="AN2255" s="71"/>
      <c r="AO2255" s="71"/>
      <c r="AP2255" s="71"/>
      <c r="AQ2255" s="71"/>
      <c r="AR2255" s="71"/>
      <c r="AS2255" s="71"/>
      <c r="AT2255" s="71"/>
      <c r="AU2255" s="71"/>
    </row>
    <row r="2256" spans="27:47" ht="12.95" customHeight="1">
      <c r="AA2256" s="71"/>
      <c r="AB2256" s="71"/>
      <c r="AC2256" s="71"/>
      <c r="AD2256" s="71"/>
      <c r="AE2256" s="71"/>
      <c r="AF2256" s="106"/>
      <c r="AG2256" s="102"/>
      <c r="AN2256" s="71"/>
      <c r="AO2256" s="71"/>
      <c r="AP2256" s="71"/>
      <c r="AQ2256" s="71"/>
      <c r="AR2256" s="71"/>
      <c r="AS2256" s="71"/>
      <c r="AT2256" s="71"/>
      <c r="AU2256" s="71"/>
    </row>
    <row r="2257" spans="27:47" ht="12.95" customHeight="1">
      <c r="AA2257" s="71"/>
      <c r="AB2257" s="71"/>
      <c r="AC2257" s="71"/>
      <c r="AD2257" s="71"/>
      <c r="AE2257" s="71"/>
      <c r="AF2257" s="106"/>
      <c r="AG2257" s="102"/>
      <c r="AN2257" s="71"/>
      <c r="AO2257" s="71"/>
      <c r="AP2257" s="71"/>
      <c r="AQ2257" s="71"/>
      <c r="AR2257" s="71"/>
      <c r="AS2257" s="71"/>
      <c r="AT2257" s="71"/>
      <c r="AU2257" s="71"/>
    </row>
    <row r="2258" spans="27:47" ht="12.95" customHeight="1">
      <c r="AA2258" s="71"/>
      <c r="AB2258" s="71"/>
      <c r="AC2258" s="71"/>
      <c r="AD2258" s="71"/>
      <c r="AE2258" s="71"/>
      <c r="AF2258" s="106"/>
      <c r="AG2258" s="102"/>
      <c r="AN2258" s="71"/>
      <c r="AO2258" s="71"/>
      <c r="AP2258" s="71"/>
      <c r="AQ2258" s="71"/>
      <c r="AR2258" s="71"/>
      <c r="AS2258" s="71"/>
      <c r="AT2258" s="71"/>
      <c r="AU2258" s="71"/>
    </row>
    <row r="2259" spans="27:47" ht="12.95" customHeight="1">
      <c r="AA2259" s="71"/>
      <c r="AB2259" s="71"/>
      <c r="AC2259" s="71"/>
      <c r="AD2259" s="71"/>
      <c r="AE2259" s="71"/>
      <c r="AF2259" s="106"/>
      <c r="AG2259" s="102"/>
      <c r="AN2259" s="71"/>
      <c r="AO2259" s="71"/>
      <c r="AP2259" s="71"/>
      <c r="AQ2259" s="71"/>
      <c r="AR2259" s="71"/>
      <c r="AS2259" s="71"/>
      <c r="AT2259" s="71"/>
      <c r="AU2259" s="71"/>
    </row>
    <row r="2260" spans="27:47" ht="12.95" customHeight="1">
      <c r="AA2260" s="71"/>
      <c r="AB2260" s="71"/>
      <c r="AC2260" s="71"/>
      <c r="AD2260" s="71"/>
      <c r="AE2260" s="71"/>
      <c r="AF2260" s="106"/>
      <c r="AG2260" s="102"/>
      <c r="AN2260" s="71"/>
      <c r="AO2260" s="71"/>
      <c r="AP2260" s="71"/>
      <c r="AQ2260" s="71"/>
      <c r="AR2260" s="71"/>
      <c r="AS2260" s="71"/>
      <c r="AT2260" s="71"/>
      <c r="AU2260" s="71"/>
    </row>
    <row r="2261" spans="27:47" ht="12.95" customHeight="1">
      <c r="AA2261" s="71"/>
      <c r="AB2261" s="71"/>
      <c r="AC2261" s="71"/>
      <c r="AD2261" s="71"/>
      <c r="AE2261" s="71"/>
      <c r="AF2261" s="106"/>
      <c r="AG2261" s="102"/>
      <c r="AN2261" s="71"/>
      <c r="AO2261" s="71"/>
      <c r="AP2261" s="71"/>
      <c r="AQ2261" s="71"/>
      <c r="AR2261" s="71"/>
      <c r="AS2261" s="71"/>
      <c r="AT2261" s="71"/>
      <c r="AU2261" s="71"/>
    </row>
    <row r="2262" spans="27:47" ht="12.95" customHeight="1">
      <c r="AA2262" s="71"/>
      <c r="AB2262" s="71"/>
      <c r="AC2262" s="71"/>
      <c r="AD2262" s="71"/>
      <c r="AE2262" s="71"/>
      <c r="AF2262" s="106"/>
      <c r="AG2262" s="102"/>
      <c r="AN2262" s="71"/>
      <c r="AO2262" s="71"/>
      <c r="AP2262" s="71"/>
      <c r="AQ2262" s="71"/>
      <c r="AR2262" s="71"/>
      <c r="AS2262" s="71"/>
      <c r="AT2262" s="71"/>
      <c r="AU2262" s="71"/>
    </row>
    <row r="2263" spans="27:47" ht="12.95" customHeight="1">
      <c r="AA2263" s="71"/>
      <c r="AB2263" s="71"/>
      <c r="AC2263" s="71"/>
      <c r="AD2263" s="71"/>
      <c r="AE2263" s="71"/>
      <c r="AF2263" s="106"/>
      <c r="AG2263" s="102"/>
      <c r="AN2263" s="71"/>
      <c r="AO2263" s="71"/>
      <c r="AP2263" s="71"/>
      <c r="AQ2263" s="71"/>
      <c r="AR2263" s="71"/>
      <c r="AS2263" s="71"/>
      <c r="AT2263" s="71"/>
      <c r="AU2263" s="71"/>
    </row>
    <row r="2264" spans="27:47" ht="12.95" customHeight="1">
      <c r="AA2264" s="71"/>
      <c r="AB2264" s="71"/>
      <c r="AC2264" s="71"/>
      <c r="AD2264" s="71"/>
      <c r="AE2264" s="71"/>
      <c r="AF2264" s="106"/>
      <c r="AG2264" s="102"/>
      <c r="AN2264" s="71"/>
      <c r="AO2264" s="71"/>
      <c r="AP2264" s="71"/>
      <c r="AQ2264" s="71"/>
      <c r="AR2264" s="71"/>
      <c r="AS2264" s="71"/>
      <c r="AT2264" s="71"/>
      <c r="AU2264" s="71"/>
    </row>
    <row r="2265" spans="27:47" ht="12.95" customHeight="1">
      <c r="AA2265" s="71"/>
      <c r="AB2265" s="71"/>
      <c r="AC2265" s="71"/>
      <c r="AD2265" s="71"/>
      <c r="AE2265" s="71"/>
      <c r="AF2265" s="106"/>
      <c r="AG2265" s="102"/>
      <c r="AN2265" s="71"/>
      <c r="AO2265" s="71"/>
      <c r="AP2265" s="71"/>
      <c r="AQ2265" s="71"/>
      <c r="AR2265" s="71"/>
      <c r="AS2265" s="71"/>
      <c r="AT2265" s="71"/>
      <c r="AU2265" s="71"/>
    </row>
    <row r="2266" spans="27:47" ht="12.95" customHeight="1">
      <c r="AA2266" s="71"/>
      <c r="AB2266" s="71"/>
      <c r="AC2266" s="71"/>
      <c r="AD2266" s="71"/>
      <c r="AE2266" s="71"/>
      <c r="AF2266" s="106"/>
      <c r="AG2266" s="102"/>
      <c r="AN2266" s="71"/>
      <c r="AO2266" s="71"/>
      <c r="AP2266" s="71"/>
      <c r="AQ2266" s="71"/>
      <c r="AR2266" s="71"/>
      <c r="AS2266" s="71"/>
      <c r="AT2266" s="71"/>
      <c r="AU2266" s="71"/>
    </row>
    <row r="2267" spans="27:47" ht="12.95" customHeight="1">
      <c r="AA2267" s="71"/>
      <c r="AB2267" s="71"/>
      <c r="AC2267" s="71"/>
      <c r="AD2267" s="71"/>
      <c r="AE2267" s="71"/>
      <c r="AF2267" s="106"/>
      <c r="AG2267" s="102"/>
      <c r="AN2267" s="71"/>
      <c r="AO2267" s="71"/>
      <c r="AP2267" s="71"/>
      <c r="AQ2267" s="71"/>
      <c r="AR2267" s="71"/>
      <c r="AS2267" s="71"/>
      <c r="AT2267" s="71"/>
      <c r="AU2267" s="71"/>
    </row>
    <row r="2268" spans="27:47" ht="12.95" customHeight="1">
      <c r="AA2268" s="71"/>
      <c r="AB2268" s="71"/>
      <c r="AC2268" s="71"/>
      <c r="AD2268" s="71"/>
      <c r="AE2268" s="71"/>
      <c r="AF2268" s="106"/>
      <c r="AG2268" s="102"/>
      <c r="AN2268" s="71"/>
      <c r="AO2268" s="71"/>
      <c r="AP2268" s="71"/>
      <c r="AQ2268" s="71"/>
      <c r="AR2268" s="71"/>
      <c r="AS2268" s="71"/>
      <c r="AT2268" s="71"/>
      <c r="AU2268" s="71"/>
    </row>
    <row r="2269" spans="27:47" ht="12.95" customHeight="1">
      <c r="AA2269" s="71"/>
      <c r="AB2269" s="71"/>
      <c r="AC2269" s="71"/>
      <c r="AD2269" s="71"/>
      <c r="AE2269" s="71"/>
      <c r="AF2269" s="106"/>
      <c r="AG2269" s="102"/>
      <c r="AN2269" s="71"/>
      <c r="AO2269" s="71"/>
      <c r="AP2269" s="71"/>
      <c r="AQ2269" s="71"/>
      <c r="AR2269" s="71"/>
      <c r="AS2269" s="71"/>
      <c r="AT2269" s="71"/>
      <c r="AU2269" s="71"/>
    </row>
    <row r="2270" spans="27:47" ht="12.95" customHeight="1">
      <c r="AA2270" s="71"/>
      <c r="AB2270" s="71"/>
      <c r="AC2270" s="71"/>
      <c r="AD2270" s="71"/>
      <c r="AE2270" s="71"/>
      <c r="AF2270" s="106"/>
      <c r="AG2270" s="102"/>
      <c r="AN2270" s="71"/>
      <c r="AO2270" s="71"/>
      <c r="AP2270" s="71"/>
      <c r="AQ2270" s="71"/>
      <c r="AR2270" s="71"/>
      <c r="AS2270" s="71"/>
      <c r="AT2270" s="71"/>
      <c r="AU2270" s="71"/>
    </row>
    <row r="2271" spans="27:47" ht="12.95" customHeight="1">
      <c r="AA2271" s="71"/>
      <c r="AB2271" s="71"/>
      <c r="AC2271" s="71"/>
      <c r="AD2271" s="71"/>
      <c r="AE2271" s="71"/>
      <c r="AF2271" s="106"/>
      <c r="AG2271" s="102"/>
      <c r="AN2271" s="71"/>
      <c r="AO2271" s="71"/>
      <c r="AP2271" s="71"/>
      <c r="AQ2271" s="71"/>
      <c r="AR2271" s="71"/>
      <c r="AS2271" s="71"/>
      <c r="AT2271" s="71"/>
      <c r="AU2271" s="71"/>
    </row>
    <row r="2272" spans="27:47" ht="12.95" customHeight="1">
      <c r="AA2272" s="71"/>
      <c r="AB2272" s="71"/>
      <c r="AC2272" s="71"/>
      <c r="AD2272" s="71"/>
      <c r="AE2272" s="71"/>
      <c r="AF2272" s="106"/>
      <c r="AG2272" s="102"/>
      <c r="AN2272" s="71"/>
      <c r="AO2272" s="71"/>
      <c r="AP2272" s="71"/>
      <c r="AQ2272" s="71"/>
      <c r="AR2272" s="71"/>
      <c r="AS2272" s="71"/>
      <c r="AT2272" s="71"/>
      <c r="AU2272" s="71"/>
    </row>
    <row r="2273" spans="27:47" ht="12.95" customHeight="1">
      <c r="AA2273" s="71"/>
      <c r="AB2273" s="71"/>
      <c r="AC2273" s="71"/>
      <c r="AD2273" s="71"/>
      <c r="AE2273" s="71"/>
      <c r="AF2273" s="106"/>
      <c r="AG2273" s="102"/>
      <c r="AN2273" s="71"/>
      <c r="AO2273" s="71"/>
      <c r="AP2273" s="71"/>
      <c r="AQ2273" s="71"/>
      <c r="AR2273" s="71"/>
      <c r="AS2273" s="71"/>
      <c r="AT2273" s="71"/>
      <c r="AU2273" s="71"/>
    </row>
    <row r="2274" spans="27:47" ht="12.95" customHeight="1">
      <c r="AA2274" s="71"/>
      <c r="AB2274" s="71"/>
      <c r="AC2274" s="71"/>
      <c r="AD2274" s="71"/>
      <c r="AE2274" s="71"/>
      <c r="AF2274" s="106"/>
      <c r="AG2274" s="102"/>
      <c r="AN2274" s="71"/>
      <c r="AO2274" s="71"/>
      <c r="AP2274" s="71"/>
      <c r="AQ2274" s="71"/>
      <c r="AR2274" s="71"/>
      <c r="AS2274" s="71"/>
      <c r="AT2274" s="71"/>
      <c r="AU2274" s="71"/>
    </row>
    <row r="2275" spans="27:47" ht="12.95" customHeight="1">
      <c r="AA2275" s="71"/>
      <c r="AB2275" s="71"/>
      <c r="AC2275" s="71"/>
      <c r="AD2275" s="71"/>
      <c r="AE2275" s="71"/>
      <c r="AF2275" s="106"/>
      <c r="AG2275" s="102"/>
      <c r="AN2275" s="71"/>
      <c r="AO2275" s="71"/>
      <c r="AP2275" s="71"/>
      <c r="AQ2275" s="71"/>
      <c r="AR2275" s="71"/>
      <c r="AS2275" s="71"/>
      <c r="AT2275" s="71"/>
      <c r="AU2275" s="71"/>
    </row>
    <row r="2276" spans="27:47" ht="12.95" customHeight="1">
      <c r="AA2276" s="71"/>
      <c r="AB2276" s="71"/>
      <c r="AC2276" s="71"/>
      <c r="AD2276" s="71"/>
      <c r="AE2276" s="71"/>
      <c r="AF2276" s="106"/>
      <c r="AG2276" s="102"/>
      <c r="AN2276" s="71"/>
      <c r="AO2276" s="71"/>
      <c r="AP2276" s="71"/>
      <c r="AQ2276" s="71"/>
      <c r="AR2276" s="71"/>
      <c r="AS2276" s="71"/>
      <c r="AT2276" s="71"/>
      <c r="AU2276" s="71"/>
    </row>
    <row r="2277" spans="27:47" ht="12.95" customHeight="1">
      <c r="AA2277" s="71"/>
      <c r="AB2277" s="71"/>
      <c r="AC2277" s="71"/>
      <c r="AD2277" s="71"/>
      <c r="AE2277" s="71"/>
      <c r="AF2277" s="106"/>
      <c r="AG2277" s="102"/>
      <c r="AN2277" s="71"/>
      <c r="AO2277" s="71"/>
      <c r="AP2277" s="71"/>
      <c r="AQ2277" s="71"/>
      <c r="AR2277" s="71"/>
      <c r="AS2277" s="71"/>
      <c r="AT2277" s="71"/>
      <c r="AU2277" s="71"/>
    </row>
    <row r="2278" spans="27:47" ht="12.95" customHeight="1">
      <c r="AA2278" s="71"/>
      <c r="AB2278" s="71"/>
      <c r="AC2278" s="71"/>
      <c r="AD2278" s="71"/>
      <c r="AE2278" s="71"/>
      <c r="AF2278" s="106"/>
      <c r="AG2278" s="102"/>
      <c r="AN2278" s="71"/>
      <c r="AO2278" s="71"/>
      <c r="AP2278" s="71"/>
      <c r="AQ2278" s="71"/>
      <c r="AR2278" s="71"/>
      <c r="AS2278" s="71"/>
      <c r="AT2278" s="71"/>
      <c r="AU2278" s="71"/>
    </row>
    <row r="2279" spans="27:47" ht="12.95" customHeight="1">
      <c r="AA2279" s="71"/>
      <c r="AB2279" s="71"/>
      <c r="AC2279" s="71"/>
      <c r="AD2279" s="71"/>
      <c r="AE2279" s="71"/>
      <c r="AF2279" s="106"/>
      <c r="AG2279" s="102"/>
      <c r="AN2279" s="71"/>
      <c r="AO2279" s="71"/>
      <c r="AP2279" s="71"/>
      <c r="AQ2279" s="71"/>
      <c r="AR2279" s="71"/>
      <c r="AS2279" s="71"/>
      <c r="AT2279" s="71"/>
      <c r="AU2279" s="71"/>
    </row>
    <row r="2280" spans="27:47" ht="12.95" customHeight="1">
      <c r="AA2280" s="71"/>
      <c r="AB2280" s="71"/>
      <c r="AC2280" s="71"/>
      <c r="AD2280" s="71"/>
      <c r="AE2280" s="71"/>
      <c r="AF2280" s="106"/>
      <c r="AG2280" s="102"/>
      <c r="AN2280" s="71"/>
      <c r="AO2280" s="71"/>
      <c r="AP2280" s="71"/>
      <c r="AQ2280" s="71"/>
      <c r="AR2280" s="71"/>
      <c r="AS2280" s="71"/>
      <c r="AT2280" s="71"/>
      <c r="AU2280" s="71"/>
    </row>
    <row r="2281" spans="27:47" ht="12.95" customHeight="1">
      <c r="AA2281" s="71"/>
      <c r="AB2281" s="71"/>
      <c r="AC2281" s="71"/>
      <c r="AD2281" s="71"/>
      <c r="AE2281" s="71"/>
      <c r="AF2281" s="106"/>
      <c r="AG2281" s="102"/>
      <c r="AN2281" s="71"/>
      <c r="AO2281" s="71"/>
      <c r="AP2281" s="71"/>
      <c r="AQ2281" s="71"/>
      <c r="AR2281" s="71"/>
      <c r="AS2281" s="71"/>
      <c r="AT2281" s="71"/>
      <c r="AU2281" s="71"/>
    </row>
    <row r="2282" spans="27:47" ht="12.95" customHeight="1">
      <c r="AA2282" s="71"/>
      <c r="AB2282" s="71"/>
      <c r="AC2282" s="71"/>
      <c r="AD2282" s="71"/>
      <c r="AE2282" s="71"/>
      <c r="AF2282" s="106"/>
      <c r="AG2282" s="102"/>
      <c r="AN2282" s="71"/>
      <c r="AO2282" s="71"/>
      <c r="AP2282" s="71"/>
      <c r="AQ2282" s="71"/>
      <c r="AR2282" s="71"/>
      <c r="AS2282" s="71"/>
      <c r="AT2282" s="71"/>
      <c r="AU2282" s="71"/>
    </row>
    <row r="2283" spans="27:47" ht="12.95" customHeight="1">
      <c r="AA2283" s="71"/>
      <c r="AB2283" s="71"/>
      <c r="AC2283" s="71"/>
      <c r="AD2283" s="71"/>
      <c r="AE2283" s="71"/>
      <c r="AF2283" s="106"/>
      <c r="AG2283" s="102"/>
      <c r="AN2283" s="71"/>
      <c r="AO2283" s="71"/>
      <c r="AP2283" s="71"/>
      <c r="AQ2283" s="71"/>
      <c r="AR2283" s="71"/>
      <c r="AS2283" s="71"/>
      <c r="AT2283" s="71"/>
      <c r="AU2283" s="71"/>
    </row>
    <row r="2284" spans="27:47" ht="12.95" customHeight="1">
      <c r="AA2284" s="71"/>
      <c r="AB2284" s="71"/>
      <c r="AC2284" s="71"/>
      <c r="AD2284" s="71"/>
      <c r="AE2284" s="71"/>
      <c r="AF2284" s="106"/>
      <c r="AG2284" s="102"/>
      <c r="AN2284" s="71"/>
      <c r="AO2284" s="71"/>
      <c r="AP2284" s="71"/>
      <c r="AQ2284" s="71"/>
      <c r="AR2284" s="71"/>
      <c r="AS2284" s="71"/>
      <c r="AT2284" s="71"/>
      <c r="AU2284" s="71"/>
    </row>
    <row r="2285" spans="27:47" ht="12.95" customHeight="1">
      <c r="AA2285" s="71"/>
      <c r="AB2285" s="71"/>
      <c r="AC2285" s="71"/>
      <c r="AD2285" s="71"/>
      <c r="AE2285" s="71"/>
      <c r="AF2285" s="106"/>
      <c r="AG2285" s="102"/>
      <c r="AN2285" s="71"/>
      <c r="AO2285" s="71"/>
      <c r="AP2285" s="71"/>
      <c r="AQ2285" s="71"/>
      <c r="AR2285" s="71"/>
      <c r="AS2285" s="71"/>
      <c r="AT2285" s="71"/>
      <c r="AU2285" s="71"/>
    </row>
    <row r="2286" spans="27:47" ht="12.95" customHeight="1">
      <c r="AA2286" s="71"/>
      <c r="AB2286" s="71"/>
      <c r="AC2286" s="71"/>
      <c r="AD2286" s="71"/>
      <c r="AE2286" s="71"/>
      <c r="AF2286" s="106"/>
      <c r="AG2286" s="102"/>
      <c r="AN2286" s="71"/>
      <c r="AO2286" s="71"/>
      <c r="AP2286" s="71"/>
      <c r="AQ2286" s="71"/>
      <c r="AR2286" s="71"/>
      <c r="AS2286" s="71"/>
      <c r="AT2286" s="71"/>
      <c r="AU2286" s="71"/>
    </row>
    <row r="2287" spans="27:47" ht="12.95" customHeight="1">
      <c r="AA2287" s="71"/>
      <c r="AB2287" s="71"/>
      <c r="AC2287" s="71"/>
      <c r="AD2287" s="71"/>
      <c r="AE2287" s="71"/>
      <c r="AF2287" s="106"/>
      <c r="AG2287" s="102"/>
      <c r="AN2287" s="71"/>
      <c r="AO2287" s="71"/>
      <c r="AP2287" s="71"/>
      <c r="AQ2287" s="71"/>
      <c r="AR2287" s="71"/>
      <c r="AS2287" s="71"/>
      <c r="AT2287" s="71"/>
      <c r="AU2287" s="71"/>
    </row>
    <row r="2288" spans="27:47" ht="12.95" customHeight="1">
      <c r="AA2288" s="71"/>
      <c r="AB2288" s="71"/>
      <c r="AC2288" s="71"/>
      <c r="AD2288" s="71"/>
      <c r="AE2288" s="71"/>
      <c r="AF2288" s="106"/>
      <c r="AG2288" s="102"/>
      <c r="AN2288" s="71"/>
      <c r="AO2288" s="71"/>
      <c r="AP2288" s="71"/>
      <c r="AQ2288" s="71"/>
      <c r="AR2288" s="71"/>
      <c r="AS2288" s="71"/>
      <c r="AT2288" s="71"/>
      <c r="AU2288" s="71"/>
    </row>
    <row r="2289" spans="27:47" ht="12.95" customHeight="1">
      <c r="AA2289" s="71"/>
      <c r="AB2289" s="71"/>
      <c r="AC2289" s="71"/>
      <c r="AD2289" s="71"/>
      <c r="AE2289" s="71"/>
      <c r="AF2289" s="106"/>
      <c r="AG2289" s="102"/>
      <c r="AN2289" s="71"/>
      <c r="AO2289" s="71"/>
      <c r="AP2289" s="71"/>
      <c r="AQ2289" s="71"/>
      <c r="AR2289" s="71"/>
      <c r="AS2289" s="71"/>
      <c r="AT2289" s="71"/>
      <c r="AU2289" s="71"/>
    </row>
    <row r="2290" spans="27:47" ht="12.95" customHeight="1">
      <c r="AA2290" s="71"/>
      <c r="AB2290" s="71"/>
      <c r="AC2290" s="71"/>
      <c r="AD2290" s="71"/>
      <c r="AE2290" s="71"/>
      <c r="AF2290" s="106"/>
      <c r="AG2290" s="102"/>
      <c r="AN2290" s="71"/>
      <c r="AO2290" s="71"/>
      <c r="AP2290" s="71"/>
      <c r="AQ2290" s="71"/>
      <c r="AR2290" s="71"/>
      <c r="AS2290" s="71"/>
      <c r="AT2290" s="71"/>
      <c r="AU2290" s="71"/>
    </row>
    <row r="2291" spans="27:47" ht="12.95" customHeight="1">
      <c r="AA2291" s="71"/>
      <c r="AB2291" s="71"/>
      <c r="AC2291" s="71"/>
      <c r="AD2291" s="71"/>
      <c r="AE2291" s="71"/>
      <c r="AF2291" s="106"/>
      <c r="AG2291" s="102"/>
      <c r="AN2291" s="71"/>
      <c r="AO2291" s="71"/>
      <c r="AP2291" s="71"/>
      <c r="AQ2291" s="71"/>
      <c r="AR2291" s="71"/>
      <c r="AS2291" s="71"/>
      <c r="AT2291" s="71"/>
      <c r="AU2291" s="71"/>
    </row>
    <row r="2292" spans="27:47" ht="12.95" customHeight="1">
      <c r="AA2292" s="71"/>
      <c r="AB2292" s="71"/>
      <c r="AC2292" s="71"/>
      <c r="AD2292" s="71"/>
      <c r="AE2292" s="71"/>
      <c r="AF2292" s="106"/>
      <c r="AG2292" s="102"/>
      <c r="AN2292" s="71"/>
      <c r="AO2292" s="71"/>
      <c r="AP2292" s="71"/>
      <c r="AQ2292" s="71"/>
      <c r="AR2292" s="71"/>
      <c r="AS2292" s="71"/>
      <c r="AT2292" s="71"/>
      <c r="AU2292" s="71"/>
    </row>
    <row r="2293" spans="27:47" ht="12.95" customHeight="1">
      <c r="AA2293" s="71"/>
      <c r="AB2293" s="71"/>
      <c r="AC2293" s="71"/>
      <c r="AD2293" s="71"/>
      <c r="AE2293" s="71"/>
      <c r="AF2293" s="106"/>
      <c r="AG2293" s="102"/>
      <c r="AN2293" s="71"/>
      <c r="AO2293" s="71"/>
      <c r="AP2293" s="71"/>
      <c r="AQ2293" s="71"/>
      <c r="AR2293" s="71"/>
      <c r="AS2293" s="71"/>
      <c r="AT2293" s="71"/>
      <c r="AU2293" s="71"/>
    </row>
    <row r="2294" spans="27:47" ht="12.95" customHeight="1">
      <c r="AA2294" s="71"/>
      <c r="AB2294" s="71"/>
      <c r="AC2294" s="71"/>
      <c r="AD2294" s="71"/>
      <c r="AE2294" s="71"/>
      <c r="AF2294" s="106"/>
      <c r="AG2294" s="102"/>
      <c r="AN2294" s="71"/>
      <c r="AO2294" s="71"/>
      <c r="AP2294" s="71"/>
      <c r="AQ2294" s="71"/>
      <c r="AR2294" s="71"/>
      <c r="AS2294" s="71"/>
      <c r="AT2294" s="71"/>
      <c r="AU2294" s="71"/>
    </row>
    <row r="2295" spans="27:47" ht="12.95" customHeight="1">
      <c r="AA2295" s="71"/>
      <c r="AB2295" s="71"/>
      <c r="AC2295" s="71"/>
      <c r="AD2295" s="71"/>
      <c r="AE2295" s="71"/>
      <c r="AF2295" s="106"/>
      <c r="AG2295" s="102"/>
      <c r="AN2295" s="71"/>
      <c r="AO2295" s="71"/>
      <c r="AP2295" s="71"/>
      <c r="AQ2295" s="71"/>
      <c r="AR2295" s="71"/>
      <c r="AS2295" s="71"/>
      <c r="AT2295" s="71"/>
      <c r="AU2295" s="71"/>
    </row>
    <row r="2296" spans="27:47" ht="12.95" customHeight="1">
      <c r="AA2296" s="71"/>
      <c r="AB2296" s="71"/>
      <c r="AC2296" s="71"/>
      <c r="AD2296" s="71"/>
      <c r="AE2296" s="71"/>
      <c r="AF2296" s="106"/>
      <c r="AG2296" s="102"/>
      <c r="AN2296" s="71"/>
      <c r="AO2296" s="71"/>
      <c r="AP2296" s="71"/>
      <c r="AQ2296" s="71"/>
      <c r="AR2296" s="71"/>
      <c r="AS2296" s="71"/>
      <c r="AT2296" s="71"/>
      <c r="AU2296" s="71"/>
    </row>
    <row r="2297" spans="27:47" ht="12.95" customHeight="1">
      <c r="AA2297" s="71"/>
      <c r="AB2297" s="71"/>
      <c r="AC2297" s="71"/>
      <c r="AD2297" s="71"/>
      <c r="AE2297" s="71"/>
      <c r="AF2297" s="106"/>
      <c r="AG2297" s="102"/>
      <c r="AN2297" s="71"/>
      <c r="AO2297" s="71"/>
      <c r="AP2297" s="71"/>
      <c r="AQ2297" s="71"/>
      <c r="AR2297" s="71"/>
      <c r="AS2297" s="71"/>
      <c r="AT2297" s="71"/>
      <c r="AU2297" s="71"/>
    </row>
    <row r="2298" spans="27:47" ht="12.95" customHeight="1">
      <c r="AA2298" s="71"/>
      <c r="AB2298" s="71"/>
      <c r="AC2298" s="71"/>
      <c r="AD2298" s="71"/>
      <c r="AE2298" s="71"/>
      <c r="AF2298" s="106"/>
      <c r="AG2298" s="102"/>
      <c r="AN2298" s="71"/>
      <c r="AO2298" s="71"/>
      <c r="AP2298" s="71"/>
      <c r="AQ2298" s="71"/>
      <c r="AR2298" s="71"/>
      <c r="AS2298" s="71"/>
      <c r="AT2298" s="71"/>
      <c r="AU2298" s="71"/>
    </row>
    <row r="2299" spans="27:47" ht="12.95" customHeight="1">
      <c r="AA2299" s="71"/>
      <c r="AB2299" s="71"/>
      <c r="AC2299" s="71"/>
      <c r="AD2299" s="71"/>
      <c r="AE2299" s="71"/>
      <c r="AF2299" s="106"/>
      <c r="AG2299" s="102"/>
      <c r="AN2299" s="71"/>
      <c r="AO2299" s="71"/>
      <c r="AP2299" s="71"/>
      <c r="AQ2299" s="71"/>
      <c r="AR2299" s="71"/>
      <c r="AS2299" s="71"/>
      <c r="AT2299" s="71"/>
      <c r="AU2299" s="71"/>
    </row>
    <row r="2300" spans="27:47" ht="12.95" customHeight="1">
      <c r="AA2300" s="71"/>
      <c r="AB2300" s="71"/>
      <c r="AC2300" s="71"/>
      <c r="AD2300" s="71"/>
      <c r="AE2300" s="71"/>
      <c r="AF2300" s="106"/>
      <c r="AG2300" s="102"/>
      <c r="AN2300" s="71"/>
      <c r="AO2300" s="71"/>
      <c r="AP2300" s="71"/>
      <c r="AQ2300" s="71"/>
      <c r="AR2300" s="71"/>
      <c r="AS2300" s="71"/>
      <c r="AT2300" s="71"/>
      <c r="AU2300" s="71"/>
    </row>
    <row r="2301" spans="27:47" ht="12.95" customHeight="1">
      <c r="AA2301" s="71"/>
      <c r="AB2301" s="71"/>
      <c r="AC2301" s="71"/>
      <c r="AD2301" s="71"/>
      <c r="AE2301" s="71"/>
      <c r="AF2301" s="106"/>
      <c r="AG2301" s="102"/>
      <c r="AN2301" s="71"/>
      <c r="AO2301" s="71"/>
      <c r="AP2301" s="71"/>
      <c r="AQ2301" s="71"/>
      <c r="AR2301" s="71"/>
      <c r="AS2301" s="71"/>
      <c r="AT2301" s="71"/>
      <c r="AU2301" s="71"/>
    </row>
    <row r="2302" spans="27:47" ht="12.95" customHeight="1">
      <c r="AA2302" s="71"/>
      <c r="AB2302" s="71"/>
      <c r="AC2302" s="71"/>
      <c r="AD2302" s="71"/>
      <c r="AE2302" s="71"/>
      <c r="AF2302" s="106"/>
      <c r="AG2302" s="102"/>
      <c r="AN2302" s="71"/>
      <c r="AO2302" s="71"/>
      <c r="AP2302" s="71"/>
      <c r="AQ2302" s="71"/>
      <c r="AR2302" s="71"/>
      <c r="AS2302" s="71"/>
      <c r="AT2302" s="71"/>
      <c r="AU2302" s="71"/>
    </row>
    <row r="2303" spans="27:47" ht="12.95" customHeight="1">
      <c r="AA2303" s="71"/>
      <c r="AB2303" s="71"/>
      <c r="AC2303" s="71"/>
      <c r="AD2303" s="71"/>
      <c r="AE2303" s="71"/>
      <c r="AF2303" s="106"/>
      <c r="AG2303" s="102"/>
      <c r="AN2303" s="71"/>
      <c r="AO2303" s="71"/>
      <c r="AP2303" s="71"/>
      <c r="AQ2303" s="71"/>
      <c r="AR2303" s="71"/>
      <c r="AS2303" s="71"/>
      <c r="AT2303" s="71"/>
      <c r="AU2303" s="71"/>
    </row>
    <row r="2304" spans="27:47" ht="12.95" customHeight="1">
      <c r="AA2304" s="71"/>
      <c r="AB2304" s="71"/>
      <c r="AC2304" s="71"/>
      <c r="AD2304" s="71"/>
      <c r="AE2304" s="71"/>
      <c r="AF2304" s="106"/>
      <c r="AG2304" s="102"/>
      <c r="AN2304" s="71"/>
      <c r="AO2304" s="71"/>
      <c r="AP2304" s="71"/>
      <c r="AQ2304" s="71"/>
      <c r="AR2304" s="71"/>
      <c r="AS2304" s="71"/>
      <c r="AT2304" s="71"/>
      <c r="AU2304" s="71"/>
    </row>
    <row r="2305" spans="27:47" ht="12.95" customHeight="1">
      <c r="AA2305" s="71"/>
      <c r="AB2305" s="71"/>
      <c r="AC2305" s="71"/>
      <c r="AD2305" s="71"/>
      <c r="AE2305" s="71"/>
      <c r="AF2305" s="106"/>
      <c r="AG2305" s="102"/>
      <c r="AN2305" s="71"/>
      <c r="AO2305" s="71"/>
      <c r="AP2305" s="71"/>
      <c r="AQ2305" s="71"/>
      <c r="AR2305" s="71"/>
      <c r="AS2305" s="71"/>
      <c r="AT2305" s="71"/>
      <c r="AU2305" s="71"/>
    </row>
    <row r="2306" spans="27:47" ht="12.95" customHeight="1">
      <c r="AA2306" s="71"/>
      <c r="AB2306" s="71"/>
      <c r="AC2306" s="71"/>
      <c r="AD2306" s="71"/>
      <c r="AE2306" s="71"/>
      <c r="AF2306" s="106"/>
      <c r="AG2306" s="102"/>
      <c r="AN2306" s="71"/>
      <c r="AO2306" s="71"/>
      <c r="AP2306" s="71"/>
      <c r="AQ2306" s="71"/>
      <c r="AR2306" s="71"/>
      <c r="AS2306" s="71"/>
      <c r="AT2306" s="71"/>
      <c r="AU2306" s="71"/>
    </row>
    <row r="2307" spans="27:47" ht="12.95" customHeight="1">
      <c r="AA2307" s="71"/>
      <c r="AB2307" s="71"/>
      <c r="AC2307" s="71"/>
      <c r="AD2307" s="71"/>
      <c r="AE2307" s="71"/>
      <c r="AF2307" s="106"/>
      <c r="AG2307" s="102"/>
      <c r="AN2307" s="71"/>
      <c r="AO2307" s="71"/>
      <c r="AP2307" s="71"/>
      <c r="AQ2307" s="71"/>
      <c r="AR2307" s="71"/>
      <c r="AS2307" s="71"/>
      <c r="AT2307" s="71"/>
      <c r="AU2307" s="71"/>
    </row>
    <row r="2308" spans="27:47" ht="12.95" customHeight="1">
      <c r="AA2308" s="71"/>
      <c r="AB2308" s="71"/>
      <c r="AC2308" s="71"/>
      <c r="AD2308" s="71"/>
      <c r="AE2308" s="71"/>
      <c r="AF2308" s="106"/>
      <c r="AG2308" s="102"/>
      <c r="AN2308" s="71"/>
      <c r="AO2308" s="71"/>
      <c r="AP2308" s="71"/>
      <c r="AQ2308" s="71"/>
      <c r="AR2308" s="71"/>
      <c r="AS2308" s="71"/>
      <c r="AT2308" s="71"/>
      <c r="AU2308" s="71"/>
    </row>
    <row r="2309" spans="27:47" ht="12.95" customHeight="1">
      <c r="AA2309" s="71"/>
      <c r="AB2309" s="71"/>
      <c r="AC2309" s="71"/>
      <c r="AD2309" s="71"/>
      <c r="AE2309" s="71"/>
      <c r="AF2309" s="106"/>
      <c r="AG2309" s="102"/>
      <c r="AN2309" s="71"/>
      <c r="AO2309" s="71"/>
      <c r="AP2309" s="71"/>
      <c r="AQ2309" s="71"/>
      <c r="AR2309" s="71"/>
      <c r="AS2309" s="71"/>
      <c r="AT2309" s="71"/>
      <c r="AU2309" s="71"/>
    </row>
    <row r="2310" spans="27:47" ht="12.95" customHeight="1">
      <c r="AA2310" s="71"/>
      <c r="AB2310" s="71"/>
      <c r="AC2310" s="71"/>
      <c r="AD2310" s="71"/>
      <c r="AE2310" s="71"/>
      <c r="AF2310" s="106"/>
      <c r="AG2310" s="102"/>
      <c r="AN2310" s="71"/>
      <c r="AO2310" s="71"/>
      <c r="AP2310" s="71"/>
      <c r="AQ2310" s="71"/>
      <c r="AR2310" s="71"/>
      <c r="AS2310" s="71"/>
      <c r="AT2310" s="71"/>
      <c r="AU2310" s="71"/>
    </row>
    <row r="2311" spans="27:47" ht="12.95" customHeight="1">
      <c r="AA2311" s="71"/>
      <c r="AB2311" s="71"/>
      <c r="AC2311" s="71"/>
      <c r="AD2311" s="71"/>
      <c r="AE2311" s="71"/>
      <c r="AF2311" s="106"/>
      <c r="AG2311" s="102"/>
      <c r="AN2311" s="71"/>
      <c r="AO2311" s="71"/>
      <c r="AP2311" s="71"/>
      <c r="AQ2311" s="71"/>
      <c r="AR2311" s="71"/>
      <c r="AS2311" s="71"/>
      <c r="AT2311" s="71"/>
      <c r="AU2311" s="71"/>
    </row>
    <row r="2312" spans="27:47" ht="12.95" customHeight="1">
      <c r="AA2312" s="71"/>
      <c r="AB2312" s="71"/>
      <c r="AC2312" s="71"/>
      <c r="AD2312" s="71"/>
      <c r="AE2312" s="71"/>
      <c r="AF2312" s="106"/>
      <c r="AG2312" s="102"/>
      <c r="AN2312" s="71"/>
      <c r="AO2312" s="71"/>
      <c r="AP2312" s="71"/>
      <c r="AQ2312" s="71"/>
      <c r="AR2312" s="71"/>
      <c r="AS2312" s="71"/>
      <c r="AT2312" s="71"/>
      <c r="AU2312" s="71"/>
    </row>
    <row r="2313" spans="27:47" ht="12.95" customHeight="1">
      <c r="AA2313" s="71"/>
      <c r="AB2313" s="71"/>
      <c r="AC2313" s="71"/>
      <c r="AD2313" s="71"/>
      <c r="AE2313" s="71"/>
      <c r="AF2313" s="106"/>
      <c r="AG2313" s="102"/>
      <c r="AN2313" s="71"/>
      <c r="AO2313" s="71"/>
      <c r="AP2313" s="71"/>
      <c r="AQ2313" s="71"/>
      <c r="AR2313" s="71"/>
      <c r="AS2313" s="71"/>
      <c r="AT2313" s="71"/>
      <c r="AU2313" s="71"/>
    </row>
    <row r="2314" spans="27:47" ht="12.95" customHeight="1">
      <c r="AA2314" s="71"/>
      <c r="AB2314" s="71"/>
      <c r="AC2314" s="71"/>
      <c r="AD2314" s="71"/>
      <c r="AE2314" s="71"/>
      <c r="AF2314" s="106"/>
      <c r="AG2314" s="102"/>
      <c r="AN2314" s="71"/>
      <c r="AO2314" s="71"/>
      <c r="AP2314" s="71"/>
      <c r="AQ2314" s="71"/>
      <c r="AR2314" s="71"/>
      <c r="AS2314" s="71"/>
      <c r="AT2314" s="71"/>
      <c r="AU2314" s="71"/>
    </row>
    <row r="2315" spans="27:47" ht="12.95" customHeight="1">
      <c r="AA2315" s="71"/>
      <c r="AB2315" s="71"/>
      <c r="AC2315" s="71"/>
      <c r="AD2315" s="71"/>
      <c r="AE2315" s="71"/>
      <c r="AF2315" s="106"/>
      <c r="AG2315" s="102"/>
      <c r="AN2315" s="71"/>
      <c r="AO2315" s="71"/>
      <c r="AP2315" s="71"/>
      <c r="AQ2315" s="71"/>
      <c r="AR2315" s="71"/>
      <c r="AS2315" s="71"/>
      <c r="AT2315" s="71"/>
      <c r="AU2315" s="71"/>
    </row>
    <row r="2316" spans="27:47" ht="12.95" customHeight="1">
      <c r="AA2316" s="71"/>
      <c r="AB2316" s="71"/>
      <c r="AC2316" s="71"/>
      <c r="AD2316" s="71"/>
      <c r="AE2316" s="71"/>
      <c r="AF2316" s="106"/>
      <c r="AG2316" s="102"/>
      <c r="AN2316" s="71"/>
      <c r="AO2316" s="71"/>
      <c r="AP2316" s="71"/>
      <c r="AQ2316" s="71"/>
      <c r="AR2316" s="71"/>
      <c r="AS2316" s="71"/>
      <c r="AT2316" s="71"/>
      <c r="AU2316" s="71"/>
    </row>
    <row r="2317" spans="27:47" ht="12.95" customHeight="1">
      <c r="AA2317" s="71"/>
      <c r="AB2317" s="71"/>
      <c r="AC2317" s="71"/>
      <c r="AD2317" s="71"/>
      <c r="AE2317" s="71"/>
      <c r="AF2317" s="106"/>
      <c r="AG2317" s="102"/>
      <c r="AN2317" s="71"/>
      <c r="AO2317" s="71"/>
      <c r="AP2317" s="71"/>
      <c r="AQ2317" s="71"/>
      <c r="AR2317" s="71"/>
      <c r="AS2317" s="71"/>
      <c r="AT2317" s="71"/>
      <c r="AU2317" s="71"/>
    </row>
    <row r="2318" spans="27:47" ht="12.95" customHeight="1">
      <c r="AA2318" s="71"/>
      <c r="AB2318" s="71"/>
      <c r="AC2318" s="71"/>
      <c r="AD2318" s="71"/>
      <c r="AE2318" s="71"/>
      <c r="AF2318" s="106"/>
      <c r="AG2318" s="102"/>
      <c r="AN2318" s="71"/>
      <c r="AO2318" s="71"/>
      <c r="AP2318" s="71"/>
      <c r="AQ2318" s="71"/>
      <c r="AR2318" s="71"/>
      <c r="AS2318" s="71"/>
      <c r="AT2318" s="71"/>
      <c r="AU2318" s="71"/>
    </row>
    <row r="2319" spans="27:47" ht="12.95" customHeight="1">
      <c r="AA2319" s="71"/>
      <c r="AB2319" s="71"/>
      <c r="AC2319" s="71"/>
      <c r="AD2319" s="71"/>
      <c r="AE2319" s="71"/>
      <c r="AF2319" s="106"/>
      <c r="AG2319" s="102"/>
      <c r="AN2319" s="71"/>
      <c r="AO2319" s="71"/>
      <c r="AP2319" s="71"/>
      <c r="AQ2319" s="71"/>
      <c r="AR2319" s="71"/>
      <c r="AS2319" s="71"/>
      <c r="AT2319" s="71"/>
      <c r="AU2319" s="71"/>
    </row>
    <row r="2320" spans="27:47" ht="12.95" customHeight="1">
      <c r="AA2320" s="71"/>
      <c r="AB2320" s="71"/>
      <c r="AC2320" s="71"/>
      <c r="AD2320" s="71"/>
      <c r="AE2320" s="71"/>
      <c r="AF2320" s="106"/>
      <c r="AG2320" s="102"/>
      <c r="AN2320" s="71"/>
      <c r="AO2320" s="71"/>
      <c r="AP2320" s="71"/>
      <c r="AQ2320" s="71"/>
      <c r="AR2320" s="71"/>
      <c r="AS2320" s="71"/>
      <c r="AT2320" s="71"/>
      <c r="AU2320" s="71"/>
    </row>
    <row r="2321" spans="27:47" ht="12.95" customHeight="1">
      <c r="AA2321" s="71"/>
      <c r="AB2321" s="71"/>
      <c r="AC2321" s="71"/>
      <c r="AD2321" s="71"/>
      <c r="AE2321" s="71"/>
      <c r="AF2321" s="106"/>
      <c r="AG2321" s="102"/>
      <c r="AN2321" s="71"/>
      <c r="AO2321" s="71"/>
      <c r="AP2321" s="71"/>
      <c r="AQ2321" s="71"/>
      <c r="AR2321" s="71"/>
      <c r="AS2321" s="71"/>
      <c r="AT2321" s="71"/>
      <c r="AU2321" s="71"/>
    </row>
    <row r="2322" spans="27:47" ht="12.95" customHeight="1">
      <c r="AA2322" s="71"/>
      <c r="AB2322" s="71"/>
      <c r="AC2322" s="71"/>
      <c r="AD2322" s="71"/>
      <c r="AE2322" s="71"/>
      <c r="AF2322" s="106"/>
      <c r="AG2322" s="102"/>
      <c r="AN2322" s="71"/>
      <c r="AO2322" s="71"/>
      <c r="AP2322" s="71"/>
      <c r="AQ2322" s="71"/>
      <c r="AR2322" s="71"/>
      <c r="AS2322" s="71"/>
      <c r="AT2322" s="71"/>
      <c r="AU2322" s="71"/>
    </row>
    <row r="2323" spans="27:47" ht="12.95" customHeight="1">
      <c r="AA2323" s="71"/>
      <c r="AB2323" s="71"/>
      <c r="AC2323" s="71"/>
      <c r="AD2323" s="71"/>
      <c r="AE2323" s="71"/>
      <c r="AF2323" s="106"/>
      <c r="AG2323" s="102"/>
      <c r="AN2323" s="71"/>
      <c r="AO2323" s="71"/>
      <c r="AP2323" s="71"/>
      <c r="AQ2323" s="71"/>
      <c r="AR2323" s="71"/>
      <c r="AS2323" s="71"/>
      <c r="AT2323" s="71"/>
      <c r="AU2323" s="71"/>
    </row>
    <row r="2324" spans="27:47" ht="12.95" customHeight="1">
      <c r="AA2324" s="71"/>
      <c r="AB2324" s="71"/>
      <c r="AC2324" s="71"/>
      <c r="AD2324" s="71"/>
      <c r="AE2324" s="71"/>
      <c r="AF2324" s="106"/>
      <c r="AG2324" s="102"/>
      <c r="AN2324" s="71"/>
      <c r="AO2324" s="71"/>
      <c r="AP2324" s="71"/>
      <c r="AQ2324" s="71"/>
      <c r="AR2324" s="71"/>
      <c r="AS2324" s="71"/>
      <c r="AT2324" s="71"/>
      <c r="AU2324" s="71"/>
    </row>
    <row r="2325" spans="27:47" ht="12.95" customHeight="1">
      <c r="AA2325" s="71"/>
      <c r="AB2325" s="71"/>
      <c r="AC2325" s="71"/>
      <c r="AD2325" s="71"/>
      <c r="AE2325" s="71"/>
      <c r="AF2325" s="106"/>
      <c r="AG2325" s="102"/>
      <c r="AN2325" s="71"/>
      <c r="AO2325" s="71"/>
      <c r="AP2325" s="71"/>
      <c r="AQ2325" s="71"/>
      <c r="AR2325" s="71"/>
      <c r="AS2325" s="71"/>
      <c r="AT2325" s="71"/>
      <c r="AU2325" s="71"/>
    </row>
    <row r="2326" spans="27:47" ht="12.95" customHeight="1">
      <c r="AA2326" s="71"/>
      <c r="AB2326" s="71"/>
      <c r="AC2326" s="71"/>
      <c r="AD2326" s="71"/>
      <c r="AE2326" s="71"/>
      <c r="AF2326" s="106"/>
      <c r="AG2326" s="102"/>
      <c r="AN2326" s="71"/>
      <c r="AO2326" s="71"/>
      <c r="AP2326" s="71"/>
      <c r="AQ2326" s="71"/>
      <c r="AR2326" s="71"/>
      <c r="AS2326" s="71"/>
      <c r="AT2326" s="71"/>
      <c r="AU2326" s="71"/>
    </row>
    <row r="2327" spans="27:47" ht="12.95" customHeight="1">
      <c r="AA2327" s="71"/>
      <c r="AB2327" s="71"/>
      <c r="AC2327" s="71"/>
      <c r="AD2327" s="71"/>
      <c r="AE2327" s="71"/>
      <c r="AF2327" s="106"/>
      <c r="AG2327" s="102"/>
      <c r="AN2327" s="71"/>
      <c r="AO2327" s="71"/>
      <c r="AP2327" s="71"/>
      <c r="AQ2327" s="71"/>
      <c r="AR2327" s="71"/>
      <c r="AS2327" s="71"/>
      <c r="AT2327" s="71"/>
      <c r="AU2327" s="71"/>
    </row>
    <row r="2328" spans="27:47" ht="12.95" customHeight="1">
      <c r="AA2328" s="71"/>
      <c r="AB2328" s="71"/>
      <c r="AC2328" s="71"/>
      <c r="AD2328" s="71"/>
      <c r="AE2328" s="71"/>
      <c r="AF2328" s="106"/>
      <c r="AG2328" s="102"/>
      <c r="AN2328" s="71"/>
      <c r="AO2328" s="71"/>
      <c r="AP2328" s="71"/>
      <c r="AQ2328" s="71"/>
      <c r="AR2328" s="71"/>
      <c r="AS2328" s="71"/>
      <c r="AT2328" s="71"/>
      <c r="AU2328" s="71"/>
    </row>
    <row r="2329" spans="27:47" ht="12.95" customHeight="1">
      <c r="AA2329" s="71"/>
      <c r="AB2329" s="71"/>
      <c r="AC2329" s="71"/>
      <c r="AD2329" s="71"/>
      <c r="AE2329" s="71"/>
      <c r="AF2329" s="106"/>
      <c r="AG2329" s="102"/>
      <c r="AN2329" s="71"/>
      <c r="AO2329" s="71"/>
      <c r="AP2329" s="71"/>
      <c r="AQ2329" s="71"/>
      <c r="AR2329" s="71"/>
      <c r="AS2329" s="71"/>
      <c r="AT2329" s="71"/>
      <c r="AU2329" s="71"/>
    </row>
    <row r="2330" spans="27:47" ht="12.95" customHeight="1">
      <c r="AA2330" s="71"/>
      <c r="AB2330" s="71"/>
      <c r="AC2330" s="71"/>
      <c r="AD2330" s="71"/>
      <c r="AE2330" s="71"/>
      <c r="AF2330" s="106"/>
      <c r="AG2330" s="102"/>
      <c r="AN2330" s="71"/>
      <c r="AO2330" s="71"/>
      <c r="AP2330" s="71"/>
      <c r="AQ2330" s="71"/>
      <c r="AR2330" s="71"/>
      <c r="AS2330" s="71"/>
      <c r="AT2330" s="71"/>
      <c r="AU2330" s="71"/>
    </row>
    <row r="2331" spans="27:47" ht="12.95" customHeight="1">
      <c r="AA2331" s="71"/>
      <c r="AB2331" s="71"/>
      <c r="AC2331" s="71"/>
      <c r="AD2331" s="71"/>
      <c r="AE2331" s="71"/>
      <c r="AF2331" s="106"/>
      <c r="AG2331" s="102"/>
      <c r="AN2331" s="71"/>
      <c r="AO2331" s="71"/>
      <c r="AP2331" s="71"/>
      <c r="AQ2331" s="71"/>
      <c r="AR2331" s="71"/>
      <c r="AS2331" s="71"/>
      <c r="AT2331" s="71"/>
      <c r="AU2331" s="71"/>
    </row>
    <row r="2332" spans="27:47" ht="12.95" customHeight="1">
      <c r="AA2332" s="71"/>
      <c r="AB2332" s="71"/>
      <c r="AC2332" s="71"/>
      <c r="AD2332" s="71"/>
      <c r="AE2332" s="71"/>
      <c r="AF2332" s="106"/>
      <c r="AG2332" s="102"/>
      <c r="AN2332" s="71"/>
      <c r="AO2332" s="71"/>
      <c r="AP2332" s="71"/>
      <c r="AQ2332" s="71"/>
      <c r="AR2332" s="71"/>
      <c r="AS2332" s="71"/>
      <c r="AT2332" s="71"/>
      <c r="AU2332" s="71"/>
    </row>
    <row r="2333" spans="27:47" ht="12.95" customHeight="1">
      <c r="AA2333" s="71"/>
      <c r="AB2333" s="71"/>
      <c r="AC2333" s="71"/>
      <c r="AD2333" s="71"/>
      <c r="AE2333" s="71"/>
      <c r="AF2333" s="106"/>
      <c r="AG2333" s="102"/>
      <c r="AN2333" s="71"/>
      <c r="AO2333" s="71"/>
      <c r="AP2333" s="71"/>
      <c r="AQ2333" s="71"/>
      <c r="AR2333" s="71"/>
      <c r="AS2333" s="71"/>
      <c r="AT2333" s="71"/>
      <c r="AU2333" s="71"/>
    </row>
    <row r="2334" spans="27:47" ht="12.95" customHeight="1">
      <c r="AA2334" s="71"/>
      <c r="AB2334" s="71"/>
      <c r="AC2334" s="71"/>
      <c r="AD2334" s="71"/>
      <c r="AE2334" s="71"/>
      <c r="AF2334" s="106"/>
      <c r="AG2334" s="102"/>
      <c r="AN2334" s="71"/>
      <c r="AO2334" s="71"/>
      <c r="AP2334" s="71"/>
      <c r="AQ2334" s="71"/>
      <c r="AR2334" s="71"/>
      <c r="AS2334" s="71"/>
      <c r="AT2334" s="71"/>
      <c r="AU2334" s="71"/>
    </row>
    <row r="2335" spans="27:47" ht="12.95" customHeight="1">
      <c r="AA2335" s="71"/>
      <c r="AB2335" s="71"/>
      <c r="AC2335" s="71"/>
      <c r="AD2335" s="71"/>
      <c r="AE2335" s="71"/>
      <c r="AF2335" s="106"/>
      <c r="AG2335" s="102"/>
      <c r="AN2335" s="71"/>
      <c r="AO2335" s="71"/>
      <c r="AP2335" s="71"/>
      <c r="AQ2335" s="71"/>
      <c r="AR2335" s="71"/>
      <c r="AS2335" s="71"/>
      <c r="AT2335" s="71"/>
      <c r="AU2335" s="71"/>
    </row>
    <row r="2336" spans="27:47" ht="12.95" customHeight="1">
      <c r="AA2336" s="71"/>
      <c r="AB2336" s="71"/>
      <c r="AC2336" s="71"/>
      <c r="AD2336" s="71"/>
      <c r="AE2336" s="71"/>
      <c r="AF2336" s="106"/>
      <c r="AG2336" s="102"/>
      <c r="AN2336" s="71"/>
      <c r="AO2336" s="71"/>
      <c r="AP2336" s="71"/>
      <c r="AQ2336" s="71"/>
      <c r="AR2336" s="71"/>
      <c r="AS2336" s="71"/>
      <c r="AT2336" s="71"/>
      <c r="AU2336" s="71"/>
    </row>
    <row r="2337" spans="27:47" ht="12.95" customHeight="1">
      <c r="AA2337" s="71"/>
      <c r="AB2337" s="71"/>
      <c r="AC2337" s="71"/>
      <c r="AD2337" s="71"/>
      <c r="AE2337" s="71"/>
      <c r="AF2337" s="106"/>
      <c r="AG2337" s="102"/>
      <c r="AN2337" s="71"/>
      <c r="AO2337" s="71"/>
      <c r="AP2337" s="71"/>
      <c r="AQ2337" s="71"/>
      <c r="AR2337" s="71"/>
      <c r="AS2337" s="71"/>
      <c r="AT2337" s="71"/>
      <c r="AU2337" s="71"/>
    </row>
    <row r="2338" spans="27:47" ht="12.95" customHeight="1">
      <c r="AA2338" s="71"/>
      <c r="AB2338" s="71"/>
      <c r="AC2338" s="71"/>
      <c r="AD2338" s="71"/>
      <c r="AE2338" s="71"/>
      <c r="AF2338" s="106"/>
      <c r="AG2338" s="102"/>
      <c r="AN2338" s="71"/>
      <c r="AO2338" s="71"/>
      <c r="AP2338" s="71"/>
      <c r="AQ2338" s="71"/>
      <c r="AR2338" s="71"/>
      <c r="AS2338" s="71"/>
      <c r="AT2338" s="71"/>
      <c r="AU2338" s="71"/>
    </row>
    <row r="2339" spans="27:47" ht="12.95" customHeight="1">
      <c r="AA2339" s="71"/>
      <c r="AB2339" s="71"/>
      <c r="AC2339" s="71"/>
      <c r="AD2339" s="71"/>
      <c r="AE2339" s="71"/>
      <c r="AF2339" s="106"/>
      <c r="AG2339" s="102"/>
      <c r="AN2339" s="71"/>
      <c r="AO2339" s="71"/>
      <c r="AP2339" s="71"/>
      <c r="AQ2339" s="71"/>
      <c r="AR2339" s="71"/>
      <c r="AS2339" s="71"/>
      <c r="AT2339" s="71"/>
      <c r="AU2339" s="71"/>
    </row>
    <row r="2340" spans="27:47" ht="12.95" customHeight="1">
      <c r="AA2340" s="71"/>
      <c r="AB2340" s="71"/>
      <c r="AC2340" s="71"/>
      <c r="AD2340" s="71"/>
      <c r="AE2340" s="71"/>
      <c r="AF2340" s="106"/>
      <c r="AG2340" s="102"/>
      <c r="AN2340" s="71"/>
      <c r="AO2340" s="71"/>
      <c r="AP2340" s="71"/>
      <c r="AQ2340" s="71"/>
      <c r="AR2340" s="71"/>
      <c r="AS2340" s="71"/>
      <c r="AT2340" s="71"/>
      <c r="AU2340" s="71"/>
    </row>
    <row r="2341" spans="27:47" ht="12.95" customHeight="1">
      <c r="AA2341" s="71"/>
      <c r="AB2341" s="71"/>
      <c r="AC2341" s="71"/>
      <c r="AD2341" s="71"/>
      <c r="AE2341" s="71"/>
      <c r="AF2341" s="106"/>
      <c r="AG2341" s="102"/>
      <c r="AN2341" s="71"/>
      <c r="AO2341" s="71"/>
      <c r="AP2341" s="71"/>
      <c r="AQ2341" s="71"/>
      <c r="AR2341" s="71"/>
      <c r="AS2341" s="71"/>
      <c r="AT2341" s="71"/>
      <c r="AU2341" s="71"/>
    </row>
    <row r="2342" spans="27:47" ht="12.95" customHeight="1">
      <c r="AA2342" s="71"/>
      <c r="AB2342" s="71"/>
      <c r="AC2342" s="71"/>
      <c r="AD2342" s="71"/>
      <c r="AE2342" s="71"/>
      <c r="AF2342" s="106"/>
      <c r="AG2342" s="102"/>
      <c r="AN2342" s="71"/>
      <c r="AO2342" s="71"/>
      <c r="AP2342" s="71"/>
      <c r="AQ2342" s="71"/>
      <c r="AR2342" s="71"/>
      <c r="AS2342" s="71"/>
      <c r="AT2342" s="71"/>
      <c r="AU2342" s="71"/>
    </row>
    <row r="2343" spans="27:47" ht="12.95" customHeight="1">
      <c r="AA2343" s="71"/>
      <c r="AB2343" s="71"/>
      <c r="AC2343" s="71"/>
      <c r="AD2343" s="71"/>
      <c r="AE2343" s="71"/>
      <c r="AF2343" s="106"/>
      <c r="AG2343" s="102"/>
      <c r="AN2343" s="71"/>
      <c r="AO2343" s="71"/>
      <c r="AP2343" s="71"/>
      <c r="AQ2343" s="71"/>
      <c r="AR2343" s="71"/>
      <c r="AS2343" s="71"/>
      <c r="AT2343" s="71"/>
      <c r="AU2343" s="71"/>
    </row>
    <row r="2344" spans="27:47" ht="12.95" customHeight="1">
      <c r="AA2344" s="71"/>
      <c r="AB2344" s="71"/>
      <c r="AC2344" s="71"/>
      <c r="AD2344" s="71"/>
      <c r="AE2344" s="71"/>
      <c r="AF2344" s="106"/>
      <c r="AG2344" s="102"/>
      <c r="AN2344" s="71"/>
      <c r="AO2344" s="71"/>
      <c r="AP2344" s="71"/>
      <c r="AQ2344" s="71"/>
      <c r="AR2344" s="71"/>
      <c r="AS2344" s="71"/>
      <c r="AT2344" s="71"/>
      <c r="AU2344" s="71"/>
    </row>
    <row r="2345" spans="27:47" ht="12.95" customHeight="1">
      <c r="AA2345" s="71"/>
      <c r="AB2345" s="71"/>
      <c r="AC2345" s="71"/>
      <c r="AD2345" s="71"/>
      <c r="AE2345" s="71"/>
      <c r="AF2345" s="106"/>
      <c r="AG2345" s="102"/>
      <c r="AN2345" s="71"/>
      <c r="AO2345" s="71"/>
      <c r="AP2345" s="71"/>
      <c r="AQ2345" s="71"/>
      <c r="AR2345" s="71"/>
      <c r="AS2345" s="71"/>
      <c r="AT2345" s="71"/>
      <c r="AU2345" s="71"/>
    </row>
    <row r="2346" spans="27:47" ht="12.95" customHeight="1">
      <c r="AA2346" s="71"/>
      <c r="AB2346" s="71"/>
      <c r="AC2346" s="71"/>
      <c r="AD2346" s="71"/>
      <c r="AE2346" s="71"/>
      <c r="AF2346" s="106"/>
      <c r="AG2346" s="102"/>
      <c r="AN2346" s="71"/>
      <c r="AO2346" s="71"/>
      <c r="AP2346" s="71"/>
      <c r="AQ2346" s="71"/>
      <c r="AR2346" s="71"/>
      <c r="AS2346" s="71"/>
      <c r="AT2346" s="71"/>
      <c r="AU2346" s="71"/>
    </row>
    <row r="2347" spans="27:47" ht="12.95" customHeight="1">
      <c r="AA2347" s="71"/>
      <c r="AB2347" s="71"/>
      <c r="AC2347" s="71"/>
      <c r="AD2347" s="71"/>
      <c r="AE2347" s="71"/>
      <c r="AF2347" s="106"/>
      <c r="AG2347" s="102"/>
      <c r="AN2347" s="71"/>
      <c r="AO2347" s="71"/>
      <c r="AP2347" s="71"/>
      <c r="AQ2347" s="71"/>
      <c r="AR2347" s="71"/>
      <c r="AS2347" s="71"/>
      <c r="AT2347" s="71"/>
      <c r="AU2347" s="71"/>
    </row>
    <row r="2348" spans="27:47" ht="12.95" customHeight="1">
      <c r="AA2348" s="71"/>
      <c r="AB2348" s="71"/>
      <c r="AC2348" s="71"/>
      <c r="AD2348" s="71"/>
      <c r="AE2348" s="71"/>
      <c r="AF2348" s="106"/>
      <c r="AG2348" s="102"/>
      <c r="AN2348" s="71"/>
      <c r="AO2348" s="71"/>
      <c r="AP2348" s="71"/>
      <c r="AQ2348" s="71"/>
      <c r="AR2348" s="71"/>
      <c r="AS2348" s="71"/>
      <c r="AT2348" s="71"/>
      <c r="AU2348" s="71"/>
    </row>
    <row r="2349" spans="27:47" ht="12.95" customHeight="1">
      <c r="AA2349" s="71"/>
      <c r="AB2349" s="71"/>
      <c r="AC2349" s="71"/>
      <c r="AD2349" s="71"/>
      <c r="AE2349" s="71"/>
      <c r="AF2349" s="106"/>
      <c r="AG2349" s="102"/>
      <c r="AN2349" s="71"/>
      <c r="AO2349" s="71"/>
      <c r="AP2349" s="71"/>
      <c r="AQ2349" s="71"/>
      <c r="AR2349" s="71"/>
      <c r="AS2349" s="71"/>
      <c r="AT2349" s="71"/>
      <c r="AU2349" s="71"/>
    </row>
    <row r="2350" spans="27:47" ht="12.95" customHeight="1">
      <c r="AA2350" s="71"/>
      <c r="AB2350" s="71"/>
      <c r="AC2350" s="71"/>
      <c r="AD2350" s="71"/>
      <c r="AE2350" s="71"/>
      <c r="AF2350" s="106"/>
      <c r="AG2350" s="102"/>
      <c r="AN2350" s="71"/>
      <c r="AO2350" s="71"/>
      <c r="AP2350" s="71"/>
      <c r="AQ2350" s="71"/>
      <c r="AR2350" s="71"/>
      <c r="AS2350" s="71"/>
      <c r="AT2350" s="71"/>
      <c r="AU2350" s="71"/>
    </row>
    <row r="2351" spans="27:47" ht="12.95" customHeight="1">
      <c r="AA2351" s="71"/>
      <c r="AB2351" s="71"/>
      <c r="AC2351" s="71"/>
      <c r="AD2351" s="71"/>
      <c r="AE2351" s="71"/>
      <c r="AF2351" s="106"/>
      <c r="AG2351" s="102"/>
      <c r="AN2351" s="71"/>
      <c r="AO2351" s="71"/>
      <c r="AP2351" s="71"/>
      <c r="AQ2351" s="71"/>
      <c r="AR2351" s="71"/>
      <c r="AS2351" s="71"/>
      <c r="AT2351" s="71"/>
      <c r="AU2351" s="71"/>
    </row>
    <row r="2352" spans="27:47" ht="12.95" customHeight="1">
      <c r="AA2352" s="71"/>
      <c r="AB2352" s="71"/>
      <c r="AC2352" s="71"/>
      <c r="AD2352" s="71"/>
      <c r="AE2352" s="71"/>
      <c r="AF2352" s="106"/>
      <c r="AG2352" s="102"/>
      <c r="AN2352" s="71"/>
      <c r="AO2352" s="71"/>
      <c r="AP2352" s="71"/>
      <c r="AQ2352" s="71"/>
      <c r="AR2352" s="71"/>
      <c r="AS2352" s="71"/>
      <c r="AT2352" s="71"/>
      <c r="AU2352" s="71"/>
    </row>
    <row r="2353" spans="27:47" ht="12.95" customHeight="1">
      <c r="AA2353" s="71"/>
      <c r="AB2353" s="71"/>
      <c r="AC2353" s="71"/>
      <c r="AD2353" s="71"/>
      <c r="AE2353" s="71"/>
      <c r="AF2353" s="106"/>
      <c r="AG2353" s="102"/>
      <c r="AN2353" s="71"/>
      <c r="AO2353" s="71"/>
      <c r="AP2353" s="71"/>
      <c r="AQ2353" s="71"/>
      <c r="AR2353" s="71"/>
      <c r="AS2353" s="71"/>
      <c r="AT2353" s="71"/>
      <c r="AU2353" s="71"/>
    </row>
    <row r="2354" spans="27:47" ht="12.95" customHeight="1">
      <c r="AA2354" s="71"/>
      <c r="AB2354" s="71"/>
      <c r="AC2354" s="71"/>
      <c r="AD2354" s="71"/>
      <c r="AE2354" s="71"/>
      <c r="AF2354" s="106"/>
      <c r="AG2354" s="102"/>
      <c r="AN2354" s="71"/>
      <c r="AO2354" s="71"/>
      <c r="AP2354" s="71"/>
      <c r="AQ2354" s="71"/>
      <c r="AR2354" s="71"/>
      <c r="AS2354" s="71"/>
      <c r="AT2354" s="71"/>
      <c r="AU2354" s="71"/>
    </row>
    <row r="2355" spans="27:47" ht="12.95" customHeight="1">
      <c r="AA2355" s="71"/>
      <c r="AB2355" s="71"/>
      <c r="AC2355" s="71"/>
      <c r="AD2355" s="71"/>
      <c r="AE2355" s="71"/>
      <c r="AF2355" s="106"/>
      <c r="AG2355" s="102"/>
      <c r="AN2355" s="71"/>
      <c r="AO2355" s="71"/>
      <c r="AP2355" s="71"/>
      <c r="AQ2355" s="71"/>
      <c r="AR2355" s="71"/>
      <c r="AS2355" s="71"/>
      <c r="AT2355" s="71"/>
      <c r="AU2355" s="71"/>
    </row>
    <row r="2356" spans="27:47" ht="12.95" customHeight="1">
      <c r="AA2356" s="71"/>
      <c r="AB2356" s="71"/>
      <c r="AC2356" s="71"/>
      <c r="AD2356" s="71"/>
      <c r="AE2356" s="71"/>
      <c r="AF2356" s="106"/>
      <c r="AG2356" s="102"/>
      <c r="AN2356" s="71"/>
      <c r="AO2356" s="71"/>
      <c r="AP2356" s="71"/>
      <c r="AQ2356" s="71"/>
      <c r="AR2356" s="71"/>
      <c r="AS2356" s="71"/>
      <c r="AT2356" s="71"/>
      <c r="AU2356" s="71"/>
    </row>
    <row r="2357" spans="27:47" ht="12.95" customHeight="1">
      <c r="AA2357" s="71"/>
      <c r="AB2357" s="71"/>
      <c r="AC2357" s="71"/>
      <c r="AD2357" s="71"/>
      <c r="AE2357" s="71"/>
      <c r="AF2357" s="106"/>
      <c r="AG2357" s="102"/>
      <c r="AN2357" s="71"/>
      <c r="AO2357" s="71"/>
      <c r="AP2357" s="71"/>
      <c r="AQ2357" s="71"/>
      <c r="AR2357" s="71"/>
      <c r="AS2357" s="71"/>
      <c r="AT2357" s="71"/>
      <c r="AU2357" s="71"/>
    </row>
    <row r="2358" spans="27:47" ht="12.95" customHeight="1">
      <c r="AA2358" s="71"/>
      <c r="AB2358" s="71"/>
      <c r="AC2358" s="71"/>
      <c r="AD2358" s="71"/>
      <c r="AE2358" s="71"/>
      <c r="AF2358" s="106"/>
      <c r="AG2358" s="102"/>
      <c r="AN2358" s="71"/>
      <c r="AO2358" s="71"/>
      <c r="AP2358" s="71"/>
      <c r="AQ2358" s="71"/>
      <c r="AR2358" s="71"/>
      <c r="AS2358" s="71"/>
      <c r="AT2358" s="71"/>
      <c r="AU2358" s="71"/>
    </row>
    <row r="2359" spans="27:47" ht="12.95" customHeight="1">
      <c r="AA2359" s="71"/>
      <c r="AB2359" s="71"/>
      <c r="AC2359" s="71"/>
      <c r="AD2359" s="71"/>
      <c r="AE2359" s="71"/>
      <c r="AF2359" s="106"/>
      <c r="AG2359" s="102"/>
      <c r="AN2359" s="71"/>
      <c r="AO2359" s="71"/>
      <c r="AP2359" s="71"/>
      <c r="AQ2359" s="71"/>
      <c r="AR2359" s="71"/>
      <c r="AS2359" s="71"/>
      <c r="AT2359" s="71"/>
      <c r="AU2359" s="71"/>
    </row>
    <row r="2360" spans="27:47" ht="12.95" customHeight="1">
      <c r="AA2360" s="71"/>
      <c r="AB2360" s="71"/>
      <c r="AC2360" s="71"/>
      <c r="AD2360" s="71"/>
      <c r="AE2360" s="71"/>
      <c r="AF2360" s="106"/>
      <c r="AG2360" s="102"/>
      <c r="AN2360" s="71"/>
      <c r="AO2360" s="71"/>
      <c r="AP2360" s="71"/>
      <c r="AQ2360" s="71"/>
      <c r="AR2360" s="71"/>
      <c r="AS2360" s="71"/>
      <c r="AT2360" s="71"/>
      <c r="AU2360" s="71"/>
    </row>
    <row r="2361" spans="27:47" ht="12.95" customHeight="1">
      <c r="AA2361" s="71"/>
      <c r="AB2361" s="71"/>
      <c r="AC2361" s="71"/>
      <c r="AD2361" s="71"/>
      <c r="AE2361" s="71"/>
      <c r="AF2361" s="106"/>
      <c r="AG2361" s="102"/>
      <c r="AN2361" s="71"/>
      <c r="AO2361" s="71"/>
      <c r="AP2361" s="71"/>
      <c r="AQ2361" s="71"/>
      <c r="AR2361" s="71"/>
      <c r="AS2361" s="71"/>
      <c r="AT2361" s="71"/>
      <c r="AU2361" s="71"/>
    </row>
    <row r="2362" spans="27:47" ht="12.95" customHeight="1">
      <c r="AA2362" s="71"/>
      <c r="AB2362" s="71"/>
      <c r="AC2362" s="71"/>
      <c r="AD2362" s="71"/>
      <c r="AE2362" s="71"/>
      <c r="AF2362" s="106"/>
      <c r="AG2362" s="102"/>
      <c r="AN2362" s="71"/>
      <c r="AO2362" s="71"/>
      <c r="AP2362" s="71"/>
      <c r="AQ2362" s="71"/>
      <c r="AR2362" s="71"/>
      <c r="AS2362" s="71"/>
      <c r="AT2362" s="71"/>
      <c r="AU2362" s="71"/>
    </row>
    <row r="2363" spans="27:47" ht="12.95" customHeight="1">
      <c r="AA2363" s="71"/>
      <c r="AB2363" s="71"/>
      <c r="AC2363" s="71"/>
      <c r="AD2363" s="71"/>
      <c r="AE2363" s="71"/>
      <c r="AF2363" s="106"/>
      <c r="AG2363" s="102"/>
      <c r="AN2363" s="71"/>
      <c r="AO2363" s="71"/>
      <c r="AP2363" s="71"/>
      <c r="AQ2363" s="71"/>
      <c r="AR2363" s="71"/>
      <c r="AS2363" s="71"/>
      <c r="AT2363" s="71"/>
      <c r="AU2363" s="71"/>
    </row>
    <row r="2364" spans="27:47" ht="12.95" customHeight="1">
      <c r="AA2364" s="71"/>
      <c r="AB2364" s="71"/>
      <c r="AC2364" s="71"/>
      <c r="AD2364" s="71"/>
      <c r="AE2364" s="71"/>
      <c r="AF2364" s="106"/>
      <c r="AG2364" s="102"/>
      <c r="AN2364" s="71"/>
      <c r="AO2364" s="71"/>
      <c r="AP2364" s="71"/>
      <c r="AQ2364" s="71"/>
      <c r="AR2364" s="71"/>
      <c r="AS2364" s="71"/>
      <c r="AT2364" s="71"/>
      <c r="AU2364" s="71"/>
    </row>
    <row r="2365" spans="27:47" ht="12.95" customHeight="1">
      <c r="AA2365" s="71"/>
      <c r="AB2365" s="71"/>
      <c r="AC2365" s="71"/>
      <c r="AD2365" s="71"/>
      <c r="AE2365" s="71"/>
      <c r="AF2365" s="106"/>
      <c r="AG2365" s="102"/>
      <c r="AN2365" s="71"/>
      <c r="AO2365" s="71"/>
      <c r="AP2365" s="71"/>
      <c r="AQ2365" s="71"/>
      <c r="AR2365" s="71"/>
      <c r="AS2365" s="71"/>
      <c r="AT2365" s="71"/>
      <c r="AU2365" s="71"/>
    </row>
    <row r="2366" spans="27:47" ht="12.95" customHeight="1">
      <c r="AA2366" s="71"/>
      <c r="AB2366" s="71"/>
      <c r="AC2366" s="71"/>
      <c r="AD2366" s="71"/>
      <c r="AE2366" s="71"/>
      <c r="AF2366" s="106"/>
      <c r="AG2366" s="102"/>
      <c r="AN2366" s="71"/>
      <c r="AO2366" s="71"/>
      <c r="AP2366" s="71"/>
      <c r="AQ2366" s="71"/>
      <c r="AR2366" s="71"/>
      <c r="AS2366" s="71"/>
      <c r="AT2366" s="71"/>
      <c r="AU2366" s="71"/>
    </row>
    <row r="2367" spans="27:47" ht="12.95" customHeight="1">
      <c r="AA2367" s="71"/>
      <c r="AB2367" s="71"/>
      <c r="AC2367" s="71"/>
      <c r="AD2367" s="71"/>
      <c r="AE2367" s="71"/>
      <c r="AF2367" s="106"/>
      <c r="AG2367" s="102"/>
      <c r="AN2367" s="71"/>
      <c r="AO2367" s="71"/>
      <c r="AP2367" s="71"/>
      <c r="AQ2367" s="71"/>
      <c r="AR2367" s="71"/>
      <c r="AS2367" s="71"/>
      <c r="AT2367" s="71"/>
      <c r="AU2367" s="71"/>
    </row>
    <row r="2368" spans="27:47" ht="12.95" customHeight="1">
      <c r="AA2368" s="71"/>
      <c r="AB2368" s="71"/>
      <c r="AC2368" s="71"/>
      <c r="AD2368" s="71"/>
      <c r="AE2368" s="71"/>
      <c r="AF2368" s="106"/>
      <c r="AG2368" s="102"/>
      <c r="AN2368" s="71"/>
      <c r="AO2368" s="71"/>
      <c r="AP2368" s="71"/>
      <c r="AQ2368" s="71"/>
      <c r="AR2368" s="71"/>
      <c r="AS2368" s="71"/>
      <c r="AT2368" s="71"/>
      <c r="AU2368" s="71"/>
    </row>
    <row r="2369" spans="27:47" ht="12.95" customHeight="1">
      <c r="AA2369" s="71"/>
      <c r="AB2369" s="71"/>
      <c r="AC2369" s="71"/>
      <c r="AD2369" s="71"/>
      <c r="AE2369" s="71"/>
      <c r="AF2369" s="106"/>
      <c r="AG2369" s="102"/>
      <c r="AN2369" s="71"/>
      <c r="AO2369" s="71"/>
      <c r="AP2369" s="71"/>
      <c r="AQ2369" s="71"/>
      <c r="AR2369" s="71"/>
      <c r="AS2369" s="71"/>
      <c r="AT2369" s="71"/>
      <c r="AU2369" s="71"/>
    </row>
    <row r="2370" spans="27:47" ht="12.95" customHeight="1">
      <c r="AA2370" s="71"/>
      <c r="AB2370" s="71"/>
      <c r="AC2370" s="71"/>
      <c r="AD2370" s="71"/>
      <c r="AE2370" s="71"/>
      <c r="AF2370" s="106"/>
      <c r="AG2370" s="102"/>
      <c r="AN2370" s="71"/>
      <c r="AO2370" s="71"/>
      <c r="AP2370" s="71"/>
      <c r="AQ2370" s="71"/>
      <c r="AR2370" s="71"/>
      <c r="AS2370" s="71"/>
      <c r="AT2370" s="71"/>
      <c r="AU2370" s="71"/>
    </row>
    <row r="2371" spans="27:47" ht="12.95" customHeight="1">
      <c r="AA2371" s="71"/>
      <c r="AB2371" s="71"/>
      <c r="AC2371" s="71"/>
      <c r="AD2371" s="71"/>
      <c r="AE2371" s="71"/>
      <c r="AF2371" s="106"/>
      <c r="AG2371" s="102"/>
      <c r="AN2371" s="71"/>
      <c r="AO2371" s="71"/>
      <c r="AP2371" s="71"/>
      <c r="AQ2371" s="71"/>
      <c r="AR2371" s="71"/>
      <c r="AS2371" s="71"/>
      <c r="AT2371" s="71"/>
      <c r="AU2371" s="71"/>
    </row>
    <row r="2372" spans="27:47" ht="12.95" customHeight="1">
      <c r="AA2372" s="71"/>
      <c r="AB2372" s="71"/>
      <c r="AC2372" s="71"/>
      <c r="AD2372" s="71"/>
      <c r="AE2372" s="71"/>
      <c r="AF2372" s="106"/>
      <c r="AG2372" s="102"/>
      <c r="AN2372" s="71"/>
      <c r="AO2372" s="71"/>
      <c r="AP2372" s="71"/>
      <c r="AQ2372" s="71"/>
      <c r="AR2372" s="71"/>
      <c r="AS2372" s="71"/>
      <c r="AT2372" s="71"/>
      <c r="AU2372" s="71"/>
    </row>
    <row r="2373" spans="27:47" ht="12.95" customHeight="1">
      <c r="AA2373" s="71"/>
      <c r="AB2373" s="71"/>
      <c r="AC2373" s="71"/>
      <c r="AD2373" s="71"/>
      <c r="AE2373" s="71"/>
      <c r="AF2373" s="106"/>
      <c r="AG2373" s="102"/>
      <c r="AN2373" s="71"/>
      <c r="AO2373" s="71"/>
      <c r="AP2373" s="71"/>
      <c r="AQ2373" s="71"/>
      <c r="AR2373" s="71"/>
      <c r="AS2373" s="71"/>
      <c r="AT2373" s="71"/>
      <c r="AU2373" s="71"/>
    </row>
    <row r="2374" spans="27:47" ht="12.95" customHeight="1">
      <c r="AA2374" s="71"/>
      <c r="AB2374" s="71"/>
      <c r="AC2374" s="71"/>
      <c r="AD2374" s="71"/>
      <c r="AE2374" s="71"/>
      <c r="AF2374" s="106"/>
      <c r="AG2374" s="102"/>
      <c r="AN2374" s="71"/>
      <c r="AO2374" s="71"/>
      <c r="AP2374" s="71"/>
      <c r="AQ2374" s="71"/>
      <c r="AR2374" s="71"/>
      <c r="AS2374" s="71"/>
      <c r="AT2374" s="71"/>
      <c r="AU2374" s="71"/>
    </row>
    <row r="2375" spans="27:47" ht="12.95" customHeight="1">
      <c r="AA2375" s="71"/>
      <c r="AB2375" s="71"/>
      <c r="AC2375" s="71"/>
      <c r="AD2375" s="71"/>
      <c r="AE2375" s="71"/>
      <c r="AF2375" s="106"/>
      <c r="AG2375" s="102"/>
      <c r="AN2375" s="71"/>
      <c r="AO2375" s="71"/>
      <c r="AP2375" s="71"/>
      <c r="AQ2375" s="71"/>
      <c r="AR2375" s="71"/>
      <c r="AS2375" s="71"/>
      <c r="AT2375" s="71"/>
      <c r="AU2375" s="71"/>
    </row>
    <row r="2376" spans="27:47" ht="12.95" customHeight="1">
      <c r="AA2376" s="71"/>
      <c r="AB2376" s="71"/>
      <c r="AC2376" s="71"/>
      <c r="AD2376" s="71"/>
      <c r="AE2376" s="71"/>
      <c r="AF2376" s="106"/>
      <c r="AG2376" s="102"/>
      <c r="AN2376" s="71"/>
      <c r="AO2376" s="71"/>
      <c r="AP2376" s="71"/>
      <c r="AQ2376" s="71"/>
      <c r="AR2376" s="71"/>
      <c r="AS2376" s="71"/>
      <c r="AT2376" s="71"/>
      <c r="AU2376" s="71"/>
    </row>
    <row r="2377" spans="27:47" ht="12.95" customHeight="1">
      <c r="AA2377" s="71"/>
      <c r="AB2377" s="71"/>
      <c r="AC2377" s="71"/>
      <c r="AD2377" s="71"/>
      <c r="AE2377" s="71"/>
      <c r="AF2377" s="106"/>
      <c r="AG2377" s="102"/>
      <c r="AN2377" s="71"/>
      <c r="AO2377" s="71"/>
      <c r="AP2377" s="71"/>
      <c r="AQ2377" s="71"/>
      <c r="AR2377" s="71"/>
      <c r="AS2377" s="71"/>
      <c r="AT2377" s="71"/>
      <c r="AU2377" s="71"/>
    </row>
    <row r="2378" spans="27:47" ht="12.95" customHeight="1">
      <c r="AA2378" s="71"/>
      <c r="AB2378" s="71"/>
      <c r="AC2378" s="71"/>
      <c r="AD2378" s="71"/>
      <c r="AE2378" s="71"/>
      <c r="AF2378" s="106"/>
      <c r="AG2378" s="102"/>
      <c r="AN2378" s="71"/>
      <c r="AO2378" s="71"/>
      <c r="AP2378" s="71"/>
      <c r="AQ2378" s="71"/>
      <c r="AR2378" s="71"/>
      <c r="AS2378" s="71"/>
      <c r="AT2378" s="71"/>
      <c r="AU2378" s="71"/>
    </row>
    <row r="2379" spans="27:47" ht="12.95" customHeight="1">
      <c r="AA2379" s="71"/>
      <c r="AB2379" s="71"/>
      <c r="AC2379" s="71"/>
      <c r="AD2379" s="71"/>
      <c r="AE2379" s="71"/>
      <c r="AF2379" s="106"/>
      <c r="AG2379" s="102"/>
      <c r="AN2379" s="71"/>
      <c r="AO2379" s="71"/>
      <c r="AP2379" s="71"/>
      <c r="AQ2379" s="71"/>
      <c r="AR2379" s="71"/>
      <c r="AS2379" s="71"/>
      <c r="AT2379" s="71"/>
      <c r="AU2379" s="71"/>
    </row>
    <row r="2380" spans="27:47" ht="12.95" customHeight="1">
      <c r="AA2380" s="71"/>
      <c r="AB2380" s="71"/>
      <c r="AC2380" s="71"/>
      <c r="AD2380" s="71"/>
      <c r="AE2380" s="71"/>
      <c r="AF2380" s="106"/>
      <c r="AG2380" s="102"/>
      <c r="AN2380" s="71"/>
      <c r="AO2380" s="71"/>
      <c r="AP2380" s="71"/>
      <c r="AQ2380" s="71"/>
      <c r="AR2380" s="71"/>
      <c r="AS2380" s="71"/>
      <c r="AT2380" s="71"/>
      <c r="AU2380" s="71"/>
    </row>
    <row r="2381" spans="27:47" ht="12.95" customHeight="1">
      <c r="AA2381" s="71"/>
      <c r="AB2381" s="71"/>
      <c r="AC2381" s="71"/>
      <c r="AD2381" s="71"/>
      <c r="AE2381" s="71"/>
      <c r="AF2381" s="106"/>
      <c r="AG2381" s="102"/>
      <c r="AN2381" s="71"/>
      <c r="AO2381" s="71"/>
      <c r="AP2381" s="71"/>
      <c r="AQ2381" s="71"/>
      <c r="AR2381" s="71"/>
      <c r="AS2381" s="71"/>
      <c r="AT2381" s="71"/>
      <c r="AU2381" s="71"/>
    </row>
    <row r="2382" spans="27:47" ht="12.95" customHeight="1">
      <c r="AA2382" s="71"/>
      <c r="AB2382" s="71"/>
      <c r="AC2382" s="71"/>
      <c r="AD2382" s="71"/>
      <c r="AE2382" s="71"/>
      <c r="AF2382" s="106"/>
      <c r="AG2382" s="102"/>
      <c r="AN2382" s="71"/>
      <c r="AO2382" s="71"/>
      <c r="AP2382" s="71"/>
      <c r="AQ2382" s="71"/>
      <c r="AR2382" s="71"/>
      <c r="AS2382" s="71"/>
      <c r="AT2382" s="71"/>
      <c r="AU2382" s="71"/>
    </row>
    <row r="2383" spans="27:47" ht="12.95" customHeight="1">
      <c r="AA2383" s="71"/>
      <c r="AB2383" s="71"/>
      <c r="AC2383" s="71"/>
      <c r="AD2383" s="71"/>
      <c r="AE2383" s="71"/>
      <c r="AF2383" s="106"/>
      <c r="AG2383" s="102"/>
      <c r="AN2383" s="71"/>
      <c r="AO2383" s="71"/>
      <c r="AP2383" s="71"/>
      <c r="AQ2383" s="71"/>
      <c r="AR2383" s="71"/>
      <c r="AS2383" s="71"/>
      <c r="AT2383" s="71"/>
      <c r="AU2383" s="71"/>
    </row>
    <row r="2384" spans="27:47" ht="12.95" customHeight="1">
      <c r="AA2384" s="71"/>
      <c r="AB2384" s="71"/>
      <c r="AC2384" s="71"/>
      <c r="AD2384" s="71"/>
      <c r="AE2384" s="71"/>
      <c r="AF2384" s="106"/>
      <c r="AG2384" s="102"/>
      <c r="AN2384" s="71"/>
      <c r="AO2384" s="71"/>
      <c r="AP2384" s="71"/>
      <c r="AQ2384" s="71"/>
      <c r="AR2384" s="71"/>
      <c r="AS2384" s="71"/>
      <c r="AT2384" s="71"/>
      <c r="AU2384" s="71"/>
    </row>
    <row r="2385" spans="27:47" ht="12.95" customHeight="1">
      <c r="AA2385" s="71"/>
      <c r="AB2385" s="71"/>
      <c r="AC2385" s="71"/>
      <c r="AD2385" s="71"/>
      <c r="AE2385" s="71"/>
      <c r="AF2385" s="106"/>
      <c r="AG2385" s="102"/>
      <c r="AN2385" s="71"/>
      <c r="AO2385" s="71"/>
      <c r="AP2385" s="71"/>
      <c r="AQ2385" s="71"/>
      <c r="AR2385" s="71"/>
      <c r="AS2385" s="71"/>
      <c r="AT2385" s="71"/>
      <c r="AU2385" s="71"/>
    </row>
    <row r="2386" spans="27:47" ht="12.95" customHeight="1">
      <c r="AA2386" s="71"/>
      <c r="AB2386" s="71"/>
      <c r="AC2386" s="71"/>
      <c r="AD2386" s="71"/>
      <c r="AE2386" s="71"/>
      <c r="AF2386" s="106"/>
      <c r="AG2386" s="102"/>
      <c r="AN2386" s="71"/>
      <c r="AO2386" s="71"/>
      <c r="AP2386" s="71"/>
      <c r="AQ2386" s="71"/>
      <c r="AR2386" s="71"/>
      <c r="AS2386" s="71"/>
      <c r="AT2386" s="71"/>
      <c r="AU2386" s="71"/>
    </row>
    <row r="2387" spans="27:47" ht="12.95" customHeight="1">
      <c r="AA2387" s="71"/>
      <c r="AB2387" s="71"/>
      <c r="AC2387" s="71"/>
      <c r="AD2387" s="71"/>
      <c r="AE2387" s="71"/>
      <c r="AF2387" s="106"/>
      <c r="AG2387" s="102"/>
      <c r="AN2387" s="71"/>
      <c r="AO2387" s="71"/>
      <c r="AP2387" s="71"/>
      <c r="AQ2387" s="71"/>
      <c r="AR2387" s="71"/>
      <c r="AS2387" s="71"/>
      <c r="AT2387" s="71"/>
      <c r="AU2387" s="71"/>
    </row>
    <row r="2388" spans="27:47" ht="12.95" customHeight="1">
      <c r="AA2388" s="71"/>
      <c r="AB2388" s="71"/>
      <c r="AC2388" s="71"/>
      <c r="AD2388" s="71"/>
      <c r="AE2388" s="71"/>
      <c r="AF2388" s="106"/>
      <c r="AG2388" s="102"/>
      <c r="AN2388" s="71"/>
      <c r="AO2388" s="71"/>
      <c r="AP2388" s="71"/>
      <c r="AQ2388" s="71"/>
      <c r="AR2388" s="71"/>
      <c r="AS2388" s="71"/>
      <c r="AT2388" s="71"/>
      <c r="AU2388" s="71"/>
    </row>
    <row r="2389" spans="27:47" ht="12.95" customHeight="1">
      <c r="AA2389" s="71"/>
      <c r="AB2389" s="71"/>
      <c r="AC2389" s="71"/>
      <c r="AD2389" s="71"/>
      <c r="AE2389" s="71"/>
      <c r="AF2389" s="106"/>
      <c r="AG2389" s="102"/>
      <c r="AN2389" s="71"/>
      <c r="AO2389" s="71"/>
      <c r="AP2389" s="71"/>
      <c r="AQ2389" s="71"/>
      <c r="AR2389" s="71"/>
      <c r="AS2389" s="71"/>
      <c r="AT2389" s="71"/>
      <c r="AU2389" s="71"/>
    </row>
    <row r="2390" spans="27:47" ht="12.95" customHeight="1">
      <c r="AA2390" s="71"/>
      <c r="AB2390" s="71"/>
      <c r="AC2390" s="71"/>
      <c r="AD2390" s="71"/>
      <c r="AE2390" s="71"/>
      <c r="AF2390" s="106"/>
      <c r="AG2390" s="102"/>
      <c r="AN2390" s="71"/>
      <c r="AO2390" s="71"/>
      <c r="AP2390" s="71"/>
      <c r="AQ2390" s="71"/>
      <c r="AR2390" s="71"/>
      <c r="AS2390" s="71"/>
      <c r="AT2390" s="71"/>
      <c r="AU2390" s="71"/>
    </row>
    <row r="2391" spans="27:47" ht="12.95" customHeight="1">
      <c r="AA2391" s="71"/>
      <c r="AB2391" s="71"/>
      <c r="AC2391" s="71"/>
      <c r="AD2391" s="71"/>
      <c r="AE2391" s="71"/>
      <c r="AF2391" s="106"/>
      <c r="AG2391" s="102"/>
      <c r="AN2391" s="71"/>
      <c r="AO2391" s="71"/>
      <c r="AP2391" s="71"/>
      <c r="AQ2391" s="71"/>
      <c r="AR2391" s="71"/>
      <c r="AS2391" s="71"/>
      <c r="AT2391" s="71"/>
      <c r="AU2391" s="71"/>
    </row>
    <row r="2392" spans="27:47" ht="12.95" customHeight="1">
      <c r="AA2392" s="71"/>
      <c r="AB2392" s="71"/>
      <c r="AC2392" s="71"/>
      <c r="AD2392" s="71"/>
      <c r="AE2392" s="71"/>
      <c r="AF2392" s="106"/>
      <c r="AG2392" s="102"/>
      <c r="AN2392" s="71"/>
      <c r="AO2392" s="71"/>
      <c r="AP2392" s="71"/>
      <c r="AQ2392" s="71"/>
      <c r="AR2392" s="71"/>
      <c r="AS2392" s="71"/>
      <c r="AT2392" s="71"/>
      <c r="AU2392" s="71"/>
    </row>
    <row r="2393" spans="27:47" ht="12.95" customHeight="1">
      <c r="AA2393" s="71"/>
      <c r="AB2393" s="71"/>
      <c r="AC2393" s="71"/>
      <c r="AD2393" s="71"/>
      <c r="AE2393" s="71"/>
      <c r="AF2393" s="106"/>
      <c r="AG2393" s="102"/>
      <c r="AN2393" s="71"/>
      <c r="AO2393" s="71"/>
      <c r="AP2393" s="71"/>
      <c r="AQ2393" s="71"/>
      <c r="AR2393" s="71"/>
      <c r="AS2393" s="71"/>
      <c r="AT2393" s="71"/>
      <c r="AU2393" s="71"/>
    </row>
    <row r="2394" spans="27:47" ht="12.95" customHeight="1">
      <c r="AA2394" s="71"/>
      <c r="AB2394" s="71"/>
      <c r="AC2394" s="71"/>
      <c r="AD2394" s="71"/>
      <c r="AE2394" s="71"/>
      <c r="AF2394" s="106"/>
      <c r="AG2394" s="102"/>
      <c r="AN2394" s="71"/>
      <c r="AO2394" s="71"/>
      <c r="AP2394" s="71"/>
      <c r="AQ2394" s="71"/>
      <c r="AR2394" s="71"/>
      <c r="AS2394" s="71"/>
      <c r="AT2394" s="71"/>
      <c r="AU2394" s="71"/>
    </row>
    <row r="2395" spans="27:47" ht="12.95" customHeight="1">
      <c r="AA2395" s="71"/>
      <c r="AB2395" s="71"/>
      <c r="AC2395" s="71"/>
      <c r="AD2395" s="71"/>
      <c r="AE2395" s="71"/>
      <c r="AF2395" s="106"/>
      <c r="AG2395" s="102"/>
      <c r="AN2395" s="71"/>
      <c r="AO2395" s="71"/>
      <c r="AP2395" s="71"/>
      <c r="AQ2395" s="71"/>
      <c r="AR2395" s="71"/>
      <c r="AS2395" s="71"/>
      <c r="AT2395" s="71"/>
      <c r="AU2395" s="71"/>
    </row>
    <row r="2396" spans="27:47" ht="12.95" customHeight="1">
      <c r="AA2396" s="71"/>
      <c r="AB2396" s="71"/>
      <c r="AC2396" s="71"/>
      <c r="AD2396" s="71"/>
      <c r="AE2396" s="71"/>
      <c r="AF2396" s="106"/>
      <c r="AG2396" s="102"/>
      <c r="AN2396" s="71"/>
      <c r="AO2396" s="71"/>
      <c r="AP2396" s="71"/>
      <c r="AQ2396" s="71"/>
      <c r="AR2396" s="71"/>
      <c r="AS2396" s="71"/>
      <c r="AT2396" s="71"/>
      <c r="AU2396" s="71"/>
    </row>
    <row r="2397" spans="27:47" ht="12.95" customHeight="1">
      <c r="AA2397" s="71"/>
      <c r="AB2397" s="71"/>
      <c r="AC2397" s="71"/>
      <c r="AD2397" s="71"/>
      <c r="AE2397" s="71"/>
      <c r="AF2397" s="106"/>
      <c r="AG2397" s="102"/>
      <c r="AN2397" s="71"/>
      <c r="AO2397" s="71"/>
      <c r="AP2397" s="71"/>
      <c r="AQ2397" s="71"/>
      <c r="AR2397" s="71"/>
      <c r="AS2397" s="71"/>
      <c r="AT2397" s="71"/>
      <c r="AU2397" s="71"/>
    </row>
    <row r="2398" spans="27:47" ht="12.95" customHeight="1">
      <c r="AA2398" s="71"/>
      <c r="AB2398" s="71"/>
      <c r="AC2398" s="71"/>
      <c r="AD2398" s="71"/>
      <c r="AE2398" s="71"/>
      <c r="AF2398" s="106"/>
      <c r="AG2398" s="102"/>
      <c r="AN2398" s="71"/>
      <c r="AO2398" s="71"/>
      <c r="AP2398" s="71"/>
      <c r="AQ2398" s="71"/>
      <c r="AR2398" s="71"/>
      <c r="AS2398" s="71"/>
      <c r="AT2398" s="71"/>
      <c r="AU2398" s="71"/>
    </row>
    <row r="2399" spans="27:47" ht="12.95" customHeight="1">
      <c r="AA2399" s="71"/>
      <c r="AB2399" s="71"/>
      <c r="AC2399" s="71"/>
      <c r="AD2399" s="71"/>
      <c r="AE2399" s="71"/>
      <c r="AF2399" s="106"/>
      <c r="AG2399" s="102"/>
      <c r="AN2399" s="71"/>
      <c r="AO2399" s="71"/>
      <c r="AP2399" s="71"/>
      <c r="AQ2399" s="71"/>
      <c r="AR2399" s="71"/>
      <c r="AS2399" s="71"/>
      <c r="AT2399" s="71"/>
      <c r="AU2399" s="71"/>
    </row>
    <row r="2400" spans="27:47" ht="12.95" customHeight="1">
      <c r="AA2400" s="71"/>
      <c r="AB2400" s="71"/>
      <c r="AC2400" s="71"/>
      <c r="AD2400" s="71"/>
      <c r="AE2400" s="71"/>
      <c r="AF2400" s="106"/>
      <c r="AG2400" s="102"/>
      <c r="AN2400" s="71"/>
      <c r="AO2400" s="71"/>
      <c r="AP2400" s="71"/>
      <c r="AQ2400" s="71"/>
      <c r="AR2400" s="71"/>
      <c r="AS2400" s="71"/>
      <c r="AT2400" s="71"/>
      <c r="AU2400" s="71"/>
    </row>
    <row r="2401" spans="27:47" ht="12.95" customHeight="1">
      <c r="AA2401" s="71"/>
      <c r="AB2401" s="71"/>
      <c r="AC2401" s="71"/>
      <c r="AD2401" s="71"/>
      <c r="AE2401" s="71"/>
      <c r="AF2401" s="106"/>
      <c r="AG2401" s="102"/>
      <c r="AN2401" s="71"/>
      <c r="AO2401" s="71"/>
      <c r="AP2401" s="71"/>
      <c r="AQ2401" s="71"/>
      <c r="AR2401" s="71"/>
      <c r="AS2401" s="71"/>
      <c r="AT2401" s="71"/>
      <c r="AU2401" s="71"/>
    </row>
    <row r="2402" spans="27:47" ht="12.95" customHeight="1">
      <c r="AA2402" s="71"/>
      <c r="AB2402" s="71"/>
      <c r="AC2402" s="71"/>
      <c r="AD2402" s="71"/>
      <c r="AE2402" s="71"/>
      <c r="AF2402" s="106"/>
      <c r="AG2402" s="102"/>
      <c r="AN2402" s="71"/>
      <c r="AO2402" s="71"/>
      <c r="AP2402" s="71"/>
      <c r="AQ2402" s="71"/>
      <c r="AR2402" s="71"/>
      <c r="AS2402" s="71"/>
      <c r="AT2402" s="71"/>
      <c r="AU2402" s="71"/>
    </row>
    <row r="2403" spans="27:47" ht="12.95" customHeight="1">
      <c r="AA2403" s="71"/>
      <c r="AB2403" s="71"/>
      <c r="AC2403" s="71"/>
      <c r="AD2403" s="71"/>
      <c r="AE2403" s="71"/>
      <c r="AF2403" s="106"/>
      <c r="AG2403" s="102"/>
      <c r="AN2403" s="71"/>
      <c r="AO2403" s="71"/>
      <c r="AP2403" s="71"/>
      <c r="AQ2403" s="71"/>
      <c r="AR2403" s="71"/>
      <c r="AS2403" s="71"/>
      <c r="AT2403" s="71"/>
      <c r="AU2403" s="71"/>
    </row>
    <row r="2404" spans="27:47" ht="12.95" customHeight="1">
      <c r="AA2404" s="71"/>
      <c r="AB2404" s="71"/>
      <c r="AC2404" s="71"/>
      <c r="AD2404" s="71"/>
      <c r="AE2404" s="71"/>
      <c r="AF2404" s="106"/>
      <c r="AG2404" s="102"/>
      <c r="AN2404" s="71"/>
      <c r="AO2404" s="71"/>
      <c r="AP2404" s="71"/>
      <c r="AQ2404" s="71"/>
      <c r="AR2404" s="71"/>
      <c r="AS2404" s="71"/>
      <c r="AT2404" s="71"/>
      <c r="AU2404" s="71"/>
    </row>
    <row r="2405" spans="27:47" ht="12.95" customHeight="1">
      <c r="AA2405" s="71"/>
      <c r="AB2405" s="71"/>
      <c r="AC2405" s="71"/>
      <c r="AD2405" s="71"/>
      <c r="AE2405" s="71"/>
      <c r="AF2405" s="106"/>
      <c r="AG2405" s="102"/>
      <c r="AN2405" s="71"/>
      <c r="AO2405" s="71"/>
      <c r="AP2405" s="71"/>
      <c r="AQ2405" s="71"/>
      <c r="AR2405" s="71"/>
      <c r="AS2405" s="71"/>
      <c r="AT2405" s="71"/>
      <c r="AU2405" s="71"/>
    </row>
    <row r="2406" spans="27:47" ht="12.95" customHeight="1">
      <c r="AA2406" s="71"/>
      <c r="AB2406" s="71"/>
      <c r="AC2406" s="71"/>
      <c r="AD2406" s="71"/>
      <c r="AE2406" s="71"/>
      <c r="AF2406" s="106"/>
      <c r="AG2406" s="102"/>
      <c r="AN2406" s="71"/>
      <c r="AO2406" s="71"/>
      <c r="AP2406" s="71"/>
      <c r="AQ2406" s="71"/>
      <c r="AR2406" s="71"/>
      <c r="AS2406" s="71"/>
      <c r="AT2406" s="71"/>
      <c r="AU2406" s="71"/>
    </row>
    <row r="2407" spans="27:47" ht="12.95" customHeight="1">
      <c r="AA2407" s="71"/>
      <c r="AB2407" s="71"/>
      <c r="AC2407" s="71"/>
      <c r="AD2407" s="71"/>
      <c r="AE2407" s="71"/>
      <c r="AF2407" s="106"/>
      <c r="AG2407" s="102"/>
      <c r="AN2407" s="71"/>
      <c r="AO2407" s="71"/>
      <c r="AP2407" s="71"/>
      <c r="AQ2407" s="71"/>
      <c r="AR2407" s="71"/>
      <c r="AS2407" s="71"/>
      <c r="AT2407" s="71"/>
      <c r="AU2407" s="71"/>
    </row>
    <row r="2408" spans="27:47" ht="12.95" customHeight="1">
      <c r="AA2408" s="71"/>
      <c r="AB2408" s="71"/>
      <c r="AC2408" s="71"/>
      <c r="AD2408" s="71"/>
      <c r="AE2408" s="71"/>
      <c r="AF2408" s="106"/>
      <c r="AG2408" s="102"/>
      <c r="AN2408" s="71"/>
      <c r="AO2408" s="71"/>
      <c r="AP2408" s="71"/>
      <c r="AQ2408" s="71"/>
      <c r="AR2408" s="71"/>
      <c r="AS2408" s="71"/>
      <c r="AT2408" s="71"/>
      <c r="AU2408" s="71"/>
    </row>
    <row r="2409" spans="27:47" ht="12.95" customHeight="1">
      <c r="AA2409" s="71"/>
      <c r="AB2409" s="71"/>
      <c r="AC2409" s="71"/>
      <c r="AD2409" s="71"/>
      <c r="AE2409" s="71"/>
      <c r="AF2409" s="106"/>
      <c r="AG2409" s="102"/>
      <c r="AN2409" s="71"/>
      <c r="AO2409" s="71"/>
      <c r="AP2409" s="71"/>
      <c r="AQ2409" s="71"/>
      <c r="AR2409" s="71"/>
      <c r="AS2409" s="71"/>
      <c r="AT2409" s="71"/>
      <c r="AU2409" s="71"/>
    </row>
    <row r="2410" spans="27:47" ht="12.95" customHeight="1">
      <c r="AA2410" s="71"/>
      <c r="AB2410" s="71"/>
      <c r="AC2410" s="71"/>
      <c r="AD2410" s="71"/>
      <c r="AE2410" s="71"/>
      <c r="AF2410" s="106"/>
      <c r="AG2410" s="102"/>
      <c r="AN2410" s="71"/>
      <c r="AO2410" s="71"/>
      <c r="AP2410" s="71"/>
      <c r="AQ2410" s="71"/>
      <c r="AR2410" s="71"/>
      <c r="AS2410" s="71"/>
      <c r="AT2410" s="71"/>
      <c r="AU2410" s="71"/>
    </row>
    <row r="2411" spans="27:47" ht="12.95" customHeight="1">
      <c r="AA2411" s="71"/>
      <c r="AB2411" s="71"/>
      <c r="AC2411" s="71"/>
      <c r="AD2411" s="71"/>
      <c r="AE2411" s="71"/>
      <c r="AF2411" s="106"/>
      <c r="AG2411" s="102"/>
      <c r="AN2411" s="71"/>
      <c r="AO2411" s="71"/>
      <c r="AP2411" s="71"/>
      <c r="AQ2411" s="71"/>
      <c r="AR2411" s="71"/>
      <c r="AS2411" s="71"/>
      <c r="AT2411" s="71"/>
      <c r="AU2411" s="71"/>
    </row>
    <row r="2412" spans="27:47" ht="12.95" customHeight="1">
      <c r="AA2412" s="71"/>
      <c r="AB2412" s="71"/>
      <c r="AC2412" s="71"/>
      <c r="AD2412" s="71"/>
      <c r="AE2412" s="71"/>
      <c r="AF2412" s="106"/>
      <c r="AG2412" s="102"/>
      <c r="AN2412" s="71"/>
      <c r="AO2412" s="71"/>
      <c r="AP2412" s="71"/>
      <c r="AQ2412" s="71"/>
      <c r="AR2412" s="71"/>
      <c r="AS2412" s="71"/>
      <c r="AT2412" s="71"/>
      <c r="AU2412" s="71"/>
    </row>
    <row r="2413" spans="27:47" ht="12.95" customHeight="1">
      <c r="AA2413" s="71"/>
      <c r="AB2413" s="71"/>
      <c r="AC2413" s="71"/>
      <c r="AD2413" s="71"/>
      <c r="AE2413" s="71"/>
      <c r="AF2413" s="106"/>
      <c r="AG2413" s="102"/>
      <c r="AN2413" s="71"/>
      <c r="AO2413" s="71"/>
      <c r="AP2413" s="71"/>
      <c r="AQ2413" s="71"/>
      <c r="AR2413" s="71"/>
      <c r="AS2413" s="71"/>
      <c r="AT2413" s="71"/>
      <c r="AU2413" s="71"/>
    </row>
    <row r="2414" spans="27:47" ht="12.95" customHeight="1">
      <c r="AA2414" s="71"/>
      <c r="AB2414" s="71"/>
      <c r="AC2414" s="71"/>
      <c r="AD2414" s="71"/>
      <c r="AE2414" s="71"/>
      <c r="AF2414" s="106"/>
      <c r="AG2414" s="102"/>
      <c r="AN2414" s="71"/>
      <c r="AO2414" s="71"/>
      <c r="AP2414" s="71"/>
      <c r="AQ2414" s="71"/>
      <c r="AR2414" s="71"/>
      <c r="AS2414" s="71"/>
      <c r="AT2414" s="71"/>
      <c r="AU2414" s="71"/>
    </row>
    <row r="2415" spans="27:47" ht="12.95" customHeight="1">
      <c r="AA2415" s="71"/>
      <c r="AB2415" s="71"/>
      <c r="AC2415" s="71"/>
      <c r="AD2415" s="71"/>
      <c r="AE2415" s="71"/>
      <c r="AF2415" s="106"/>
      <c r="AG2415" s="102"/>
      <c r="AN2415" s="71"/>
      <c r="AO2415" s="71"/>
      <c r="AP2415" s="71"/>
      <c r="AQ2415" s="71"/>
      <c r="AR2415" s="71"/>
      <c r="AS2415" s="71"/>
      <c r="AT2415" s="71"/>
      <c r="AU2415" s="71"/>
    </row>
    <row r="2416" spans="27:47" ht="12.95" customHeight="1">
      <c r="AA2416" s="71"/>
      <c r="AB2416" s="71"/>
      <c r="AC2416" s="71"/>
      <c r="AD2416" s="71"/>
      <c r="AE2416" s="71"/>
      <c r="AF2416" s="106"/>
      <c r="AG2416" s="102"/>
      <c r="AN2416" s="71"/>
      <c r="AO2416" s="71"/>
      <c r="AP2416" s="71"/>
      <c r="AQ2416" s="71"/>
      <c r="AR2416" s="71"/>
      <c r="AS2416" s="71"/>
      <c r="AT2416" s="71"/>
      <c r="AU2416" s="71"/>
    </row>
    <row r="2417" spans="27:47" ht="12.95" customHeight="1">
      <c r="AA2417" s="71"/>
      <c r="AB2417" s="71"/>
      <c r="AC2417" s="71"/>
      <c r="AD2417" s="71"/>
      <c r="AE2417" s="71"/>
      <c r="AF2417" s="106"/>
      <c r="AG2417" s="102"/>
      <c r="AN2417" s="71"/>
      <c r="AO2417" s="71"/>
      <c r="AP2417" s="71"/>
      <c r="AQ2417" s="71"/>
      <c r="AR2417" s="71"/>
      <c r="AS2417" s="71"/>
      <c r="AT2417" s="71"/>
      <c r="AU2417" s="71"/>
    </row>
    <row r="2418" spans="27:47" ht="12.95" customHeight="1">
      <c r="AA2418" s="71"/>
      <c r="AB2418" s="71"/>
      <c r="AC2418" s="71"/>
      <c r="AD2418" s="71"/>
      <c r="AE2418" s="71"/>
      <c r="AF2418" s="106"/>
      <c r="AG2418" s="102"/>
      <c r="AN2418" s="71"/>
      <c r="AO2418" s="71"/>
      <c r="AP2418" s="71"/>
      <c r="AQ2418" s="71"/>
      <c r="AR2418" s="71"/>
      <c r="AS2418" s="71"/>
      <c r="AT2418" s="71"/>
      <c r="AU2418" s="71"/>
    </row>
    <row r="2419" spans="27:47" ht="12.95" customHeight="1">
      <c r="AA2419" s="71"/>
      <c r="AB2419" s="71"/>
      <c r="AC2419" s="71"/>
      <c r="AD2419" s="71"/>
      <c r="AE2419" s="71"/>
      <c r="AF2419" s="106"/>
      <c r="AG2419" s="102"/>
      <c r="AN2419" s="71"/>
      <c r="AO2419" s="71"/>
      <c r="AP2419" s="71"/>
      <c r="AQ2419" s="71"/>
      <c r="AR2419" s="71"/>
      <c r="AS2419" s="71"/>
      <c r="AT2419" s="71"/>
      <c r="AU2419" s="71"/>
    </row>
    <row r="2420" spans="27:47" ht="12.95" customHeight="1">
      <c r="AA2420" s="71"/>
      <c r="AB2420" s="71"/>
      <c r="AC2420" s="71"/>
      <c r="AD2420" s="71"/>
      <c r="AE2420" s="71"/>
      <c r="AF2420" s="106"/>
      <c r="AG2420" s="102"/>
      <c r="AN2420" s="71"/>
      <c r="AO2420" s="71"/>
      <c r="AP2420" s="71"/>
      <c r="AQ2420" s="71"/>
      <c r="AR2420" s="71"/>
      <c r="AS2420" s="71"/>
      <c r="AT2420" s="71"/>
      <c r="AU2420" s="71"/>
    </row>
    <row r="2421" spans="27:47" ht="12.95" customHeight="1">
      <c r="AA2421" s="71"/>
      <c r="AB2421" s="71"/>
      <c r="AC2421" s="71"/>
      <c r="AD2421" s="71"/>
      <c r="AE2421" s="71"/>
      <c r="AF2421" s="106"/>
      <c r="AG2421" s="102"/>
      <c r="AN2421" s="71"/>
      <c r="AO2421" s="71"/>
      <c r="AP2421" s="71"/>
      <c r="AQ2421" s="71"/>
      <c r="AR2421" s="71"/>
      <c r="AS2421" s="71"/>
      <c r="AT2421" s="71"/>
      <c r="AU2421" s="71"/>
    </row>
    <row r="2422" spans="27:47" ht="12.95" customHeight="1">
      <c r="AA2422" s="71"/>
      <c r="AB2422" s="71"/>
      <c r="AC2422" s="71"/>
      <c r="AD2422" s="71"/>
      <c r="AE2422" s="71"/>
      <c r="AF2422" s="106"/>
      <c r="AG2422" s="102"/>
      <c r="AN2422" s="71"/>
      <c r="AO2422" s="71"/>
      <c r="AP2422" s="71"/>
      <c r="AQ2422" s="71"/>
      <c r="AR2422" s="71"/>
      <c r="AS2422" s="71"/>
      <c r="AT2422" s="71"/>
      <c r="AU2422" s="71"/>
    </row>
    <row r="2423" spans="27:47" ht="12.95" customHeight="1">
      <c r="AA2423" s="71"/>
      <c r="AB2423" s="71"/>
      <c r="AC2423" s="71"/>
      <c r="AD2423" s="71"/>
      <c r="AE2423" s="71"/>
      <c r="AF2423" s="106"/>
      <c r="AG2423" s="102"/>
      <c r="AN2423" s="71"/>
      <c r="AO2423" s="71"/>
      <c r="AP2423" s="71"/>
      <c r="AQ2423" s="71"/>
      <c r="AR2423" s="71"/>
      <c r="AS2423" s="71"/>
      <c r="AT2423" s="71"/>
      <c r="AU2423" s="71"/>
    </row>
    <row r="2424" spans="27:47" ht="12.95" customHeight="1">
      <c r="AA2424" s="71"/>
      <c r="AB2424" s="71"/>
      <c r="AC2424" s="71"/>
      <c r="AD2424" s="71"/>
      <c r="AE2424" s="71"/>
      <c r="AF2424" s="106"/>
      <c r="AG2424" s="102"/>
      <c r="AN2424" s="71"/>
      <c r="AO2424" s="71"/>
      <c r="AP2424" s="71"/>
      <c r="AQ2424" s="71"/>
      <c r="AR2424" s="71"/>
      <c r="AS2424" s="71"/>
      <c r="AT2424" s="71"/>
      <c r="AU2424" s="71"/>
    </row>
    <row r="2425" spans="27:47" ht="12.95" customHeight="1">
      <c r="AA2425" s="71"/>
      <c r="AB2425" s="71"/>
      <c r="AC2425" s="71"/>
      <c r="AD2425" s="71"/>
      <c r="AE2425" s="71"/>
      <c r="AF2425" s="106"/>
      <c r="AG2425" s="102"/>
      <c r="AN2425" s="71"/>
      <c r="AO2425" s="71"/>
      <c r="AP2425" s="71"/>
      <c r="AQ2425" s="71"/>
      <c r="AR2425" s="71"/>
      <c r="AS2425" s="71"/>
      <c r="AT2425" s="71"/>
      <c r="AU2425" s="71"/>
    </row>
    <row r="2426" spans="27:47" ht="12.95" customHeight="1">
      <c r="AA2426" s="71"/>
      <c r="AB2426" s="71"/>
      <c r="AC2426" s="71"/>
      <c r="AD2426" s="71"/>
      <c r="AE2426" s="71"/>
      <c r="AF2426" s="106"/>
      <c r="AG2426" s="102"/>
      <c r="AN2426" s="71"/>
      <c r="AO2426" s="71"/>
      <c r="AP2426" s="71"/>
      <c r="AQ2426" s="71"/>
      <c r="AR2426" s="71"/>
      <c r="AS2426" s="71"/>
      <c r="AT2426" s="71"/>
      <c r="AU2426" s="71"/>
    </row>
    <row r="2427" spans="27:47" ht="12.95" customHeight="1">
      <c r="AA2427" s="71"/>
      <c r="AB2427" s="71"/>
      <c r="AC2427" s="71"/>
      <c r="AD2427" s="71"/>
      <c r="AE2427" s="71"/>
      <c r="AF2427" s="106"/>
      <c r="AG2427" s="102"/>
      <c r="AN2427" s="71"/>
      <c r="AO2427" s="71"/>
      <c r="AP2427" s="71"/>
      <c r="AQ2427" s="71"/>
      <c r="AR2427" s="71"/>
      <c r="AS2427" s="71"/>
      <c r="AT2427" s="71"/>
      <c r="AU2427" s="71"/>
    </row>
    <row r="2428" spans="27:47" ht="12.95" customHeight="1">
      <c r="AA2428" s="71"/>
      <c r="AB2428" s="71"/>
      <c r="AC2428" s="71"/>
      <c r="AD2428" s="71"/>
      <c r="AE2428" s="71"/>
      <c r="AF2428" s="106"/>
      <c r="AG2428" s="102"/>
      <c r="AN2428" s="71"/>
      <c r="AO2428" s="71"/>
      <c r="AP2428" s="71"/>
      <c r="AQ2428" s="71"/>
      <c r="AR2428" s="71"/>
      <c r="AS2428" s="71"/>
      <c r="AT2428" s="71"/>
      <c r="AU2428" s="71"/>
    </row>
    <row r="2429" spans="27:47" ht="12.95" customHeight="1">
      <c r="AA2429" s="71"/>
      <c r="AB2429" s="71"/>
      <c r="AC2429" s="71"/>
      <c r="AD2429" s="71"/>
      <c r="AE2429" s="71"/>
      <c r="AF2429" s="106"/>
      <c r="AG2429" s="102"/>
      <c r="AN2429" s="71"/>
      <c r="AO2429" s="71"/>
      <c r="AP2429" s="71"/>
      <c r="AQ2429" s="71"/>
      <c r="AR2429" s="71"/>
      <c r="AS2429" s="71"/>
      <c r="AT2429" s="71"/>
      <c r="AU2429" s="71"/>
    </row>
    <row r="2430" spans="27:47" ht="12.95" customHeight="1">
      <c r="AA2430" s="71"/>
      <c r="AB2430" s="71"/>
      <c r="AC2430" s="71"/>
      <c r="AD2430" s="71"/>
      <c r="AE2430" s="71"/>
      <c r="AF2430" s="106"/>
      <c r="AG2430" s="102"/>
      <c r="AN2430" s="71"/>
      <c r="AO2430" s="71"/>
      <c r="AP2430" s="71"/>
      <c r="AQ2430" s="71"/>
      <c r="AR2430" s="71"/>
      <c r="AS2430" s="71"/>
      <c r="AT2430" s="71"/>
      <c r="AU2430" s="71"/>
    </row>
    <row r="2431" spans="27:47" ht="12.95" customHeight="1">
      <c r="AA2431" s="71"/>
      <c r="AB2431" s="71"/>
      <c r="AC2431" s="71"/>
      <c r="AD2431" s="71"/>
      <c r="AE2431" s="71"/>
      <c r="AF2431" s="106"/>
      <c r="AG2431" s="102"/>
      <c r="AN2431" s="71"/>
      <c r="AO2431" s="71"/>
      <c r="AP2431" s="71"/>
      <c r="AQ2431" s="71"/>
      <c r="AR2431" s="71"/>
      <c r="AS2431" s="71"/>
      <c r="AT2431" s="71"/>
      <c r="AU2431" s="71"/>
    </row>
    <row r="2432" spans="27:47" ht="12.95" customHeight="1">
      <c r="AA2432" s="71"/>
      <c r="AB2432" s="71"/>
      <c r="AC2432" s="71"/>
      <c r="AD2432" s="71"/>
      <c r="AE2432" s="71"/>
      <c r="AF2432" s="106"/>
      <c r="AG2432" s="102"/>
      <c r="AN2432" s="71"/>
      <c r="AO2432" s="71"/>
      <c r="AP2432" s="71"/>
      <c r="AQ2432" s="71"/>
      <c r="AR2432" s="71"/>
      <c r="AS2432" s="71"/>
      <c r="AT2432" s="71"/>
      <c r="AU2432" s="71"/>
    </row>
    <row r="2433" spans="27:47" ht="12.95" customHeight="1">
      <c r="AA2433" s="71"/>
      <c r="AB2433" s="71"/>
      <c r="AC2433" s="71"/>
      <c r="AD2433" s="71"/>
      <c r="AE2433" s="71"/>
      <c r="AF2433" s="106"/>
      <c r="AG2433" s="102"/>
      <c r="AN2433" s="71"/>
      <c r="AO2433" s="71"/>
      <c r="AP2433" s="71"/>
      <c r="AQ2433" s="71"/>
      <c r="AR2433" s="71"/>
      <c r="AS2433" s="71"/>
      <c r="AT2433" s="71"/>
      <c r="AU2433" s="71"/>
    </row>
    <row r="2434" spans="27:47" ht="12.95" customHeight="1">
      <c r="AA2434" s="71"/>
      <c r="AB2434" s="71"/>
      <c r="AC2434" s="71"/>
      <c r="AD2434" s="71"/>
      <c r="AE2434" s="71"/>
      <c r="AF2434" s="106"/>
      <c r="AG2434" s="102"/>
      <c r="AN2434" s="71"/>
      <c r="AO2434" s="71"/>
      <c r="AP2434" s="71"/>
      <c r="AQ2434" s="71"/>
      <c r="AR2434" s="71"/>
      <c r="AS2434" s="71"/>
      <c r="AT2434" s="71"/>
      <c r="AU2434" s="71"/>
    </row>
    <row r="2435" spans="27:47" ht="12.95" customHeight="1">
      <c r="AA2435" s="71"/>
      <c r="AB2435" s="71"/>
      <c r="AC2435" s="71"/>
      <c r="AD2435" s="71"/>
      <c r="AE2435" s="71"/>
      <c r="AF2435" s="106"/>
      <c r="AG2435" s="102"/>
      <c r="AN2435" s="71"/>
      <c r="AO2435" s="71"/>
      <c r="AP2435" s="71"/>
      <c r="AQ2435" s="71"/>
      <c r="AR2435" s="71"/>
      <c r="AS2435" s="71"/>
      <c r="AT2435" s="71"/>
      <c r="AU2435" s="71"/>
    </row>
    <row r="2436" spans="27:47" ht="12.95" customHeight="1">
      <c r="AA2436" s="71"/>
      <c r="AB2436" s="71"/>
      <c r="AC2436" s="71"/>
      <c r="AD2436" s="71"/>
      <c r="AE2436" s="71"/>
      <c r="AF2436" s="106"/>
      <c r="AG2436" s="102"/>
      <c r="AN2436" s="71"/>
      <c r="AO2436" s="71"/>
      <c r="AP2436" s="71"/>
      <c r="AQ2436" s="71"/>
      <c r="AR2436" s="71"/>
      <c r="AS2436" s="71"/>
      <c r="AT2436" s="71"/>
      <c r="AU2436" s="71"/>
    </row>
    <row r="2437" spans="27:47" ht="12.95" customHeight="1">
      <c r="AA2437" s="71"/>
      <c r="AB2437" s="71"/>
      <c r="AC2437" s="71"/>
      <c r="AD2437" s="71"/>
      <c r="AE2437" s="71"/>
      <c r="AF2437" s="106"/>
      <c r="AG2437" s="102"/>
      <c r="AN2437" s="71"/>
      <c r="AO2437" s="71"/>
      <c r="AP2437" s="71"/>
      <c r="AQ2437" s="71"/>
      <c r="AR2437" s="71"/>
      <c r="AS2437" s="71"/>
      <c r="AT2437" s="71"/>
      <c r="AU2437" s="71"/>
    </row>
    <row r="2438" spans="27:47" ht="12.95" customHeight="1">
      <c r="AA2438" s="71"/>
      <c r="AB2438" s="71"/>
      <c r="AC2438" s="71"/>
      <c r="AD2438" s="71"/>
      <c r="AE2438" s="71"/>
      <c r="AF2438" s="106"/>
      <c r="AG2438" s="102"/>
      <c r="AN2438" s="71"/>
      <c r="AO2438" s="71"/>
      <c r="AP2438" s="71"/>
      <c r="AQ2438" s="71"/>
      <c r="AR2438" s="71"/>
      <c r="AS2438" s="71"/>
      <c r="AT2438" s="71"/>
      <c r="AU2438" s="71"/>
    </row>
    <row r="2439" spans="27:47" ht="12.95" customHeight="1">
      <c r="AA2439" s="71"/>
      <c r="AB2439" s="71"/>
      <c r="AC2439" s="71"/>
      <c r="AD2439" s="71"/>
      <c r="AE2439" s="71"/>
      <c r="AF2439" s="106"/>
      <c r="AG2439" s="102"/>
      <c r="AN2439" s="71"/>
      <c r="AO2439" s="71"/>
      <c r="AP2439" s="71"/>
      <c r="AQ2439" s="71"/>
      <c r="AR2439" s="71"/>
      <c r="AS2439" s="71"/>
      <c r="AT2439" s="71"/>
      <c r="AU2439" s="71"/>
    </row>
    <row r="2440" spans="27:47" ht="12.95" customHeight="1">
      <c r="AA2440" s="71"/>
      <c r="AB2440" s="71"/>
      <c r="AC2440" s="71"/>
      <c r="AD2440" s="71"/>
      <c r="AE2440" s="71"/>
      <c r="AF2440" s="106"/>
      <c r="AG2440" s="102"/>
      <c r="AN2440" s="71"/>
      <c r="AO2440" s="71"/>
      <c r="AP2440" s="71"/>
      <c r="AQ2440" s="71"/>
      <c r="AR2440" s="71"/>
      <c r="AS2440" s="71"/>
      <c r="AT2440" s="71"/>
      <c r="AU2440" s="71"/>
    </row>
    <row r="2441" spans="27:47" ht="12.95" customHeight="1">
      <c r="AA2441" s="71"/>
      <c r="AB2441" s="71"/>
      <c r="AC2441" s="71"/>
      <c r="AD2441" s="71"/>
      <c r="AE2441" s="71"/>
      <c r="AF2441" s="106"/>
      <c r="AG2441" s="102"/>
      <c r="AN2441" s="71"/>
      <c r="AO2441" s="71"/>
      <c r="AP2441" s="71"/>
      <c r="AQ2441" s="71"/>
      <c r="AR2441" s="71"/>
      <c r="AS2441" s="71"/>
      <c r="AT2441" s="71"/>
      <c r="AU2441" s="71"/>
    </row>
    <row r="2442" spans="27:47" ht="12.95" customHeight="1">
      <c r="AA2442" s="71"/>
      <c r="AB2442" s="71"/>
      <c r="AC2442" s="71"/>
      <c r="AD2442" s="71"/>
      <c r="AE2442" s="71"/>
      <c r="AF2442" s="106"/>
      <c r="AG2442" s="102"/>
      <c r="AN2442" s="71"/>
      <c r="AO2442" s="71"/>
      <c r="AP2442" s="71"/>
      <c r="AQ2442" s="71"/>
      <c r="AR2442" s="71"/>
      <c r="AS2442" s="71"/>
      <c r="AT2442" s="71"/>
      <c r="AU2442" s="71"/>
    </row>
    <row r="2443" spans="27:47" ht="12.95" customHeight="1">
      <c r="AA2443" s="71"/>
      <c r="AB2443" s="71"/>
      <c r="AC2443" s="71"/>
      <c r="AD2443" s="71"/>
      <c r="AE2443" s="71"/>
      <c r="AF2443" s="106"/>
      <c r="AG2443" s="102"/>
      <c r="AN2443" s="71"/>
      <c r="AO2443" s="71"/>
      <c r="AP2443" s="71"/>
      <c r="AQ2443" s="71"/>
      <c r="AR2443" s="71"/>
      <c r="AS2443" s="71"/>
      <c r="AT2443" s="71"/>
      <c r="AU2443" s="71"/>
    </row>
    <row r="2444" spans="27:47" ht="12.95" customHeight="1">
      <c r="AA2444" s="71"/>
      <c r="AB2444" s="71"/>
      <c r="AC2444" s="71"/>
      <c r="AD2444" s="71"/>
      <c r="AE2444" s="71"/>
      <c r="AF2444" s="106"/>
      <c r="AG2444" s="102"/>
      <c r="AN2444" s="71"/>
      <c r="AO2444" s="71"/>
      <c r="AP2444" s="71"/>
      <c r="AQ2444" s="71"/>
      <c r="AR2444" s="71"/>
      <c r="AS2444" s="71"/>
      <c r="AT2444" s="71"/>
      <c r="AU2444" s="71"/>
    </row>
    <row r="2445" spans="27:47" ht="12.95" customHeight="1">
      <c r="AA2445" s="71"/>
      <c r="AB2445" s="71"/>
      <c r="AC2445" s="71"/>
      <c r="AD2445" s="71"/>
      <c r="AE2445" s="71"/>
      <c r="AF2445" s="106"/>
      <c r="AG2445" s="102"/>
      <c r="AN2445" s="71"/>
      <c r="AO2445" s="71"/>
      <c r="AP2445" s="71"/>
      <c r="AQ2445" s="71"/>
      <c r="AR2445" s="71"/>
      <c r="AS2445" s="71"/>
      <c r="AT2445" s="71"/>
      <c r="AU2445" s="71"/>
    </row>
    <row r="2446" spans="27:47" ht="12.95" customHeight="1">
      <c r="AA2446" s="71"/>
      <c r="AB2446" s="71"/>
      <c r="AC2446" s="71"/>
      <c r="AD2446" s="71"/>
      <c r="AE2446" s="71"/>
      <c r="AF2446" s="106"/>
      <c r="AG2446" s="102"/>
      <c r="AN2446" s="71"/>
      <c r="AO2446" s="71"/>
      <c r="AP2446" s="71"/>
      <c r="AQ2446" s="71"/>
      <c r="AR2446" s="71"/>
      <c r="AS2446" s="71"/>
      <c r="AT2446" s="71"/>
      <c r="AU2446" s="71"/>
    </row>
    <row r="2447" spans="27:47" ht="12.95" customHeight="1">
      <c r="AA2447" s="71"/>
      <c r="AB2447" s="71"/>
      <c r="AC2447" s="71"/>
      <c r="AD2447" s="71"/>
      <c r="AE2447" s="71"/>
      <c r="AF2447" s="106"/>
      <c r="AG2447" s="102"/>
      <c r="AN2447" s="71"/>
      <c r="AO2447" s="71"/>
      <c r="AP2447" s="71"/>
      <c r="AQ2447" s="71"/>
      <c r="AR2447" s="71"/>
      <c r="AS2447" s="71"/>
      <c r="AT2447" s="71"/>
      <c r="AU2447" s="71"/>
    </row>
    <row r="2448" spans="27:47" ht="12.95" customHeight="1">
      <c r="AA2448" s="71"/>
      <c r="AB2448" s="71"/>
      <c r="AC2448" s="71"/>
      <c r="AD2448" s="71"/>
      <c r="AE2448" s="71"/>
      <c r="AF2448" s="106"/>
      <c r="AG2448" s="102"/>
      <c r="AN2448" s="71"/>
      <c r="AO2448" s="71"/>
      <c r="AP2448" s="71"/>
      <c r="AQ2448" s="71"/>
      <c r="AR2448" s="71"/>
      <c r="AS2448" s="71"/>
      <c r="AT2448" s="71"/>
      <c r="AU2448" s="71"/>
    </row>
    <row r="2449" spans="27:47" ht="12.95" customHeight="1">
      <c r="AA2449" s="71"/>
      <c r="AB2449" s="71"/>
      <c r="AC2449" s="71"/>
      <c r="AD2449" s="71"/>
      <c r="AE2449" s="71"/>
      <c r="AF2449" s="106"/>
      <c r="AG2449" s="102"/>
      <c r="AN2449" s="71"/>
      <c r="AO2449" s="71"/>
      <c r="AP2449" s="71"/>
      <c r="AQ2449" s="71"/>
      <c r="AR2449" s="71"/>
      <c r="AS2449" s="71"/>
      <c r="AT2449" s="71"/>
      <c r="AU2449" s="71"/>
    </row>
    <row r="2450" spans="27:47" ht="12.95" customHeight="1">
      <c r="AA2450" s="71"/>
      <c r="AB2450" s="71"/>
      <c r="AC2450" s="71"/>
      <c r="AD2450" s="71"/>
      <c r="AE2450" s="71"/>
      <c r="AF2450" s="106"/>
      <c r="AG2450" s="102"/>
      <c r="AN2450" s="71"/>
      <c r="AO2450" s="71"/>
      <c r="AP2450" s="71"/>
      <c r="AQ2450" s="71"/>
      <c r="AR2450" s="71"/>
      <c r="AS2450" s="71"/>
      <c r="AT2450" s="71"/>
      <c r="AU2450" s="71"/>
    </row>
    <row r="2451" spans="27:47" ht="12.95" customHeight="1">
      <c r="AA2451" s="71"/>
      <c r="AB2451" s="71"/>
      <c r="AC2451" s="71"/>
      <c r="AD2451" s="71"/>
      <c r="AE2451" s="71"/>
      <c r="AF2451" s="106"/>
      <c r="AG2451" s="102"/>
      <c r="AN2451" s="71"/>
      <c r="AO2451" s="71"/>
      <c r="AP2451" s="71"/>
      <c r="AQ2451" s="71"/>
      <c r="AR2451" s="71"/>
      <c r="AS2451" s="71"/>
      <c r="AT2451" s="71"/>
      <c r="AU2451" s="71"/>
    </row>
    <row r="2452" spans="27:47" ht="12.95" customHeight="1">
      <c r="AA2452" s="71"/>
      <c r="AB2452" s="71"/>
      <c r="AC2452" s="71"/>
      <c r="AD2452" s="71"/>
      <c r="AE2452" s="71"/>
      <c r="AF2452" s="106"/>
      <c r="AG2452" s="102"/>
      <c r="AN2452" s="71"/>
      <c r="AO2452" s="71"/>
      <c r="AP2452" s="71"/>
      <c r="AQ2452" s="71"/>
      <c r="AR2452" s="71"/>
      <c r="AS2452" s="71"/>
      <c r="AT2452" s="71"/>
      <c r="AU2452" s="71"/>
    </row>
    <row r="2453" spans="27:47" ht="12.95" customHeight="1">
      <c r="AA2453" s="71"/>
      <c r="AB2453" s="71"/>
      <c r="AC2453" s="71"/>
      <c r="AD2453" s="71"/>
      <c r="AE2453" s="71"/>
      <c r="AF2453" s="106"/>
      <c r="AG2453" s="102"/>
      <c r="AN2453" s="71"/>
      <c r="AO2453" s="71"/>
      <c r="AP2453" s="71"/>
      <c r="AQ2453" s="71"/>
      <c r="AR2453" s="71"/>
      <c r="AS2453" s="71"/>
      <c r="AT2453" s="71"/>
      <c r="AU2453" s="71"/>
    </row>
    <row r="2454" spans="27:47" ht="12.95" customHeight="1">
      <c r="AA2454" s="71"/>
      <c r="AB2454" s="71"/>
      <c r="AC2454" s="71"/>
      <c r="AD2454" s="71"/>
      <c r="AE2454" s="71"/>
      <c r="AF2454" s="106"/>
      <c r="AG2454" s="102"/>
      <c r="AN2454" s="71"/>
      <c r="AO2454" s="71"/>
      <c r="AP2454" s="71"/>
      <c r="AQ2454" s="71"/>
      <c r="AR2454" s="71"/>
      <c r="AS2454" s="71"/>
      <c r="AT2454" s="71"/>
      <c r="AU2454" s="71"/>
    </row>
    <row r="2455" spans="27:47" ht="12.95" customHeight="1">
      <c r="AA2455" s="71"/>
      <c r="AB2455" s="71"/>
      <c r="AC2455" s="71"/>
      <c r="AD2455" s="71"/>
      <c r="AE2455" s="71"/>
      <c r="AF2455" s="106"/>
      <c r="AG2455" s="102"/>
      <c r="AN2455" s="71"/>
      <c r="AO2455" s="71"/>
      <c r="AP2455" s="71"/>
      <c r="AQ2455" s="71"/>
      <c r="AR2455" s="71"/>
      <c r="AS2455" s="71"/>
      <c r="AT2455" s="71"/>
      <c r="AU2455" s="71"/>
    </row>
    <row r="2456" spans="27:47" ht="12.95" customHeight="1">
      <c r="AA2456" s="71"/>
      <c r="AB2456" s="71"/>
      <c r="AC2456" s="71"/>
      <c r="AD2456" s="71"/>
      <c r="AE2456" s="71"/>
      <c r="AF2456" s="106"/>
      <c r="AG2456" s="102"/>
      <c r="AN2456" s="71"/>
      <c r="AO2456" s="71"/>
      <c r="AP2456" s="71"/>
      <c r="AQ2456" s="71"/>
      <c r="AR2456" s="71"/>
      <c r="AS2456" s="71"/>
      <c r="AT2456" s="71"/>
      <c r="AU2456" s="71"/>
    </row>
    <row r="2457" spans="27:47" ht="12.95" customHeight="1">
      <c r="AA2457" s="71"/>
      <c r="AB2457" s="71"/>
      <c r="AC2457" s="71"/>
      <c r="AD2457" s="71"/>
      <c r="AE2457" s="71"/>
      <c r="AF2457" s="106"/>
      <c r="AG2457" s="102"/>
      <c r="AN2457" s="71"/>
      <c r="AO2457" s="71"/>
      <c r="AP2457" s="71"/>
      <c r="AQ2457" s="71"/>
      <c r="AR2457" s="71"/>
      <c r="AS2457" s="71"/>
      <c r="AT2457" s="71"/>
      <c r="AU2457" s="71"/>
    </row>
    <row r="2458" spans="27:47" ht="12.95" customHeight="1">
      <c r="AA2458" s="71"/>
      <c r="AB2458" s="71"/>
      <c r="AC2458" s="71"/>
      <c r="AD2458" s="71"/>
      <c r="AE2458" s="71"/>
      <c r="AF2458" s="106"/>
      <c r="AG2458" s="102"/>
      <c r="AN2458" s="71"/>
      <c r="AO2458" s="71"/>
      <c r="AP2458" s="71"/>
      <c r="AQ2458" s="71"/>
      <c r="AR2458" s="71"/>
      <c r="AS2458" s="71"/>
      <c r="AT2458" s="71"/>
      <c r="AU2458" s="71"/>
    </row>
    <row r="2459" spans="27:47" ht="12.95" customHeight="1">
      <c r="AA2459" s="71"/>
      <c r="AB2459" s="71"/>
      <c r="AC2459" s="71"/>
      <c r="AD2459" s="71"/>
      <c r="AE2459" s="71"/>
      <c r="AF2459" s="106"/>
      <c r="AG2459" s="102"/>
      <c r="AN2459" s="71"/>
      <c r="AO2459" s="71"/>
      <c r="AP2459" s="71"/>
      <c r="AQ2459" s="71"/>
      <c r="AR2459" s="71"/>
      <c r="AS2459" s="71"/>
      <c r="AT2459" s="71"/>
      <c r="AU2459" s="71"/>
    </row>
    <row r="2460" spans="27:47" ht="12.95" customHeight="1">
      <c r="AA2460" s="71"/>
      <c r="AB2460" s="71"/>
      <c r="AC2460" s="71"/>
      <c r="AD2460" s="71"/>
      <c r="AE2460" s="71"/>
      <c r="AF2460" s="106"/>
      <c r="AG2460" s="102"/>
      <c r="AN2460" s="71"/>
      <c r="AO2460" s="71"/>
      <c r="AP2460" s="71"/>
      <c r="AQ2460" s="71"/>
      <c r="AR2460" s="71"/>
      <c r="AS2460" s="71"/>
      <c r="AT2460" s="71"/>
      <c r="AU2460" s="71"/>
    </row>
    <row r="2461" spans="27:47" ht="12.95" customHeight="1">
      <c r="AA2461" s="71"/>
      <c r="AB2461" s="71"/>
      <c r="AC2461" s="71"/>
      <c r="AD2461" s="71"/>
      <c r="AE2461" s="71"/>
      <c r="AF2461" s="106"/>
      <c r="AG2461" s="102"/>
      <c r="AN2461" s="71"/>
      <c r="AO2461" s="71"/>
      <c r="AP2461" s="71"/>
      <c r="AQ2461" s="71"/>
      <c r="AR2461" s="71"/>
      <c r="AS2461" s="71"/>
      <c r="AT2461" s="71"/>
      <c r="AU2461" s="71"/>
    </row>
    <row r="2462" spans="27:47" ht="12.95" customHeight="1">
      <c r="AA2462" s="71"/>
      <c r="AB2462" s="71"/>
      <c r="AC2462" s="71"/>
      <c r="AD2462" s="71"/>
      <c r="AE2462" s="71"/>
      <c r="AF2462" s="106"/>
      <c r="AG2462" s="102"/>
      <c r="AN2462" s="71"/>
      <c r="AO2462" s="71"/>
      <c r="AP2462" s="71"/>
      <c r="AQ2462" s="71"/>
      <c r="AR2462" s="71"/>
      <c r="AS2462" s="71"/>
      <c r="AT2462" s="71"/>
      <c r="AU2462" s="71"/>
    </row>
    <row r="2463" spans="27:47" ht="12.95" customHeight="1">
      <c r="AA2463" s="71"/>
      <c r="AB2463" s="71"/>
      <c r="AC2463" s="71"/>
      <c r="AD2463" s="71"/>
      <c r="AE2463" s="71"/>
      <c r="AF2463" s="106"/>
      <c r="AG2463" s="102"/>
      <c r="AN2463" s="71"/>
      <c r="AO2463" s="71"/>
      <c r="AP2463" s="71"/>
      <c r="AQ2463" s="71"/>
      <c r="AR2463" s="71"/>
      <c r="AS2463" s="71"/>
      <c r="AT2463" s="71"/>
      <c r="AU2463" s="71"/>
    </row>
    <row r="2464" spans="27:47" ht="12.95" customHeight="1">
      <c r="AA2464" s="71"/>
      <c r="AB2464" s="71"/>
      <c r="AC2464" s="71"/>
      <c r="AD2464" s="71"/>
      <c r="AE2464" s="71"/>
      <c r="AF2464" s="106"/>
      <c r="AG2464" s="102"/>
      <c r="AN2464" s="71"/>
      <c r="AO2464" s="71"/>
      <c r="AP2464" s="71"/>
      <c r="AQ2464" s="71"/>
      <c r="AR2464" s="71"/>
      <c r="AS2464" s="71"/>
      <c r="AT2464" s="71"/>
      <c r="AU2464" s="71"/>
    </row>
    <row r="2465" spans="27:47" ht="12.95" customHeight="1">
      <c r="AA2465" s="71"/>
      <c r="AB2465" s="71"/>
      <c r="AC2465" s="71"/>
      <c r="AD2465" s="71"/>
      <c r="AE2465" s="71"/>
      <c r="AF2465" s="106"/>
      <c r="AG2465" s="102"/>
      <c r="AN2465" s="71"/>
      <c r="AO2465" s="71"/>
      <c r="AP2465" s="71"/>
      <c r="AQ2465" s="71"/>
      <c r="AR2465" s="71"/>
      <c r="AS2465" s="71"/>
      <c r="AT2465" s="71"/>
      <c r="AU2465" s="71"/>
    </row>
    <row r="2466" spans="27:47" ht="12.95" customHeight="1">
      <c r="AA2466" s="71"/>
      <c r="AB2466" s="71"/>
      <c r="AC2466" s="71"/>
      <c r="AD2466" s="71"/>
      <c r="AE2466" s="71"/>
      <c r="AF2466" s="106"/>
      <c r="AG2466" s="102"/>
      <c r="AN2466" s="71"/>
      <c r="AO2466" s="71"/>
      <c r="AP2466" s="71"/>
      <c r="AQ2466" s="71"/>
      <c r="AR2466" s="71"/>
      <c r="AS2466" s="71"/>
      <c r="AT2466" s="71"/>
      <c r="AU2466" s="71"/>
    </row>
    <row r="2467" spans="27:47" ht="12.95" customHeight="1">
      <c r="AA2467" s="71"/>
      <c r="AB2467" s="71"/>
      <c r="AC2467" s="71"/>
      <c r="AD2467" s="71"/>
      <c r="AE2467" s="71"/>
      <c r="AF2467" s="106"/>
      <c r="AG2467" s="102"/>
      <c r="AN2467" s="71"/>
      <c r="AO2467" s="71"/>
      <c r="AP2467" s="71"/>
      <c r="AQ2467" s="71"/>
      <c r="AR2467" s="71"/>
      <c r="AS2467" s="71"/>
      <c r="AT2467" s="71"/>
      <c r="AU2467" s="71"/>
    </row>
    <row r="2468" spans="27:47" ht="12.95" customHeight="1">
      <c r="AA2468" s="71"/>
      <c r="AB2468" s="71"/>
      <c r="AC2468" s="71"/>
      <c r="AD2468" s="71"/>
      <c r="AE2468" s="71"/>
      <c r="AF2468" s="106"/>
      <c r="AG2468" s="102"/>
      <c r="AN2468" s="71"/>
      <c r="AO2468" s="71"/>
      <c r="AP2468" s="71"/>
      <c r="AQ2468" s="71"/>
      <c r="AR2468" s="71"/>
      <c r="AS2468" s="71"/>
      <c r="AT2468" s="71"/>
      <c r="AU2468" s="71"/>
    </row>
    <row r="2469" spans="27:47" ht="12.95" customHeight="1">
      <c r="AA2469" s="71"/>
      <c r="AB2469" s="71"/>
      <c r="AC2469" s="71"/>
      <c r="AD2469" s="71"/>
      <c r="AE2469" s="71"/>
      <c r="AF2469" s="106"/>
      <c r="AG2469" s="102"/>
      <c r="AN2469" s="71"/>
      <c r="AO2469" s="71"/>
      <c r="AP2469" s="71"/>
      <c r="AQ2469" s="71"/>
      <c r="AR2469" s="71"/>
      <c r="AS2469" s="71"/>
      <c r="AT2469" s="71"/>
      <c r="AU2469" s="71"/>
    </row>
    <row r="2470" spans="27:47" ht="12.95" customHeight="1">
      <c r="AA2470" s="71"/>
      <c r="AB2470" s="71"/>
      <c r="AC2470" s="71"/>
      <c r="AD2470" s="71"/>
      <c r="AE2470" s="71"/>
      <c r="AF2470" s="106"/>
      <c r="AG2470" s="102"/>
      <c r="AN2470" s="71"/>
      <c r="AO2470" s="71"/>
      <c r="AP2470" s="71"/>
      <c r="AQ2470" s="71"/>
      <c r="AR2470" s="71"/>
      <c r="AS2470" s="71"/>
      <c r="AT2470" s="71"/>
      <c r="AU2470" s="71"/>
    </row>
    <row r="2471" spans="27:47" ht="12.95" customHeight="1">
      <c r="AA2471" s="71"/>
      <c r="AB2471" s="71"/>
      <c r="AC2471" s="71"/>
      <c r="AD2471" s="71"/>
      <c r="AE2471" s="71"/>
      <c r="AF2471" s="106"/>
      <c r="AG2471" s="102"/>
      <c r="AN2471" s="71"/>
      <c r="AO2471" s="71"/>
      <c r="AP2471" s="71"/>
      <c r="AQ2471" s="71"/>
      <c r="AR2471" s="71"/>
      <c r="AS2471" s="71"/>
      <c r="AT2471" s="71"/>
      <c r="AU2471" s="71"/>
    </row>
    <row r="2472" spans="27:47" ht="12.95" customHeight="1">
      <c r="AA2472" s="71"/>
      <c r="AB2472" s="71"/>
      <c r="AC2472" s="71"/>
      <c r="AD2472" s="71"/>
      <c r="AE2472" s="71"/>
      <c r="AF2472" s="106"/>
      <c r="AG2472" s="102"/>
      <c r="AN2472" s="71"/>
      <c r="AO2472" s="71"/>
      <c r="AP2472" s="71"/>
      <c r="AQ2472" s="71"/>
      <c r="AR2472" s="71"/>
      <c r="AS2472" s="71"/>
      <c r="AT2472" s="71"/>
      <c r="AU2472" s="71"/>
    </row>
    <row r="2473" spans="27:47" ht="12.95" customHeight="1">
      <c r="AA2473" s="71"/>
      <c r="AB2473" s="71"/>
      <c r="AC2473" s="71"/>
      <c r="AD2473" s="71"/>
      <c r="AE2473" s="71"/>
      <c r="AF2473" s="106"/>
      <c r="AG2473" s="102"/>
      <c r="AN2473" s="71"/>
      <c r="AO2473" s="71"/>
      <c r="AP2473" s="71"/>
      <c r="AQ2473" s="71"/>
      <c r="AR2473" s="71"/>
      <c r="AS2473" s="71"/>
      <c r="AT2473" s="71"/>
      <c r="AU2473" s="71"/>
    </row>
    <row r="2474" spans="27:47" ht="12.95" customHeight="1">
      <c r="AA2474" s="71"/>
      <c r="AB2474" s="71"/>
      <c r="AC2474" s="71"/>
      <c r="AD2474" s="71"/>
      <c r="AE2474" s="71"/>
      <c r="AF2474" s="106"/>
      <c r="AG2474" s="102"/>
      <c r="AN2474" s="71"/>
      <c r="AO2474" s="71"/>
      <c r="AP2474" s="71"/>
      <c r="AQ2474" s="71"/>
      <c r="AR2474" s="71"/>
      <c r="AS2474" s="71"/>
      <c r="AT2474" s="71"/>
      <c r="AU2474" s="71"/>
    </row>
    <row r="2475" spans="27:47" ht="12.95" customHeight="1">
      <c r="AA2475" s="71"/>
      <c r="AB2475" s="71"/>
      <c r="AC2475" s="71"/>
      <c r="AD2475" s="71"/>
      <c r="AE2475" s="71"/>
      <c r="AF2475" s="106"/>
      <c r="AG2475" s="102"/>
      <c r="AN2475" s="71"/>
      <c r="AO2475" s="71"/>
      <c r="AP2475" s="71"/>
      <c r="AQ2475" s="71"/>
      <c r="AR2475" s="71"/>
      <c r="AS2475" s="71"/>
      <c r="AT2475" s="71"/>
      <c r="AU2475" s="71"/>
    </row>
    <row r="2476" spans="27:47" ht="12.95" customHeight="1">
      <c r="AA2476" s="71"/>
      <c r="AB2476" s="71"/>
      <c r="AC2476" s="71"/>
      <c r="AD2476" s="71"/>
      <c r="AE2476" s="71"/>
      <c r="AF2476" s="106"/>
      <c r="AG2476" s="102"/>
      <c r="AN2476" s="71"/>
      <c r="AO2476" s="71"/>
      <c r="AP2476" s="71"/>
      <c r="AQ2476" s="71"/>
      <c r="AR2476" s="71"/>
      <c r="AS2476" s="71"/>
      <c r="AT2476" s="71"/>
      <c r="AU2476" s="71"/>
    </row>
    <row r="2477" spans="27:47" ht="12.95" customHeight="1">
      <c r="AA2477" s="71"/>
      <c r="AB2477" s="71"/>
      <c r="AC2477" s="71"/>
      <c r="AD2477" s="71"/>
      <c r="AE2477" s="71"/>
      <c r="AF2477" s="106"/>
      <c r="AG2477" s="102"/>
      <c r="AN2477" s="71"/>
      <c r="AO2477" s="71"/>
      <c r="AP2477" s="71"/>
      <c r="AQ2477" s="71"/>
      <c r="AR2477" s="71"/>
      <c r="AS2477" s="71"/>
      <c r="AT2477" s="71"/>
      <c r="AU2477" s="71"/>
    </row>
    <row r="2478" spans="27:47" ht="12.95" customHeight="1">
      <c r="AA2478" s="71"/>
      <c r="AB2478" s="71"/>
      <c r="AC2478" s="71"/>
      <c r="AD2478" s="71"/>
      <c r="AE2478" s="71"/>
      <c r="AF2478" s="106"/>
      <c r="AG2478" s="102"/>
      <c r="AN2478" s="71"/>
      <c r="AO2478" s="71"/>
      <c r="AP2478" s="71"/>
      <c r="AQ2478" s="71"/>
      <c r="AR2478" s="71"/>
      <c r="AS2478" s="71"/>
      <c r="AT2478" s="71"/>
      <c r="AU2478" s="71"/>
    </row>
    <row r="2479" spans="27:47" ht="12.95" customHeight="1">
      <c r="AA2479" s="71"/>
      <c r="AB2479" s="71"/>
      <c r="AC2479" s="71"/>
      <c r="AD2479" s="71"/>
      <c r="AE2479" s="71"/>
      <c r="AF2479" s="106"/>
      <c r="AG2479" s="102"/>
      <c r="AN2479" s="71"/>
      <c r="AO2479" s="71"/>
      <c r="AP2479" s="71"/>
      <c r="AQ2479" s="71"/>
      <c r="AR2479" s="71"/>
      <c r="AS2479" s="71"/>
      <c r="AT2479" s="71"/>
      <c r="AU2479" s="71"/>
    </row>
    <row r="2480" spans="27:47" ht="12.95" customHeight="1">
      <c r="AA2480" s="71"/>
      <c r="AB2480" s="71"/>
      <c r="AC2480" s="71"/>
      <c r="AD2480" s="71"/>
      <c r="AE2480" s="71"/>
      <c r="AF2480" s="106"/>
      <c r="AG2480" s="102"/>
      <c r="AN2480" s="71"/>
      <c r="AO2480" s="71"/>
      <c r="AP2480" s="71"/>
      <c r="AQ2480" s="71"/>
      <c r="AR2480" s="71"/>
      <c r="AS2480" s="71"/>
      <c r="AT2480" s="71"/>
      <c r="AU2480" s="71"/>
    </row>
    <row r="2481" spans="27:47" ht="12.95" customHeight="1">
      <c r="AA2481" s="71"/>
      <c r="AB2481" s="71"/>
      <c r="AC2481" s="71"/>
      <c r="AD2481" s="71"/>
      <c r="AE2481" s="71"/>
      <c r="AF2481" s="106"/>
      <c r="AG2481" s="102"/>
      <c r="AN2481" s="71"/>
      <c r="AO2481" s="71"/>
      <c r="AP2481" s="71"/>
      <c r="AQ2481" s="71"/>
      <c r="AR2481" s="71"/>
      <c r="AS2481" s="71"/>
      <c r="AT2481" s="71"/>
      <c r="AU2481" s="71"/>
    </row>
    <row r="2482" spans="27:47" ht="12.95" customHeight="1">
      <c r="AA2482" s="71"/>
      <c r="AB2482" s="71"/>
      <c r="AC2482" s="71"/>
      <c r="AD2482" s="71"/>
      <c r="AE2482" s="71"/>
      <c r="AF2482" s="106"/>
      <c r="AG2482" s="102"/>
      <c r="AN2482" s="71"/>
      <c r="AO2482" s="71"/>
      <c r="AP2482" s="71"/>
      <c r="AQ2482" s="71"/>
      <c r="AR2482" s="71"/>
      <c r="AS2482" s="71"/>
      <c r="AT2482" s="71"/>
      <c r="AU2482" s="71"/>
    </row>
    <row r="2483" spans="27:47" ht="12.95" customHeight="1">
      <c r="AA2483" s="71"/>
      <c r="AB2483" s="71"/>
      <c r="AC2483" s="71"/>
      <c r="AD2483" s="71"/>
      <c r="AE2483" s="71"/>
      <c r="AF2483" s="106"/>
      <c r="AG2483" s="102"/>
      <c r="AN2483" s="71"/>
      <c r="AO2483" s="71"/>
      <c r="AP2483" s="71"/>
      <c r="AQ2483" s="71"/>
      <c r="AR2483" s="71"/>
      <c r="AS2483" s="71"/>
      <c r="AT2483" s="71"/>
      <c r="AU2483" s="71"/>
    </row>
    <row r="2484" spans="27:47" ht="12.95" customHeight="1">
      <c r="AA2484" s="71"/>
      <c r="AB2484" s="71"/>
      <c r="AC2484" s="71"/>
      <c r="AD2484" s="71"/>
      <c r="AE2484" s="71"/>
      <c r="AF2484" s="106"/>
      <c r="AG2484" s="102"/>
      <c r="AN2484" s="71"/>
      <c r="AO2484" s="71"/>
      <c r="AP2484" s="71"/>
      <c r="AQ2484" s="71"/>
      <c r="AR2484" s="71"/>
      <c r="AS2484" s="71"/>
      <c r="AT2484" s="71"/>
      <c r="AU2484" s="71"/>
    </row>
    <row r="2485" spans="27:47" ht="12.95" customHeight="1">
      <c r="AA2485" s="71"/>
      <c r="AB2485" s="71"/>
      <c r="AC2485" s="71"/>
      <c r="AD2485" s="71"/>
      <c r="AE2485" s="71"/>
      <c r="AF2485" s="106"/>
      <c r="AG2485" s="102"/>
      <c r="AN2485" s="71"/>
      <c r="AO2485" s="71"/>
      <c r="AP2485" s="71"/>
      <c r="AQ2485" s="71"/>
      <c r="AR2485" s="71"/>
      <c r="AS2485" s="71"/>
      <c r="AT2485" s="71"/>
      <c r="AU2485" s="71"/>
    </row>
    <row r="2486" spans="27:47" ht="12.95" customHeight="1">
      <c r="AA2486" s="71"/>
      <c r="AB2486" s="71"/>
      <c r="AC2486" s="71"/>
      <c r="AD2486" s="71"/>
      <c r="AE2486" s="71"/>
      <c r="AF2486" s="106"/>
      <c r="AG2486" s="102"/>
      <c r="AN2486" s="71"/>
      <c r="AO2486" s="71"/>
      <c r="AP2486" s="71"/>
      <c r="AQ2486" s="71"/>
      <c r="AR2486" s="71"/>
      <c r="AS2486" s="71"/>
      <c r="AT2486" s="71"/>
      <c r="AU2486" s="71"/>
    </row>
    <row r="2487" spans="27:47" ht="12.95" customHeight="1">
      <c r="AA2487" s="71"/>
      <c r="AB2487" s="71"/>
      <c r="AC2487" s="71"/>
      <c r="AD2487" s="71"/>
      <c r="AE2487" s="71"/>
      <c r="AF2487" s="106"/>
      <c r="AG2487" s="102"/>
      <c r="AN2487" s="71"/>
      <c r="AO2487" s="71"/>
      <c r="AP2487" s="71"/>
      <c r="AQ2487" s="71"/>
      <c r="AR2487" s="71"/>
      <c r="AS2487" s="71"/>
      <c r="AT2487" s="71"/>
      <c r="AU2487" s="71"/>
    </row>
    <row r="2488" spans="27:47" ht="12.95" customHeight="1">
      <c r="AA2488" s="71"/>
      <c r="AB2488" s="71"/>
      <c r="AC2488" s="71"/>
      <c r="AD2488" s="71"/>
      <c r="AE2488" s="71"/>
      <c r="AF2488" s="106"/>
      <c r="AG2488" s="102"/>
      <c r="AN2488" s="71"/>
      <c r="AO2488" s="71"/>
      <c r="AP2488" s="71"/>
      <c r="AQ2488" s="71"/>
      <c r="AR2488" s="71"/>
      <c r="AS2488" s="71"/>
      <c r="AT2488" s="71"/>
      <c r="AU2488" s="71"/>
    </row>
    <row r="2489" spans="27:47" ht="12.95" customHeight="1">
      <c r="AA2489" s="71"/>
      <c r="AB2489" s="71"/>
      <c r="AC2489" s="71"/>
      <c r="AD2489" s="71"/>
      <c r="AE2489" s="71"/>
      <c r="AF2489" s="106"/>
      <c r="AG2489" s="102"/>
      <c r="AN2489" s="71"/>
      <c r="AO2489" s="71"/>
      <c r="AP2489" s="71"/>
      <c r="AQ2489" s="71"/>
      <c r="AR2489" s="71"/>
      <c r="AS2489" s="71"/>
      <c r="AT2489" s="71"/>
      <c r="AU2489" s="71"/>
    </row>
    <row r="2490" spans="27:47" ht="12.95" customHeight="1">
      <c r="AA2490" s="71"/>
      <c r="AB2490" s="71"/>
      <c r="AC2490" s="71"/>
      <c r="AD2490" s="71"/>
      <c r="AE2490" s="71"/>
      <c r="AF2490" s="106"/>
      <c r="AG2490" s="102"/>
      <c r="AN2490" s="71"/>
      <c r="AO2490" s="71"/>
      <c r="AP2490" s="71"/>
      <c r="AQ2490" s="71"/>
      <c r="AR2490" s="71"/>
      <c r="AS2490" s="71"/>
      <c r="AT2490" s="71"/>
      <c r="AU2490" s="71"/>
    </row>
    <row r="2491" spans="27:47" ht="12.95" customHeight="1">
      <c r="AA2491" s="71"/>
      <c r="AB2491" s="71"/>
      <c r="AC2491" s="71"/>
      <c r="AD2491" s="71"/>
      <c r="AE2491" s="71"/>
      <c r="AF2491" s="106"/>
      <c r="AG2491" s="102"/>
      <c r="AN2491" s="71"/>
      <c r="AO2491" s="71"/>
      <c r="AP2491" s="71"/>
      <c r="AQ2491" s="71"/>
      <c r="AR2491" s="71"/>
      <c r="AS2491" s="71"/>
      <c r="AT2491" s="71"/>
      <c r="AU2491" s="71"/>
    </row>
    <row r="2492" spans="27:47" ht="12.95" customHeight="1">
      <c r="AA2492" s="71"/>
      <c r="AB2492" s="71"/>
      <c r="AC2492" s="71"/>
      <c r="AD2492" s="71"/>
      <c r="AE2492" s="71"/>
      <c r="AF2492" s="106"/>
      <c r="AG2492" s="102"/>
      <c r="AN2492" s="71"/>
      <c r="AO2492" s="71"/>
      <c r="AP2492" s="71"/>
      <c r="AQ2492" s="71"/>
      <c r="AR2492" s="71"/>
      <c r="AS2492" s="71"/>
      <c r="AT2492" s="71"/>
      <c r="AU2492" s="71"/>
    </row>
    <row r="2493" spans="27:47" ht="12.95" customHeight="1">
      <c r="AA2493" s="71"/>
      <c r="AB2493" s="71"/>
      <c r="AC2493" s="71"/>
      <c r="AD2493" s="71"/>
      <c r="AE2493" s="71"/>
      <c r="AF2493" s="106"/>
      <c r="AG2493" s="102"/>
      <c r="AN2493" s="71"/>
      <c r="AO2493" s="71"/>
      <c r="AP2493" s="71"/>
      <c r="AQ2493" s="71"/>
      <c r="AR2493" s="71"/>
      <c r="AS2493" s="71"/>
      <c r="AT2493" s="71"/>
      <c r="AU2493" s="71"/>
    </row>
    <row r="2494" spans="27:47" ht="12.95" customHeight="1">
      <c r="AA2494" s="71"/>
      <c r="AB2494" s="71"/>
      <c r="AC2494" s="71"/>
      <c r="AD2494" s="71"/>
      <c r="AE2494" s="71"/>
      <c r="AF2494" s="106"/>
      <c r="AG2494" s="102"/>
      <c r="AN2494" s="71"/>
      <c r="AO2494" s="71"/>
      <c r="AP2494" s="71"/>
      <c r="AQ2494" s="71"/>
      <c r="AR2494" s="71"/>
      <c r="AS2494" s="71"/>
      <c r="AT2494" s="71"/>
      <c r="AU2494" s="71"/>
    </row>
    <row r="2495" spans="27:47" ht="12.95" customHeight="1">
      <c r="AA2495" s="71"/>
      <c r="AB2495" s="71"/>
      <c r="AC2495" s="71"/>
      <c r="AD2495" s="71"/>
      <c r="AE2495" s="71"/>
      <c r="AF2495" s="106"/>
      <c r="AG2495" s="102"/>
      <c r="AN2495" s="71"/>
      <c r="AO2495" s="71"/>
      <c r="AP2495" s="71"/>
      <c r="AQ2495" s="71"/>
      <c r="AR2495" s="71"/>
      <c r="AS2495" s="71"/>
      <c r="AT2495" s="71"/>
      <c r="AU2495" s="71"/>
    </row>
    <row r="2496" spans="27:47" ht="12.95" customHeight="1">
      <c r="AA2496" s="71"/>
      <c r="AB2496" s="71"/>
      <c r="AC2496" s="71"/>
      <c r="AD2496" s="71"/>
      <c r="AE2496" s="71"/>
      <c r="AF2496" s="106"/>
      <c r="AG2496" s="102"/>
      <c r="AN2496" s="71"/>
      <c r="AO2496" s="71"/>
      <c r="AP2496" s="71"/>
      <c r="AQ2496" s="71"/>
      <c r="AR2496" s="71"/>
      <c r="AS2496" s="71"/>
      <c r="AT2496" s="71"/>
      <c r="AU2496" s="71"/>
    </row>
    <row r="2497" spans="27:47" ht="12.95" customHeight="1">
      <c r="AA2497" s="71"/>
      <c r="AB2497" s="71"/>
      <c r="AC2497" s="71"/>
      <c r="AD2497" s="71"/>
      <c r="AE2497" s="71"/>
      <c r="AF2497" s="106"/>
      <c r="AG2497" s="102"/>
      <c r="AN2497" s="71"/>
      <c r="AO2497" s="71"/>
      <c r="AP2497" s="71"/>
      <c r="AQ2497" s="71"/>
      <c r="AR2497" s="71"/>
      <c r="AS2497" s="71"/>
      <c r="AT2497" s="71"/>
      <c r="AU2497" s="71"/>
    </row>
    <row r="2498" spans="27:47" ht="12.95" customHeight="1">
      <c r="AA2498" s="71"/>
      <c r="AB2498" s="71"/>
      <c r="AC2498" s="71"/>
      <c r="AD2498" s="71"/>
      <c r="AE2498" s="71"/>
      <c r="AF2498" s="106"/>
      <c r="AG2498" s="102"/>
      <c r="AN2498" s="71"/>
      <c r="AO2498" s="71"/>
      <c r="AP2498" s="71"/>
      <c r="AQ2498" s="71"/>
      <c r="AR2498" s="71"/>
      <c r="AS2498" s="71"/>
      <c r="AT2498" s="71"/>
      <c r="AU2498" s="71"/>
    </row>
    <row r="2499" spans="27:47" ht="12.95" customHeight="1">
      <c r="AA2499" s="71"/>
      <c r="AB2499" s="71"/>
      <c r="AC2499" s="71"/>
      <c r="AD2499" s="71"/>
      <c r="AE2499" s="71"/>
      <c r="AF2499" s="106"/>
      <c r="AG2499" s="102"/>
      <c r="AN2499" s="71"/>
      <c r="AO2499" s="71"/>
      <c r="AP2499" s="71"/>
      <c r="AQ2499" s="71"/>
      <c r="AR2499" s="71"/>
      <c r="AS2499" s="71"/>
      <c r="AT2499" s="71"/>
      <c r="AU2499" s="71"/>
    </row>
    <row r="2500" spans="27:47" ht="12.95" customHeight="1">
      <c r="AA2500" s="71"/>
      <c r="AB2500" s="71"/>
      <c r="AC2500" s="71"/>
      <c r="AD2500" s="71"/>
      <c r="AE2500" s="71"/>
      <c r="AF2500" s="106"/>
      <c r="AG2500" s="102"/>
      <c r="AN2500" s="71"/>
      <c r="AO2500" s="71"/>
      <c r="AP2500" s="71"/>
      <c r="AQ2500" s="71"/>
      <c r="AR2500" s="71"/>
      <c r="AS2500" s="71"/>
      <c r="AT2500" s="71"/>
      <c r="AU2500" s="71"/>
    </row>
    <row r="2501" spans="27:47" ht="12.95" customHeight="1">
      <c r="AA2501" s="71"/>
      <c r="AB2501" s="71"/>
      <c r="AC2501" s="71"/>
      <c r="AD2501" s="71"/>
      <c r="AE2501" s="71"/>
      <c r="AF2501" s="106"/>
      <c r="AG2501" s="102"/>
      <c r="AN2501" s="71"/>
      <c r="AO2501" s="71"/>
      <c r="AP2501" s="71"/>
      <c r="AQ2501" s="71"/>
      <c r="AR2501" s="71"/>
      <c r="AS2501" s="71"/>
      <c r="AT2501" s="71"/>
      <c r="AU2501" s="71"/>
    </row>
    <row r="2502" spans="27:47" ht="12.95" customHeight="1">
      <c r="AA2502" s="71"/>
      <c r="AB2502" s="71"/>
      <c r="AC2502" s="71"/>
      <c r="AD2502" s="71"/>
      <c r="AE2502" s="71"/>
      <c r="AF2502" s="106"/>
      <c r="AG2502" s="102"/>
      <c r="AN2502" s="71"/>
      <c r="AO2502" s="71"/>
      <c r="AP2502" s="71"/>
      <c r="AQ2502" s="71"/>
      <c r="AR2502" s="71"/>
      <c r="AS2502" s="71"/>
      <c r="AT2502" s="71"/>
      <c r="AU2502" s="71"/>
    </row>
    <row r="2503" spans="27:47" ht="12.95" customHeight="1">
      <c r="AA2503" s="71"/>
      <c r="AB2503" s="71"/>
      <c r="AC2503" s="71"/>
      <c r="AD2503" s="71"/>
      <c r="AE2503" s="71"/>
      <c r="AF2503" s="106"/>
      <c r="AG2503" s="102"/>
      <c r="AN2503" s="71"/>
      <c r="AO2503" s="71"/>
      <c r="AP2503" s="71"/>
      <c r="AQ2503" s="71"/>
      <c r="AR2503" s="71"/>
      <c r="AS2503" s="71"/>
      <c r="AT2503" s="71"/>
      <c r="AU2503" s="71"/>
    </row>
    <row r="2504" spans="27:47" ht="12.95" customHeight="1">
      <c r="AA2504" s="71"/>
      <c r="AB2504" s="71"/>
      <c r="AC2504" s="71"/>
      <c r="AD2504" s="71"/>
      <c r="AE2504" s="71"/>
      <c r="AF2504" s="106"/>
      <c r="AG2504" s="102"/>
      <c r="AN2504" s="71"/>
      <c r="AO2504" s="71"/>
      <c r="AP2504" s="71"/>
      <c r="AQ2504" s="71"/>
      <c r="AR2504" s="71"/>
      <c r="AS2504" s="71"/>
      <c r="AT2504" s="71"/>
      <c r="AU2504" s="71"/>
    </row>
    <row r="2505" spans="27:47" ht="12.95" customHeight="1">
      <c r="AA2505" s="71"/>
      <c r="AB2505" s="71"/>
      <c r="AC2505" s="71"/>
      <c r="AD2505" s="71"/>
      <c r="AE2505" s="71"/>
      <c r="AF2505" s="106"/>
      <c r="AG2505" s="102"/>
      <c r="AN2505" s="71"/>
      <c r="AO2505" s="71"/>
      <c r="AP2505" s="71"/>
      <c r="AQ2505" s="71"/>
      <c r="AR2505" s="71"/>
      <c r="AS2505" s="71"/>
      <c r="AT2505" s="71"/>
      <c r="AU2505" s="71"/>
    </row>
    <row r="2506" spans="27:47" ht="12.95" customHeight="1">
      <c r="AA2506" s="71"/>
      <c r="AB2506" s="71"/>
      <c r="AC2506" s="71"/>
      <c r="AD2506" s="71"/>
      <c r="AE2506" s="71"/>
      <c r="AF2506" s="106"/>
      <c r="AG2506" s="102"/>
      <c r="AN2506" s="71"/>
      <c r="AO2506" s="71"/>
      <c r="AP2506" s="71"/>
      <c r="AQ2506" s="71"/>
      <c r="AR2506" s="71"/>
      <c r="AS2506" s="71"/>
      <c r="AT2506" s="71"/>
      <c r="AU2506" s="71"/>
    </row>
    <row r="2507" spans="27:47" ht="12.95" customHeight="1">
      <c r="AA2507" s="71"/>
      <c r="AB2507" s="71"/>
      <c r="AC2507" s="71"/>
      <c r="AD2507" s="71"/>
      <c r="AE2507" s="71"/>
      <c r="AF2507" s="106"/>
      <c r="AG2507" s="102"/>
      <c r="AN2507" s="71"/>
      <c r="AO2507" s="71"/>
      <c r="AP2507" s="71"/>
      <c r="AQ2507" s="71"/>
      <c r="AR2507" s="71"/>
      <c r="AS2507" s="71"/>
      <c r="AT2507" s="71"/>
      <c r="AU2507" s="71"/>
    </row>
    <row r="2508" spans="27:47" ht="12.95" customHeight="1">
      <c r="AA2508" s="71"/>
      <c r="AB2508" s="71"/>
      <c r="AC2508" s="71"/>
      <c r="AD2508" s="71"/>
      <c r="AE2508" s="71"/>
      <c r="AF2508" s="106"/>
      <c r="AG2508" s="102"/>
      <c r="AN2508" s="71"/>
      <c r="AO2508" s="71"/>
      <c r="AP2508" s="71"/>
      <c r="AQ2508" s="71"/>
      <c r="AR2508" s="71"/>
      <c r="AS2508" s="71"/>
      <c r="AT2508" s="71"/>
      <c r="AU2508" s="71"/>
    </row>
    <row r="2509" spans="27:47" ht="12.95" customHeight="1">
      <c r="AA2509" s="71"/>
      <c r="AB2509" s="71"/>
      <c r="AC2509" s="71"/>
      <c r="AD2509" s="71"/>
      <c r="AE2509" s="71"/>
      <c r="AF2509" s="106"/>
      <c r="AG2509" s="102"/>
      <c r="AN2509" s="71"/>
      <c r="AO2509" s="71"/>
      <c r="AP2509" s="71"/>
      <c r="AQ2509" s="71"/>
      <c r="AR2509" s="71"/>
      <c r="AS2509" s="71"/>
      <c r="AT2509" s="71"/>
      <c r="AU2509" s="71"/>
    </row>
    <row r="2510" spans="27:47" ht="12.95" customHeight="1">
      <c r="AA2510" s="71"/>
      <c r="AB2510" s="71"/>
      <c r="AC2510" s="71"/>
      <c r="AD2510" s="71"/>
      <c r="AE2510" s="71"/>
      <c r="AF2510" s="106"/>
      <c r="AG2510" s="102"/>
      <c r="AN2510" s="71"/>
      <c r="AO2510" s="71"/>
      <c r="AP2510" s="71"/>
      <c r="AQ2510" s="71"/>
      <c r="AR2510" s="71"/>
      <c r="AS2510" s="71"/>
      <c r="AT2510" s="71"/>
      <c r="AU2510" s="71"/>
    </row>
    <row r="2511" spans="27:47" ht="12.95" customHeight="1">
      <c r="AA2511" s="71"/>
      <c r="AB2511" s="71"/>
      <c r="AC2511" s="71"/>
      <c r="AD2511" s="71"/>
      <c r="AE2511" s="71"/>
      <c r="AF2511" s="106"/>
      <c r="AG2511" s="102"/>
      <c r="AN2511" s="71"/>
      <c r="AO2511" s="71"/>
      <c r="AP2511" s="71"/>
      <c r="AQ2511" s="71"/>
      <c r="AR2511" s="71"/>
      <c r="AS2511" s="71"/>
      <c r="AT2511" s="71"/>
      <c r="AU2511" s="71"/>
    </row>
    <row r="2512" spans="27:47" ht="12.95" customHeight="1">
      <c r="AA2512" s="71"/>
      <c r="AB2512" s="71"/>
      <c r="AC2512" s="71"/>
      <c r="AD2512" s="71"/>
      <c r="AE2512" s="71"/>
      <c r="AF2512" s="106"/>
      <c r="AG2512" s="102"/>
      <c r="AN2512" s="71"/>
      <c r="AO2512" s="71"/>
      <c r="AP2512" s="71"/>
      <c r="AQ2512" s="71"/>
      <c r="AR2512" s="71"/>
      <c r="AS2512" s="71"/>
      <c r="AT2512" s="71"/>
      <c r="AU2512" s="71"/>
    </row>
    <row r="2513" spans="27:47" ht="12.95" customHeight="1">
      <c r="AA2513" s="71"/>
      <c r="AB2513" s="71"/>
      <c r="AC2513" s="71"/>
      <c r="AD2513" s="71"/>
      <c r="AE2513" s="71"/>
      <c r="AF2513" s="106"/>
      <c r="AG2513" s="102"/>
      <c r="AN2513" s="71"/>
      <c r="AO2513" s="71"/>
      <c r="AP2513" s="71"/>
      <c r="AQ2513" s="71"/>
      <c r="AR2513" s="71"/>
      <c r="AS2513" s="71"/>
      <c r="AT2513" s="71"/>
      <c r="AU2513" s="71"/>
    </row>
    <row r="2514" spans="27:47" ht="12.95" customHeight="1">
      <c r="AA2514" s="71"/>
      <c r="AB2514" s="71"/>
      <c r="AC2514" s="71"/>
      <c r="AD2514" s="71"/>
      <c r="AE2514" s="71"/>
      <c r="AF2514" s="106"/>
      <c r="AG2514" s="102"/>
      <c r="AN2514" s="71"/>
      <c r="AO2514" s="71"/>
      <c r="AP2514" s="71"/>
      <c r="AQ2514" s="71"/>
      <c r="AR2514" s="71"/>
      <c r="AS2514" s="71"/>
      <c r="AT2514" s="71"/>
      <c r="AU2514" s="71"/>
    </row>
    <row r="2515" spans="27:47" ht="12.95" customHeight="1">
      <c r="AA2515" s="71"/>
      <c r="AB2515" s="71"/>
      <c r="AC2515" s="71"/>
      <c r="AD2515" s="71"/>
      <c r="AE2515" s="71"/>
      <c r="AF2515" s="106"/>
      <c r="AG2515" s="102"/>
      <c r="AN2515" s="71"/>
      <c r="AO2515" s="71"/>
      <c r="AP2515" s="71"/>
      <c r="AQ2515" s="71"/>
      <c r="AR2515" s="71"/>
      <c r="AS2515" s="71"/>
      <c r="AT2515" s="71"/>
      <c r="AU2515" s="71"/>
    </row>
    <row r="2516" spans="27:47" ht="12.95" customHeight="1">
      <c r="AA2516" s="71"/>
      <c r="AB2516" s="71"/>
      <c r="AC2516" s="71"/>
      <c r="AD2516" s="71"/>
      <c r="AE2516" s="71"/>
      <c r="AF2516" s="106"/>
      <c r="AG2516" s="102"/>
      <c r="AN2516" s="71"/>
      <c r="AO2516" s="71"/>
      <c r="AP2516" s="71"/>
      <c r="AQ2516" s="71"/>
      <c r="AR2516" s="71"/>
      <c r="AS2516" s="71"/>
      <c r="AT2516" s="71"/>
      <c r="AU2516" s="71"/>
    </row>
    <row r="2517" spans="27:47" ht="12.95" customHeight="1">
      <c r="AA2517" s="71"/>
      <c r="AB2517" s="71"/>
      <c r="AC2517" s="71"/>
      <c r="AD2517" s="71"/>
      <c r="AE2517" s="71"/>
      <c r="AF2517" s="106"/>
      <c r="AG2517" s="102"/>
      <c r="AN2517" s="71"/>
      <c r="AO2517" s="71"/>
      <c r="AP2517" s="71"/>
      <c r="AQ2517" s="71"/>
      <c r="AR2517" s="71"/>
      <c r="AS2517" s="71"/>
      <c r="AT2517" s="71"/>
      <c r="AU2517" s="71"/>
    </row>
    <row r="2518" spans="27:47" ht="12.95" customHeight="1">
      <c r="AA2518" s="71"/>
      <c r="AB2518" s="71"/>
      <c r="AC2518" s="71"/>
      <c r="AD2518" s="71"/>
      <c r="AE2518" s="71"/>
      <c r="AF2518" s="106"/>
      <c r="AG2518" s="102"/>
      <c r="AN2518" s="71"/>
      <c r="AO2518" s="71"/>
      <c r="AP2518" s="71"/>
      <c r="AQ2518" s="71"/>
      <c r="AR2518" s="71"/>
      <c r="AS2518" s="71"/>
      <c r="AT2518" s="71"/>
      <c r="AU2518" s="71"/>
    </row>
    <row r="2519" spans="27:47" ht="12.95" customHeight="1">
      <c r="AA2519" s="71"/>
      <c r="AB2519" s="71"/>
      <c r="AC2519" s="71"/>
      <c r="AD2519" s="71"/>
      <c r="AE2519" s="71"/>
      <c r="AF2519" s="106"/>
      <c r="AG2519" s="102"/>
      <c r="AN2519" s="71"/>
      <c r="AO2519" s="71"/>
      <c r="AP2519" s="71"/>
      <c r="AQ2519" s="71"/>
      <c r="AR2519" s="71"/>
      <c r="AS2519" s="71"/>
      <c r="AT2519" s="71"/>
      <c r="AU2519" s="71"/>
    </row>
    <row r="2520" spans="27:47" ht="12.95" customHeight="1">
      <c r="AA2520" s="71"/>
      <c r="AB2520" s="71"/>
      <c r="AC2520" s="71"/>
      <c r="AD2520" s="71"/>
      <c r="AE2520" s="71"/>
      <c r="AF2520" s="106"/>
      <c r="AG2520" s="102"/>
      <c r="AN2520" s="71"/>
      <c r="AO2520" s="71"/>
      <c r="AP2520" s="71"/>
      <c r="AQ2520" s="71"/>
      <c r="AR2520" s="71"/>
      <c r="AS2520" s="71"/>
      <c r="AT2520" s="71"/>
      <c r="AU2520" s="71"/>
    </row>
    <row r="2521" spans="27:47" ht="12.95" customHeight="1">
      <c r="AA2521" s="71"/>
      <c r="AB2521" s="71"/>
      <c r="AC2521" s="71"/>
      <c r="AD2521" s="71"/>
      <c r="AE2521" s="71"/>
      <c r="AF2521" s="106"/>
      <c r="AG2521" s="102"/>
      <c r="AN2521" s="71"/>
      <c r="AO2521" s="71"/>
      <c r="AP2521" s="71"/>
      <c r="AQ2521" s="71"/>
      <c r="AR2521" s="71"/>
      <c r="AS2521" s="71"/>
      <c r="AT2521" s="71"/>
      <c r="AU2521" s="71"/>
    </row>
    <row r="2522" spans="27:47" ht="12.95" customHeight="1">
      <c r="AA2522" s="71"/>
      <c r="AB2522" s="71"/>
      <c r="AC2522" s="71"/>
      <c r="AD2522" s="71"/>
      <c r="AE2522" s="71"/>
      <c r="AF2522" s="106"/>
      <c r="AG2522" s="102"/>
      <c r="AN2522" s="71"/>
      <c r="AO2522" s="71"/>
      <c r="AP2522" s="71"/>
      <c r="AQ2522" s="71"/>
      <c r="AR2522" s="71"/>
      <c r="AS2522" s="71"/>
      <c r="AT2522" s="71"/>
      <c r="AU2522" s="71"/>
    </row>
    <row r="2523" spans="27:47" ht="12.95" customHeight="1">
      <c r="AA2523" s="71"/>
      <c r="AB2523" s="71"/>
      <c r="AC2523" s="71"/>
      <c r="AD2523" s="71"/>
      <c r="AE2523" s="71"/>
      <c r="AF2523" s="106"/>
      <c r="AG2523" s="102"/>
      <c r="AN2523" s="71"/>
      <c r="AO2523" s="71"/>
      <c r="AP2523" s="71"/>
      <c r="AQ2523" s="71"/>
      <c r="AR2523" s="71"/>
      <c r="AS2523" s="71"/>
      <c r="AT2523" s="71"/>
      <c r="AU2523" s="71"/>
    </row>
    <row r="2524" spans="27:47" ht="12.95" customHeight="1">
      <c r="AA2524" s="71"/>
      <c r="AB2524" s="71"/>
      <c r="AC2524" s="71"/>
      <c r="AD2524" s="71"/>
      <c r="AE2524" s="71"/>
      <c r="AF2524" s="106"/>
      <c r="AG2524" s="102"/>
      <c r="AN2524" s="71"/>
      <c r="AO2524" s="71"/>
      <c r="AP2524" s="71"/>
      <c r="AQ2524" s="71"/>
      <c r="AR2524" s="71"/>
      <c r="AS2524" s="71"/>
      <c r="AT2524" s="71"/>
      <c r="AU2524" s="71"/>
    </row>
    <row r="2525" spans="27:47" ht="12.95" customHeight="1">
      <c r="AA2525" s="71"/>
      <c r="AB2525" s="71"/>
      <c r="AC2525" s="71"/>
      <c r="AD2525" s="71"/>
      <c r="AE2525" s="71"/>
      <c r="AF2525" s="106"/>
      <c r="AG2525" s="102"/>
      <c r="AN2525" s="71"/>
      <c r="AO2525" s="71"/>
      <c r="AP2525" s="71"/>
      <c r="AQ2525" s="71"/>
      <c r="AR2525" s="71"/>
      <c r="AS2525" s="71"/>
      <c r="AT2525" s="71"/>
      <c r="AU2525" s="71"/>
    </row>
    <row r="2526" spans="27:47" ht="12.95" customHeight="1">
      <c r="AA2526" s="71"/>
      <c r="AB2526" s="71"/>
      <c r="AC2526" s="71"/>
      <c r="AD2526" s="71"/>
      <c r="AE2526" s="71"/>
      <c r="AF2526" s="106"/>
      <c r="AG2526" s="102"/>
      <c r="AN2526" s="71"/>
      <c r="AO2526" s="71"/>
      <c r="AP2526" s="71"/>
      <c r="AQ2526" s="71"/>
      <c r="AR2526" s="71"/>
      <c r="AS2526" s="71"/>
      <c r="AT2526" s="71"/>
      <c r="AU2526" s="71"/>
    </row>
    <row r="2527" spans="27:47" ht="12.95" customHeight="1">
      <c r="AA2527" s="71"/>
      <c r="AB2527" s="71"/>
      <c r="AC2527" s="71"/>
      <c r="AD2527" s="71"/>
      <c r="AE2527" s="71"/>
      <c r="AF2527" s="106"/>
      <c r="AG2527" s="102"/>
      <c r="AN2527" s="71"/>
      <c r="AO2527" s="71"/>
      <c r="AP2527" s="71"/>
      <c r="AQ2527" s="71"/>
      <c r="AR2527" s="71"/>
      <c r="AS2527" s="71"/>
      <c r="AT2527" s="71"/>
      <c r="AU2527" s="71"/>
    </row>
    <row r="2528" spans="27:47" ht="12.95" customHeight="1">
      <c r="AA2528" s="71"/>
      <c r="AB2528" s="71"/>
      <c r="AC2528" s="71"/>
      <c r="AD2528" s="71"/>
      <c r="AE2528" s="71"/>
      <c r="AF2528" s="106"/>
      <c r="AG2528" s="102"/>
      <c r="AN2528" s="71"/>
      <c r="AO2528" s="71"/>
      <c r="AP2528" s="71"/>
      <c r="AQ2528" s="71"/>
      <c r="AR2528" s="71"/>
      <c r="AS2528" s="71"/>
      <c r="AT2528" s="71"/>
      <c r="AU2528" s="71"/>
    </row>
    <row r="2529" spans="27:47" ht="12.95" customHeight="1">
      <c r="AA2529" s="71"/>
      <c r="AB2529" s="71"/>
      <c r="AC2529" s="71"/>
      <c r="AD2529" s="71"/>
      <c r="AE2529" s="71"/>
      <c r="AF2529" s="106"/>
      <c r="AG2529" s="102"/>
      <c r="AN2529" s="71"/>
      <c r="AO2529" s="71"/>
      <c r="AP2529" s="71"/>
      <c r="AQ2529" s="71"/>
      <c r="AR2529" s="71"/>
      <c r="AS2529" s="71"/>
      <c r="AT2529" s="71"/>
      <c r="AU2529" s="71"/>
    </row>
    <row r="2530" spans="27:47" ht="12.95" customHeight="1">
      <c r="AA2530" s="71"/>
      <c r="AB2530" s="71"/>
      <c r="AC2530" s="71"/>
      <c r="AD2530" s="71"/>
      <c r="AE2530" s="71"/>
      <c r="AF2530" s="106"/>
      <c r="AG2530" s="102"/>
      <c r="AN2530" s="71"/>
      <c r="AO2530" s="71"/>
      <c r="AP2530" s="71"/>
      <c r="AQ2530" s="71"/>
      <c r="AR2530" s="71"/>
      <c r="AS2530" s="71"/>
      <c r="AT2530" s="71"/>
      <c r="AU2530" s="71"/>
    </row>
    <row r="2531" spans="27:47" ht="12.95" customHeight="1">
      <c r="AA2531" s="71"/>
      <c r="AB2531" s="71"/>
      <c r="AC2531" s="71"/>
      <c r="AD2531" s="71"/>
      <c r="AE2531" s="71"/>
      <c r="AF2531" s="106"/>
      <c r="AG2531" s="102"/>
      <c r="AN2531" s="71"/>
      <c r="AO2531" s="71"/>
      <c r="AP2531" s="71"/>
      <c r="AQ2531" s="71"/>
      <c r="AR2531" s="71"/>
      <c r="AS2531" s="71"/>
      <c r="AT2531" s="71"/>
      <c r="AU2531" s="71"/>
    </row>
    <row r="2532" spans="27:47" ht="12.95" customHeight="1">
      <c r="AA2532" s="71"/>
      <c r="AB2532" s="71"/>
      <c r="AC2532" s="71"/>
      <c r="AD2532" s="71"/>
      <c r="AE2532" s="71"/>
      <c r="AF2532" s="106"/>
      <c r="AG2532" s="102"/>
      <c r="AN2532" s="71"/>
      <c r="AO2532" s="71"/>
      <c r="AP2532" s="71"/>
      <c r="AQ2532" s="71"/>
      <c r="AR2532" s="71"/>
      <c r="AS2532" s="71"/>
      <c r="AT2532" s="71"/>
      <c r="AU2532" s="71"/>
    </row>
    <row r="2533" spans="27:47" ht="12.95" customHeight="1">
      <c r="AA2533" s="71"/>
      <c r="AB2533" s="71"/>
      <c r="AC2533" s="71"/>
      <c r="AD2533" s="71"/>
      <c r="AE2533" s="71"/>
      <c r="AF2533" s="106"/>
      <c r="AG2533" s="102"/>
      <c r="AN2533" s="71"/>
      <c r="AO2533" s="71"/>
      <c r="AP2533" s="71"/>
      <c r="AQ2533" s="71"/>
      <c r="AR2533" s="71"/>
      <c r="AS2533" s="71"/>
      <c r="AT2533" s="71"/>
      <c r="AU2533" s="71"/>
    </row>
    <row r="2534" spans="27:47" ht="12.95" customHeight="1">
      <c r="AA2534" s="71"/>
      <c r="AB2534" s="71"/>
      <c r="AC2534" s="71"/>
      <c r="AD2534" s="71"/>
      <c r="AE2534" s="71"/>
      <c r="AF2534" s="106"/>
      <c r="AG2534" s="102"/>
      <c r="AN2534" s="71"/>
      <c r="AO2534" s="71"/>
      <c r="AP2534" s="71"/>
      <c r="AQ2534" s="71"/>
      <c r="AR2534" s="71"/>
      <c r="AS2534" s="71"/>
      <c r="AT2534" s="71"/>
      <c r="AU2534" s="71"/>
    </row>
    <row r="2535" spans="27:47" ht="12.95" customHeight="1">
      <c r="AA2535" s="71"/>
      <c r="AB2535" s="71"/>
      <c r="AC2535" s="71"/>
      <c r="AD2535" s="71"/>
      <c r="AE2535" s="71"/>
      <c r="AF2535" s="106"/>
      <c r="AG2535" s="102"/>
      <c r="AN2535" s="71"/>
      <c r="AO2535" s="71"/>
      <c r="AP2535" s="71"/>
      <c r="AQ2535" s="71"/>
      <c r="AR2535" s="71"/>
      <c r="AS2535" s="71"/>
      <c r="AT2535" s="71"/>
      <c r="AU2535" s="71"/>
    </row>
    <row r="2536" spans="27:47" ht="12.95" customHeight="1">
      <c r="AA2536" s="71"/>
      <c r="AB2536" s="71"/>
      <c r="AC2536" s="71"/>
      <c r="AD2536" s="71"/>
      <c r="AE2536" s="71"/>
      <c r="AF2536" s="106"/>
      <c r="AG2536" s="102"/>
      <c r="AN2536" s="71"/>
      <c r="AO2536" s="71"/>
      <c r="AP2536" s="71"/>
      <c r="AQ2536" s="71"/>
      <c r="AR2536" s="71"/>
      <c r="AS2536" s="71"/>
      <c r="AT2536" s="71"/>
      <c r="AU2536" s="71"/>
    </row>
    <row r="2537" spans="27:47" ht="12.95" customHeight="1">
      <c r="AA2537" s="71"/>
      <c r="AB2537" s="71"/>
      <c r="AC2537" s="71"/>
      <c r="AD2537" s="71"/>
      <c r="AE2537" s="71"/>
      <c r="AF2537" s="106"/>
      <c r="AG2537" s="102"/>
      <c r="AN2537" s="71"/>
      <c r="AO2537" s="71"/>
      <c r="AP2537" s="71"/>
      <c r="AQ2537" s="71"/>
      <c r="AR2537" s="71"/>
      <c r="AS2537" s="71"/>
      <c r="AT2537" s="71"/>
      <c r="AU2537" s="71"/>
    </row>
    <row r="2538" spans="27:47" ht="12.95" customHeight="1">
      <c r="AA2538" s="71"/>
      <c r="AB2538" s="71"/>
      <c r="AC2538" s="71"/>
      <c r="AD2538" s="71"/>
      <c r="AE2538" s="71"/>
      <c r="AF2538" s="106"/>
      <c r="AG2538" s="102"/>
      <c r="AN2538" s="71"/>
      <c r="AO2538" s="71"/>
      <c r="AP2538" s="71"/>
      <c r="AQ2538" s="71"/>
      <c r="AR2538" s="71"/>
      <c r="AS2538" s="71"/>
      <c r="AT2538" s="71"/>
      <c r="AU2538" s="71"/>
    </row>
    <row r="2539" spans="27:47" ht="12.95" customHeight="1">
      <c r="AA2539" s="71"/>
      <c r="AB2539" s="71"/>
      <c r="AC2539" s="71"/>
      <c r="AD2539" s="71"/>
      <c r="AE2539" s="71"/>
      <c r="AF2539" s="106"/>
      <c r="AG2539" s="102"/>
      <c r="AN2539" s="71"/>
      <c r="AO2539" s="71"/>
      <c r="AP2539" s="71"/>
      <c r="AQ2539" s="71"/>
      <c r="AR2539" s="71"/>
      <c r="AS2539" s="71"/>
      <c r="AT2539" s="71"/>
      <c r="AU2539" s="71"/>
    </row>
    <row r="2540" spans="27:47" ht="12.95" customHeight="1">
      <c r="AA2540" s="71"/>
      <c r="AB2540" s="71"/>
      <c r="AC2540" s="71"/>
      <c r="AD2540" s="71"/>
      <c r="AE2540" s="71"/>
      <c r="AF2540" s="106"/>
      <c r="AG2540" s="102"/>
      <c r="AN2540" s="71"/>
      <c r="AO2540" s="71"/>
      <c r="AP2540" s="71"/>
      <c r="AQ2540" s="71"/>
      <c r="AR2540" s="71"/>
      <c r="AS2540" s="71"/>
      <c r="AT2540" s="71"/>
      <c r="AU2540" s="71"/>
    </row>
  </sheetData>
  <protectedRanges>
    <protectedRange sqref="A269:D273" name="Range1"/>
  </protectedRanges>
  <sortState xmlns:xlrd2="http://schemas.microsoft.com/office/spreadsheetml/2017/richdata2" ref="A21:AU281">
    <sortCondition ref="C21:C281"/>
  </sortState>
  <phoneticPr fontId="7" type="noConversion"/>
  <hyperlinks>
    <hyperlink ref="A109" r:id="rId1" display="http://var.astro.cz/oejv/issues/oejv0074.pdf" xr:uid="{00000000-0004-0000-0100-000000000000}"/>
    <hyperlink ref="A113" r:id="rId2" display="http://www.konkoly.hu/cgi-bin/IBVS?5040" xr:uid="{00000000-0004-0000-0100-000001000000}"/>
    <hyperlink ref="A120" r:id="rId3" display="http://var.astro.cz/oejv/issues/oejv0074.pdf" xr:uid="{00000000-0004-0000-0100-000002000000}"/>
    <hyperlink ref="A122" r:id="rId4" display="http://var.astro.cz/oejv/issues/oejv0074.pdf" xr:uid="{00000000-0004-0000-0100-000003000000}"/>
    <hyperlink ref="A124" r:id="rId5" display="http://var.astro.cz/oejv/issues/oejv0074.pdf" xr:uid="{00000000-0004-0000-0100-000004000000}"/>
    <hyperlink ref="A127" r:id="rId6" display="http://vsolj.cetus-net.org/no40.pdf" xr:uid="{00000000-0004-0000-0100-000005000000}"/>
    <hyperlink ref="A128" r:id="rId7" display="http://vsolj.cetus-net.org/no40.pdf" xr:uid="{00000000-0004-0000-0100-000006000000}"/>
    <hyperlink ref="A157" r:id="rId8" display="http://vsolj.cetus-net.org/no44.pdf" xr:uid="{00000000-0004-0000-0100-000007000000}"/>
    <hyperlink ref="A158" r:id="rId9" display="http://vsolj.cetus-net.org/no44.pdf" xr:uid="{00000000-0004-0000-0100-000008000000}"/>
    <hyperlink ref="A209" r:id="rId10" display="http://var.astro.cz/oejv/issues/oejv0107.pdf" xr:uid="{00000000-0004-0000-0100-000009000000}"/>
    <hyperlink ref="A211" r:id="rId11" display="http://var.astro.cz/oejv/issues/oejv0107.pdf" xr:uid="{00000000-0004-0000-0100-00000A000000}"/>
    <hyperlink ref="A214" r:id="rId12" display="http://var.astro.cz/oejv/issues/oejv0107.pdf" xr:uid="{00000000-0004-0000-0100-00000B000000}"/>
    <hyperlink ref="A216" r:id="rId13" display="http://var.astro.cz/oejv/issues/oejv0107.pdf" xr:uid="{00000000-0004-0000-0100-00000C000000}"/>
    <hyperlink ref="A219" r:id="rId14" display="http://www.konkoly.hu/cgi-bin/IBVS?5980" xr:uid="{00000000-0004-0000-0100-00000D000000}"/>
    <hyperlink ref="A222" r:id="rId15" display="http://var.astro.cz/oejv/issues/oejv0137.pdf" xr:uid="{00000000-0004-0000-0100-00000E000000}"/>
    <hyperlink ref="A227" r:id="rId16" display="http://var.astro.cz/oejv/issues/oejv0137.pdf" xr:uid="{00000000-0004-0000-0100-00000F000000}"/>
    <hyperlink ref="A229" r:id="rId17" display="http://www.konkoly.hu/cgi-bin/IBVS?5980" xr:uid="{00000000-0004-0000-0100-000010000000}"/>
    <hyperlink ref="A230" r:id="rId18" display="http://var.astro.cz/oejv/issues/oejv0137.pdf" xr:uid="{00000000-0004-0000-0100-000011000000}"/>
    <hyperlink ref="A234" r:id="rId19" display="http://www.konkoly.hu/cgi-bin/IBVS?6044" xr:uid="{00000000-0004-0000-0100-000012000000}"/>
    <hyperlink ref="AP4461" r:id="rId20" display="http://cdsbib.u-strasbg.fr/cgi-bin/cdsbib?1990RMxAA..21..381G" xr:uid="{00000000-0004-0000-0100-000013000000}"/>
    <hyperlink ref="AP4464" r:id="rId21" display="http://cdsbib.u-strasbg.fr/cgi-bin/cdsbib?1990RMxAA..21..381G" xr:uid="{00000000-0004-0000-0100-000014000000}"/>
    <hyperlink ref="AP4462" r:id="rId22" display="http://cdsbib.u-strasbg.fr/cgi-bin/cdsbib?1990RMxAA..21..381G" xr:uid="{00000000-0004-0000-0100-000015000000}"/>
    <hyperlink ref="AP4440" r:id="rId23" display="http://cdsbib.u-strasbg.fr/cgi-bin/cdsbib?1990RMxAA..21..381G" xr:uid="{00000000-0004-0000-0100-000016000000}"/>
    <hyperlink ref="AQ4574" r:id="rId24" display="http://cdsbib.u-strasbg.fr/cgi-bin/cdsbib?1990RMxAA..21..381G" xr:uid="{00000000-0004-0000-0100-000017000000}"/>
    <hyperlink ref="AQ2843" r:id="rId25" display="http://cdsbib.u-strasbg.fr/cgi-bin/cdsbib?1990RMxAA..21..381G" xr:uid="{00000000-0004-0000-0100-000018000000}"/>
    <hyperlink ref="AQ4575" r:id="rId26" display="http://cdsbib.u-strasbg.fr/cgi-bin/cdsbib?1990RMxAA..21..381G" xr:uid="{00000000-0004-0000-0100-000019000000}"/>
    <hyperlink ref="J64177" r:id="rId27" display="http://vsolj.cetus-net.org/bulletin.html" xr:uid="{00000000-0004-0000-0100-00001A000000}"/>
    <hyperlink ref="J64170" r:id="rId28" display="https://www.aavso.org/ejaavso" xr:uid="{00000000-0004-0000-0100-00001B000000}"/>
    <hyperlink ref="K64177" r:id="rId29" display="http://vsolj.cetus-net.org/bulletin.html" xr:uid="{00000000-0004-0000-0100-00001C000000}"/>
    <hyperlink ref="AS57828" r:id="rId30" display="http://cdsbib.u-strasbg.fr/cgi-bin/cdsbib?1990RMxAA..21..381G" xr:uid="{00000000-0004-0000-0100-00001D000000}"/>
    <hyperlink ref="J64174" r:id="rId31" display="https://www.aavso.org/ejaavso" xr:uid="{00000000-0004-0000-0100-00001E000000}"/>
    <hyperlink ref="AR5192" r:id="rId32" display="http://cdsbib.u-strasbg.fr/cgi-bin/cdsbib?1990RMxAA..21..381G" xr:uid="{00000000-0004-0000-0100-00001F000000}"/>
    <hyperlink ref="AR5195" r:id="rId33" display="http://cdsbib.u-strasbg.fr/cgi-bin/cdsbib?1990RMxAA..21..381G" xr:uid="{00000000-0004-0000-0100-000020000000}"/>
    <hyperlink ref="AR5193" r:id="rId34" display="http://cdsbib.u-strasbg.fr/cgi-bin/cdsbib?1990RMxAA..21..381G" xr:uid="{00000000-0004-0000-0100-000021000000}"/>
    <hyperlink ref="AR5177" r:id="rId35" display="http://cdsbib.u-strasbg.fr/cgi-bin/cdsbib?1990RMxAA..21..381G" xr:uid="{00000000-0004-0000-0100-000022000000}"/>
    <hyperlink ref="AS5406" r:id="rId36" display="http://cdsbib.u-strasbg.fr/cgi-bin/cdsbib?1990RMxAA..21..381G" xr:uid="{00000000-0004-0000-0100-000023000000}"/>
    <hyperlink ref="AS5410" r:id="rId37" display="http://cdsbib.u-strasbg.fr/cgi-bin/cdsbib?1990RMxAA..21..381G" xr:uid="{00000000-0004-0000-0100-000024000000}"/>
    <hyperlink ref="AS65090" r:id="rId38" display="http://cdsbib.u-strasbg.fr/cgi-bin/cdsbib?1990RMxAA..21..381G" xr:uid="{00000000-0004-0000-0100-000025000000}"/>
    <hyperlink ref="K2298" r:id="rId39" display="http://vsolj.cetus-net.org/bulletin.html" xr:uid="{00000000-0004-0000-0100-000026000000}"/>
    <hyperlink ref="J2298" r:id="rId40" display="http://vsolj.cetus-net.org/bulletin.html" xr:uid="{00000000-0004-0000-0100-000027000000}"/>
    <hyperlink ref="AS215" r:id="rId41" display="http://cdsbib.u-strasbg.fr/cgi-bin/cdsbib?1990RMxAA..21..381G" xr:uid="{00000000-0004-0000-0100-000028000000}"/>
    <hyperlink ref="AS214" r:id="rId42" display="http://cdsbib.u-strasbg.fr/cgi-bin/cdsbib?1990RMxAA..21..381G" xr:uid="{00000000-0004-0000-0100-000029000000}"/>
    <hyperlink ref="AR3468" r:id="rId43" display="http://cdsbib.u-strasbg.fr/cgi-bin/cdsbib?1990RMxAA..21..381G" xr:uid="{00000000-0004-0000-0100-00002A000000}"/>
    <hyperlink ref="AR3486" r:id="rId44" display="http://cdsbib.u-strasbg.fr/cgi-bin/cdsbib?1990RMxAA..21..381G" xr:uid="{00000000-0004-0000-0100-00002B000000}"/>
    <hyperlink ref="AR3487" r:id="rId45" display="http://cdsbib.u-strasbg.fr/cgi-bin/cdsbib?1990RMxAA..21..381G" xr:uid="{00000000-0004-0000-0100-00002C000000}"/>
    <hyperlink ref="AR3483" r:id="rId46" display="http://cdsbib.u-strasbg.fr/cgi-bin/cdsbib?1990RMxAA..21..381G" xr:uid="{00000000-0004-0000-0100-00002D000000}"/>
  </hyperlinks>
  <pageMargins left="0.75" right="0.75" top="1" bottom="1" header="0.5" footer="0.5"/>
  <pageSetup orientation="portrait" horizontalDpi="300" verticalDpi="300" r:id="rId47"/>
  <headerFooter alignWithMargins="0"/>
  <drawing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5157-D5D3-42F9-919B-6C3505043FB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L2539"/>
  <sheetViews>
    <sheetView workbookViewId="0">
      <pane xSplit="13" ySplit="22" topLeftCell="N248" activePane="bottomRight" state="frozen"/>
      <selection pane="topRight" activeCell="N1" sqref="N1"/>
      <selection pane="bottomLeft" activeCell="A23" sqref="A23"/>
      <selection pane="bottomRight" activeCell="E4" sqref="E4"/>
    </sheetView>
  </sheetViews>
  <sheetFormatPr defaultColWidth="10.28515625" defaultRowHeight="12.95" customHeight="1"/>
  <cols>
    <col min="1" max="1" width="17.7109375" style="157" customWidth="1"/>
    <col min="2" max="2" width="5.140625" style="157" customWidth="1"/>
    <col min="3" max="3" width="12.85546875" style="157" customWidth="1"/>
    <col min="4" max="4" width="9.42578125" style="157" customWidth="1"/>
    <col min="5" max="5" width="15.5703125" style="157" customWidth="1"/>
    <col min="6" max="6" width="9.140625" style="157" customWidth="1"/>
    <col min="7" max="7" width="8.140625" style="157" customWidth="1"/>
    <col min="8" max="13" width="8.5703125" style="157" customWidth="1"/>
    <col min="14" max="14" width="10.85546875" style="157" customWidth="1"/>
    <col min="15" max="15" width="9.5703125" style="157" customWidth="1"/>
    <col min="16" max="16" width="7.7109375" style="157" customWidth="1"/>
    <col min="17" max="17" width="9.85546875" style="157" customWidth="1"/>
    <col min="18" max="25" width="10.28515625" style="157"/>
    <col min="26" max="26" width="10.28515625" style="157" customWidth="1"/>
    <col min="27" max="27" width="12.140625" style="157" customWidth="1"/>
    <col min="28" max="28" width="9.42578125" style="157" customWidth="1"/>
    <col min="29" max="31" width="10.42578125" style="157" customWidth="1"/>
    <col min="32" max="32" width="10.5703125" style="157" customWidth="1"/>
    <col min="33" max="33" width="10.28515625" style="157" customWidth="1"/>
    <col min="34" max="37" width="9.42578125" style="157" customWidth="1"/>
    <col min="38" max="52" width="10.28515625" style="157" customWidth="1"/>
    <col min="53" max="53" width="11.85546875" style="157" customWidth="1"/>
    <col min="54" max="54" width="14.7109375" style="157" customWidth="1"/>
    <col min="55" max="16384" width="10.28515625" style="157"/>
  </cols>
  <sheetData>
    <row r="1" spans="1:64" customFormat="1" ht="21" thickBot="1">
      <c r="A1" s="6" t="s">
        <v>24</v>
      </c>
      <c r="B1" s="7"/>
      <c r="P1" s="3"/>
      <c r="AA1" s="59" t="s">
        <v>608</v>
      </c>
      <c r="AB1" s="60"/>
      <c r="AC1" s="60" t="s">
        <v>609</v>
      </c>
      <c r="AD1" s="60" t="s">
        <v>610</v>
      </c>
      <c r="AE1" s="61"/>
      <c r="AM1" s="62"/>
      <c r="AW1" s="63" t="s">
        <v>10</v>
      </c>
      <c r="AX1" s="64" t="s">
        <v>611</v>
      </c>
      <c r="AY1" s="5" t="s">
        <v>612</v>
      </c>
      <c r="AZ1" s="65" t="s">
        <v>613</v>
      </c>
      <c r="BA1" s="27" t="s">
        <v>614</v>
      </c>
      <c r="BB1" s="65" t="s">
        <v>615</v>
      </c>
      <c r="BC1" s="27" t="s">
        <v>616</v>
      </c>
      <c r="BD1" s="65" t="s">
        <v>617</v>
      </c>
      <c r="BE1" s="66" t="s">
        <v>618</v>
      </c>
      <c r="BF1" s="27" t="s">
        <v>619</v>
      </c>
      <c r="BG1" s="65" t="s">
        <v>620</v>
      </c>
      <c r="BH1" s="66" t="s">
        <v>621</v>
      </c>
      <c r="BI1" s="27" t="s">
        <v>622</v>
      </c>
      <c r="BJ1" s="65" t="s">
        <v>623</v>
      </c>
      <c r="BK1" s="66" t="s">
        <v>624</v>
      </c>
      <c r="BL1" s="27" t="s">
        <v>625</v>
      </c>
    </row>
    <row r="2" spans="1:64" customFormat="1" ht="12.95" customHeight="1" thickBot="1">
      <c r="A2" t="s">
        <v>23</v>
      </c>
      <c r="B2" s="7" t="s">
        <v>25</v>
      </c>
      <c r="C2" t="s">
        <v>26</v>
      </c>
      <c r="W2" t="s">
        <v>673</v>
      </c>
      <c r="AA2" s="67" t="s">
        <v>626</v>
      </c>
      <c r="AB2" s="68">
        <f>C7</f>
        <v>47679.668899999997</v>
      </c>
      <c r="AC2" s="69" t="s">
        <v>627</v>
      </c>
      <c r="AD2" s="68">
        <f>C8</f>
        <v>0.30342785</v>
      </c>
      <c r="AE2" s="70" t="s">
        <v>628</v>
      </c>
      <c r="AL2" s="7"/>
      <c r="AW2">
        <v>-40000</v>
      </c>
      <c r="AX2">
        <f t="shared" ref="AX2:AX65" si="0">AB$3+AB$4*AW2+AB$5*AW2^2+AZ2</f>
        <v>0.16272941084252493</v>
      </c>
      <c r="AY2">
        <f t="shared" ref="AY2:AY65" si="1">AB$3+AB$4*AW2+AB$5*AW2^2</f>
        <v>0.14441790700794732</v>
      </c>
      <c r="AZ2" s="71">
        <f t="shared" ref="AZ2:AZ65" si="2">$AB$6*($AB$11/BA2*BB2+$AB$12)</f>
        <v>1.8311503834577608E-2</v>
      </c>
      <c r="BA2">
        <f t="shared" ref="BA2:BA65" si="3">1+$AB$7*COS(BC2)</f>
        <v>0.32880682888269064</v>
      </c>
      <c r="BB2">
        <f t="shared" ref="BB2:BB65" si="4">SIN(BC2+RADIANS($AB$9))</f>
        <v>0.87124735326138825</v>
      </c>
      <c r="BC2">
        <f t="shared" ref="BC2:BC65" si="5">2*ATAN(BD2)</f>
        <v>2.9981215271109987</v>
      </c>
      <c r="BD2">
        <f t="shared" ref="BD2:BD65" si="6">SQRT((1+$AB$7)/(1-$AB$7))*TAN(BE2/2)</f>
        <v>13.916167042055392</v>
      </c>
      <c r="BE2">
        <f t="shared" ref="BE2:BK17" si="7">$BL2+$AB$7*SIN(BF2)</f>
        <v>2.8163146841369753</v>
      </c>
      <c r="BF2">
        <f t="shared" si="7"/>
        <v>2.7920414352718419</v>
      </c>
      <c r="BG2">
        <f t="shared" si="7"/>
        <v>2.8298860598402498</v>
      </c>
      <c r="BH2">
        <f t="shared" si="7"/>
        <v>2.7706563325736662</v>
      </c>
      <c r="BI2">
        <f t="shared" si="7"/>
        <v>2.8628474851679737</v>
      </c>
      <c r="BJ2">
        <f t="shared" si="7"/>
        <v>2.7179406030441013</v>
      </c>
      <c r="BK2">
        <f t="shared" si="7"/>
        <v>2.9428712144425777</v>
      </c>
      <c r="BL2">
        <f t="shared" ref="BL2:BL65" si="8">RADIANS($AB$9)+$AB$18*(AW2-AB$15)</f>
        <v>2.5840607416690857</v>
      </c>
    </row>
    <row r="3" spans="1:64" customFormat="1" ht="12.95" customHeight="1" thickBot="1">
      <c r="A3" s="218" t="s">
        <v>672</v>
      </c>
      <c r="B3" s="7"/>
      <c r="AA3" s="72" t="s">
        <v>629</v>
      </c>
      <c r="AB3" s="73">
        <f t="shared" ref="AB3:AB10" si="9">AC3*AD3</f>
        <v>7.389186077641564E-3</v>
      </c>
      <c r="AC3" s="74">
        <v>0.73891860776415641</v>
      </c>
      <c r="AD3">
        <v>0.01</v>
      </c>
      <c r="AE3" s="75"/>
      <c r="AF3" s="76"/>
      <c r="AG3" s="74"/>
      <c r="AH3" s="74"/>
      <c r="AI3" s="74"/>
      <c r="AJ3" s="74"/>
      <c r="AK3" s="74"/>
      <c r="AL3" s="74"/>
      <c r="AM3" s="74"/>
      <c r="AW3">
        <v>-39000</v>
      </c>
      <c r="AX3">
        <f t="shared" si="0"/>
        <v>0.15808810315957217</v>
      </c>
      <c r="AY3">
        <f t="shared" si="1"/>
        <v>0.13890731679710935</v>
      </c>
      <c r="AZ3" s="71">
        <f t="shared" si="2"/>
        <v>1.9180786362462822E-2</v>
      </c>
      <c r="BA3">
        <f t="shared" si="3"/>
        <v>0.32601179652696455</v>
      </c>
      <c r="BB3">
        <f t="shared" si="4"/>
        <v>0.88672908261647909</v>
      </c>
      <c r="BC3">
        <f t="shared" si="5"/>
        <v>3.0306046268669613</v>
      </c>
      <c r="BD3">
        <f t="shared" si="6"/>
        <v>18.001459980442949</v>
      </c>
      <c r="BE3">
        <f t="shared" si="7"/>
        <v>2.8892409175422298</v>
      </c>
      <c r="BF3">
        <f t="shared" si="7"/>
        <v>2.8668483659417969</v>
      </c>
      <c r="BG3">
        <f t="shared" si="7"/>
        <v>2.9009968670710466</v>
      </c>
      <c r="BH3">
        <f t="shared" si="7"/>
        <v>2.8487908914287905</v>
      </c>
      <c r="BI3">
        <f t="shared" si="7"/>
        <v>2.9283254914311496</v>
      </c>
      <c r="BJ3">
        <f t="shared" si="7"/>
        <v>2.8064180977042348</v>
      </c>
      <c r="BK3">
        <f t="shared" si="7"/>
        <v>2.991861557782888</v>
      </c>
      <c r="BL3">
        <f t="shared" si="8"/>
        <v>2.7052553265867028</v>
      </c>
    </row>
    <row r="4" spans="1:64" customFormat="1" ht="12.95" customHeight="1" thickTop="1" thickBot="1">
      <c r="A4" s="3" t="s">
        <v>1</v>
      </c>
      <c r="B4" s="7"/>
      <c r="C4" s="8">
        <v>45047.432500000003</v>
      </c>
      <c r="D4" s="9">
        <v>0.303429</v>
      </c>
      <c r="AA4" s="77" t="s">
        <v>630</v>
      </c>
      <c r="AB4" s="78">
        <f t="shared" si="9"/>
        <v>-1.287387574457287E-6</v>
      </c>
      <c r="AC4" s="79">
        <v>-1.2873875744572871</v>
      </c>
      <c r="AD4" s="80">
        <v>9.9999999999999995E-7</v>
      </c>
      <c r="AE4" s="75"/>
      <c r="AF4" s="81"/>
      <c r="AG4" s="79"/>
      <c r="AH4" s="79"/>
      <c r="AI4" s="79"/>
      <c r="AJ4" s="79"/>
      <c r="AK4" s="79"/>
      <c r="AL4" s="79"/>
      <c r="AM4" s="79"/>
      <c r="AW4">
        <v>-38000</v>
      </c>
      <c r="AX4">
        <f t="shared" si="0"/>
        <v>0.15343685414632127</v>
      </c>
      <c r="AY4">
        <f t="shared" si="1"/>
        <v>0.13350364310871138</v>
      </c>
      <c r="AZ4" s="71">
        <f t="shared" si="2"/>
        <v>1.9933211037609901E-2</v>
      </c>
      <c r="BA4">
        <f t="shared" si="3"/>
        <v>0.3239765393186077</v>
      </c>
      <c r="BB4">
        <f t="shared" si="4"/>
        <v>0.90088063103947114</v>
      </c>
      <c r="BC4">
        <f t="shared" si="5"/>
        <v>3.0621777229126224</v>
      </c>
      <c r="BD4">
        <f t="shared" si="6"/>
        <v>25.170943934391001</v>
      </c>
      <c r="BE4">
        <f t="shared" si="7"/>
        <v>2.9606501250892947</v>
      </c>
      <c r="BF4">
        <f t="shared" si="7"/>
        <v>2.9423893239630847</v>
      </c>
      <c r="BG4">
        <f t="shared" si="7"/>
        <v>2.9697871693874998</v>
      </c>
      <c r="BH4">
        <f t="shared" si="7"/>
        <v>2.9286246789446242</v>
      </c>
      <c r="BI4">
        <f t="shared" si="7"/>
        <v>2.9903522338516102</v>
      </c>
      <c r="BJ4">
        <f t="shared" si="7"/>
        <v>2.8974891439762231</v>
      </c>
      <c r="BK4">
        <f t="shared" si="7"/>
        <v>3.0366473424881111</v>
      </c>
      <c r="BL4">
        <f t="shared" si="8"/>
        <v>2.8264499115043193</v>
      </c>
    </row>
    <row r="5" spans="1:64" customFormat="1" ht="12.95" customHeight="1" thickTop="1">
      <c r="B5" s="7"/>
      <c r="AA5" s="77" t="s">
        <v>631</v>
      </c>
      <c r="AB5" s="78">
        <f t="shared" si="9"/>
        <v>5.345826122000893E-11</v>
      </c>
      <c r="AC5" s="79">
        <v>5.3458261220008936</v>
      </c>
      <c r="AD5">
        <v>9.9999999999999994E-12</v>
      </c>
      <c r="AE5" s="75"/>
      <c r="AF5" s="81"/>
      <c r="AG5" s="79"/>
      <c r="AH5" s="79"/>
      <c r="AI5" s="79"/>
      <c r="AJ5" s="79"/>
      <c r="AK5" s="79"/>
      <c r="AL5" s="79"/>
      <c r="AM5" s="79"/>
      <c r="AW5">
        <v>-37000</v>
      </c>
      <c r="AX5">
        <f t="shared" si="0"/>
        <v>0.14878050857688344</v>
      </c>
      <c r="AY5">
        <f t="shared" si="1"/>
        <v>0.1282068859427534</v>
      </c>
      <c r="AZ5" s="71">
        <f t="shared" si="2"/>
        <v>2.057362263413005E-2</v>
      </c>
      <c r="BA5">
        <f t="shared" si="3"/>
        <v>0.32263828618751866</v>
      </c>
      <c r="BB5">
        <f t="shared" si="4"/>
        <v>0.91384660373252713</v>
      </c>
      <c r="BC5">
        <f t="shared" si="5"/>
        <v>3.0930419877349586</v>
      </c>
      <c r="BD5">
        <f t="shared" si="6"/>
        <v>41.185987630971425</v>
      </c>
      <c r="BE5">
        <f t="shared" si="7"/>
        <v>3.0308197751847303</v>
      </c>
      <c r="BF5">
        <f t="shared" si="7"/>
        <v>3.0186347522358044</v>
      </c>
      <c r="BG5">
        <f t="shared" si="7"/>
        <v>3.0367199615686054</v>
      </c>
      <c r="BH5">
        <f t="shared" si="7"/>
        <v>3.0098634247599141</v>
      </c>
      <c r="BI5">
        <f t="shared" si="7"/>
        <v>3.0497168838362096</v>
      </c>
      <c r="BJ5">
        <f t="shared" si="7"/>
        <v>2.9905049424493817</v>
      </c>
      <c r="BK5">
        <f t="shared" si="7"/>
        <v>3.078349497713865</v>
      </c>
      <c r="BL5">
        <f t="shared" si="8"/>
        <v>2.9476444964219364</v>
      </c>
    </row>
    <row r="6" spans="1:64" customFormat="1" ht="12.95" customHeight="1">
      <c r="A6" s="3" t="s">
        <v>2</v>
      </c>
      <c r="B6" s="7"/>
      <c r="W6">
        <v>1.66E-2</v>
      </c>
      <c r="X6">
        <v>1.66E-2</v>
      </c>
      <c r="Y6" s="134">
        <f>X6/AD6</f>
        <v>1.66</v>
      </c>
      <c r="AA6" s="77" t="s">
        <v>632</v>
      </c>
      <c r="AB6" s="78">
        <f t="shared" si="9"/>
        <v>2.2925449037469153E-2</v>
      </c>
      <c r="AC6" s="79">
        <v>2.2925449037469154</v>
      </c>
      <c r="AD6">
        <v>0.01</v>
      </c>
      <c r="AE6" s="75" t="s">
        <v>628</v>
      </c>
      <c r="AF6" s="81"/>
      <c r="AG6" s="79"/>
      <c r="AH6" s="79"/>
      <c r="AI6" s="79"/>
      <c r="AJ6" s="79"/>
      <c r="AK6" s="79"/>
      <c r="AL6" s="79"/>
      <c r="AM6" s="79"/>
      <c r="AW6">
        <v>-36000</v>
      </c>
      <c r="AX6">
        <f t="shared" si="0"/>
        <v>0.14412404401360793</v>
      </c>
      <c r="AY6">
        <f t="shared" si="1"/>
        <v>0.12301704529923548</v>
      </c>
      <c r="AZ6">
        <f t="shared" si="2"/>
        <v>2.1106998714372462E-2</v>
      </c>
      <c r="BA6">
        <f t="shared" si="3"/>
        <v>0.32195083482320175</v>
      </c>
      <c r="BB6">
        <f t="shared" si="4"/>
        <v>0.925768058145787</v>
      </c>
      <c r="BC6">
        <f t="shared" si="5"/>
        <v>3.1234456430806596</v>
      </c>
      <c r="BD6">
        <f t="shared" si="6"/>
        <v>110.20796582594653</v>
      </c>
      <c r="BE6">
        <f t="shared" si="7"/>
        <v>3.1001590974647528</v>
      </c>
      <c r="BF6">
        <f t="shared" si="7"/>
        <v>3.0953924609910421</v>
      </c>
      <c r="BG6">
        <f t="shared" si="7"/>
        <v>3.1024276528904751</v>
      </c>
      <c r="BH6">
        <f t="shared" si="7"/>
        <v>3.0920434637714163</v>
      </c>
      <c r="BI6">
        <f t="shared" si="7"/>
        <v>3.1073693369483699</v>
      </c>
      <c r="BJ6">
        <f t="shared" si="7"/>
        <v>3.0847462333778797</v>
      </c>
      <c r="BK6">
        <f t="shared" si="7"/>
        <v>3.1181341899467969</v>
      </c>
      <c r="BL6">
        <f t="shared" si="8"/>
        <v>3.0688390813395534</v>
      </c>
    </row>
    <row r="7" spans="1:64" customFormat="1" ht="12.95" customHeight="1">
      <c r="A7" t="s">
        <v>3</v>
      </c>
      <c r="B7" s="7"/>
      <c r="C7">
        <v>47679.668899999997</v>
      </c>
      <c r="D7" s="16" t="s">
        <v>577</v>
      </c>
      <c r="W7">
        <v>0.372</v>
      </c>
      <c r="X7">
        <v>0.372</v>
      </c>
      <c r="Y7" s="134">
        <f>X7/AD7</f>
        <v>0.372</v>
      </c>
      <c r="AA7" s="82" t="s">
        <v>633</v>
      </c>
      <c r="AB7" s="83">
        <f t="shared" si="9"/>
        <v>0.67816082603634131</v>
      </c>
      <c r="AC7" s="79">
        <v>0.67816082603634131</v>
      </c>
      <c r="AD7">
        <v>1</v>
      </c>
      <c r="AE7" s="75"/>
      <c r="AF7" s="81"/>
      <c r="AG7" s="79"/>
      <c r="AH7" s="79"/>
      <c r="AI7" s="79"/>
      <c r="AJ7" s="79"/>
      <c r="AK7" s="79"/>
      <c r="AL7" s="79"/>
      <c r="AM7" s="79"/>
      <c r="AW7">
        <v>-35000</v>
      </c>
      <c r="AX7">
        <f t="shared" si="0"/>
        <v>0.13947126706478405</v>
      </c>
      <c r="AY7">
        <f t="shared" si="1"/>
        <v>0.11793412117815755</v>
      </c>
      <c r="AZ7">
        <f t="shared" si="2"/>
        <v>2.1537145886626509E-2</v>
      </c>
      <c r="BA7">
        <f t="shared" si="3"/>
        <v>0.32188864349909829</v>
      </c>
      <c r="BB7">
        <f t="shared" si="4"/>
        <v>0.93677155955305624</v>
      </c>
      <c r="BC7">
        <f t="shared" si="5"/>
        <v>-3.1295139533245315</v>
      </c>
      <c r="BD7">
        <f t="shared" si="6"/>
        <v>-165.57871626796046</v>
      </c>
      <c r="BE7">
        <f t="shared" si="7"/>
        <v>3.1691727189526429</v>
      </c>
      <c r="BF7">
        <f t="shared" si="7"/>
        <v>3.1723585690273417</v>
      </c>
      <c r="BG7">
        <f t="shared" si="7"/>
        <v>3.1676588878266876</v>
      </c>
      <c r="BH7">
        <f t="shared" si="7"/>
        <v>3.1745919642841054</v>
      </c>
      <c r="BI7">
        <f t="shared" si="7"/>
        <v>3.1643645921017018</v>
      </c>
      <c r="BJ7">
        <f t="shared" si="7"/>
        <v>3.1794527104794632</v>
      </c>
      <c r="BK7">
        <f t="shared" si="7"/>
        <v>3.157195715158212</v>
      </c>
      <c r="BL7">
        <f t="shared" si="8"/>
        <v>3.19003366625717</v>
      </c>
    </row>
    <row r="8" spans="1:64" customFormat="1" ht="12.95" customHeight="1">
      <c r="A8" t="s">
        <v>4</v>
      </c>
      <c r="B8" s="7"/>
      <c r="C8">
        <v>0.30342785</v>
      </c>
      <c r="D8" s="16" t="s">
        <v>577</v>
      </c>
      <c r="W8">
        <v>39.700000000000003</v>
      </c>
      <c r="X8">
        <v>39.700000000000003</v>
      </c>
      <c r="Y8" s="134">
        <f>X8/AD8</f>
        <v>3.97</v>
      </c>
      <c r="AA8" s="77" t="s">
        <v>634</v>
      </c>
      <c r="AB8" s="83">
        <f t="shared" si="9"/>
        <v>43.069630165248746</v>
      </c>
      <c r="AC8" s="79">
        <v>4.3069630165248745</v>
      </c>
      <c r="AD8">
        <v>10</v>
      </c>
      <c r="AE8" s="75" t="s">
        <v>635</v>
      </c>
      <c r="AF8" s="81"/>
      <c r="AG8" s="79"/>
      <c r="AH8" s="79"/>
      <c r="AI8" s="79"/>
      <c r="AJ8" s="79"/>
      <c r="AK8" s="79"/>
      <c r="AL8" s="79"/>
      <c r="AM8" s="79"/>
      <c r="AW8">
        <v>-34000</v>
      </c>
      <c r="AX8">
        <f t="shared" si="0"/>
        <v>0.13482373810116349</v>
      </c>
      <c r="AY8">
        <f t="shared" si="1"/>
        <v>0.11295811357951965</v>
      </c>
      <c r="AZ8">
        <f t="shared" si="2"/>
        <v>2.1865624521643846E-2</v>
      </c>
      <c r="BA8">
        <f t="shared" si="3"/>
        <v>0.32244933528962982</v>
      </c>
      <c r="BB8">
        <f t="shared" si="4"/>
        <v>0.94695748227378218</v>
      </c>
      <c r="BC8">
        <f t="shared" si="5"/>
        <v>-3.0991694408830792</v>
      </c>
      <c r="BD8">
        <f t="shared" si="6"/>
        <v>-47.136930670421613</v>
      </c>
      <c r="BE8">
        <f t="shared" si="7"/>
        <v>3.2384040861866414</v>
      </c>
      <c r="BF8">
        <f t="shared" si="7"/>
        <v>3.2491849169856835</v>
      </c>
      <c r="BG8">
        <f t="shared" si="7"/>
        <v>3.2332084027755199</v>
      </c>
      <c r="BH8">
        <f t="shared" si="7"/>
        <v>3.2568941951581079</v>
      </c>
      <c r="BI8">
        <f t="shared" si="7"/>
        <v>3.2217983399241494</v>
      </c>
      <c r="BJ8">
        <f t="shared" si="7"/>
        <v>3.2738491265007834</v>
      </c>
      <c r="BK8">
        <f t="shared" si="7"/>
        <v>3.1967389782937312</v>
      </c>
      <c r="BL8">
        <f t="shared" si="8"/>
        <v>3.311228251174787</v>
      </c>
    </row>
    <row r="9" spans="1:64" customFormat="1" ht="12.95" customHeight="1">
      <c r="A9" s="219" t="s">
        <v>76</v>
      </c>
      <c r="C9" s="220">
        <v>-9.5</v>
      </c>
      <c r="D9" t="s">
        <v>77</v>
      </c>
      <c r="V9" t="s">
        <v>674</v>
      </c>
      <c r="W9">
        <v>5.4649999999999999</v>
      </c>
      <c r="X9">
        <f>DEGREES(W9)</f>
        <v>313.12143503899489</v>
      </c>
      <c r="Y9" s="134">
        <f>X9/AD9</f>
        <v>31.312143503899488</v>
      </c>
      <c r="AA9" s="84" t="s">
        <v>636</v>
      </c>
      <c r="AB9" s="83">
        <f t="shared" si="9"/>
        <v>248.82420513406652</v>
      </c>
      <c r="AC9" s="79">
        <v>24.88242051340665</v>
      </c>
      <c r="AD9">
        <v>10</v>
      </c>
      <c r="AE9" s="75" t="s">
        <v>637</v>
      </c>
      <c r="AF9" s="81"/>
      <c r="AG9" s="79"/>
      <c r="AH9" s="79"/>
      <c r="AI9" s="79"/>
      <c r="AJ9" s="79"/>
      <c r="AK9" s="79"/>
      <c r="AL9" s="79"/>
      <c r="AM9" s="79"/>
      <c r="AW9">
        <v>-33000</v>
      </c>
      <c r="AX9">
        <f t="shared" si="0"/>
        <v>0.13018017517279787</v>
      </c>
      <c r="AY9">
        <f t="shared" si="1"/>
        <v>0.10808902250332175</v>
      </c>
      <c r="AZ9">
        <f t="shared" si="2"/>
        <v>2.2091152669476116E-2</v>
      </c>
      <c r="BA9">
        <f t="shared" si="3"/>
        <v>0.32365393909425855</v>
      </c>
      <c r="BB9">
        <f t="shared" si="4"/>
        <v>0.95639022080965497</v>
      </c>
      <c r="BC9">
        <f t="shared" si="5"/>
        <v>-3.0684188286844765</v>
      </c>
      <c r="BD9">
        <f t="shared" si="6"/>
        <v>-27.319981174917128</v>
      </c>
      <c r="BE9">
        <f t="shared" si="7"/>
        <v>3.308370609282882</v>
      </c>
      <c r="BF9">
        <f t="shared" si="7"/>
        <v>3.3255529737205087</v>
      </c>
      <c r="BG9">
        <f t="shared" si="7"/>
        <v>3.2998400906577201</v>
      </c>
      <c r="BH9">
        <f t="shared" si="7"/>
        <v>3.3383633800452852</v>
      </c>
      <c r="BI9">
        <f t="shared" si="7"/>
        <v>3.2807390995909991</v>
      </c>
      <c r="BJ9">
        <f t="shared" si="7"/>
        <v>3.3671701545290622</v>
      </c>
      <c r="BK9">
        <f t="shared" si="7"/>
        <v>3.2379618171276148</v>
      </c>
      <c r="BL9">
        <f t="shared" si="8"/>
        <v>3.4324228360924041</v>
      </c>
    </row>
    <row r="10" spans="1:64" customFormat="1" ht="12.95" customHeight="1" thickBot="1">
      <c r="C10" s="2" t="s">
        <v>19</v>
      </c>
      <c r="D10" s="2" t="s">
        <v>20</v>
      </c>
      <c r="W10">
        <v>46590</v>
      </c>
      <c r="X10">
        <v>46590</v>
      </c>
      <c r="Y10" s="134">
        <f>X10/AD10</f>
        <v>4.6589999999999998</v>
      </c>
      <c r="AA10" s="85" t="s">
        <v>638</v>
      </c>
      <c r="AB10" s="86">
        <f t="shared" si="9"/>
        <v>39945.812432657382</v>
      </c>
      <c r="AC10" s="87">
        <v>3.9945812432657384</v>
      </c>
      <c r="AD10">
        <v>10000</v>
      </c>
      <c r="AE10" s="75" t="s">
        <v>639</v>
      </c>
      <c r="AF10" s="88"/>
      <c r="AG10" s="87"/>
      <c r="AH10" s="87"/>
      <c r="AI10" s="87"/>
      <c r="AJ10" s="87"/>
      <c r="AK10" s="87"/>
      <c r="AL10" s="87"/>
      <c r="AM10" s="87"/>
      <c r="AW10">
        <v>-32000</v>
      </c>
      <c r="AX10">
        <f t="shared" si="0"/>
        <v>0.12553646801807006</v>
      </c>
      <c r="AY10">
        <f t="shared" si="1"/>
        <v>0.1033268479495639</v>
      </c>
      <c r="AZ10">
        <f t="shared" si="2"/>
        <v>2.2209620068506169E-2</v>
      </c>
      <c r="BA10">
        <f t="shared" si="3"/>
        <v>0.32554480402699837</v>
      </c>
      <c r="BB10">
        <f t="shared" si="4"/>
        <v>0.96509240677601182</v>
      </c>
      <c r="BC10">
        <f t="shared" si="5"/>
        <v>-3.0370056707571389</v>
      </c>
      <c r="BD10">
        <f t="shared" si="6"/>
        <v>-19.105404330493936</v>
      </c>
      <c r="BE10">
        <f t="shared" si="7"/>
        <v>3.3795043615754965</v>
      </c>
      <c r="BF10">
        <f t="shared" si="7"/>
        <v>3.4012434003044838</v>
      </c>
      <c r="BG10">
        <f t="shared" si="7"/>
        <v>3.3682146148600105</v>
      </c>
      <c r="BH10">
        <f t="shared" si="7"/>
        <v>3.4185088325893482</v>
      </c>
      <c r="BI10">
        <f t="shared" si="7"/>
        <v>3.3421626633326502</v>
      </c>
      <c r="BJ10">
        <f t="shared" si="7"/>
        <v>3.4586860778347477</v>
      </c>
      <c r="BK10">
        <f t="shared" si="7"/>
        <v>3.2820374297936086</v>
      </c>
      <c r="BL10">
        <f t="shared" si="8"/>
        <v>3.5536174210100206</v>
      </c>
    </row>
    <row r="11" spans="1:64" customFormat="1" ht="12.95" customHeight="1">
      <c r="A11" t="s">
        <v>15</v>
      </c>
      <c r="C11" s="16">
        <f ca="1">INTERCEPT(INDIRECT($G$11):G990,INDIRECT($F$11):F990)</f>
        <v>8.0462055169463614E-3</v>
      </c>
      <c r="D11" s="7"/>
      <c r="F11" s="221" t="str">
        <f>"F"&amp;E19</f>
        <v>F58</v>
      </c>
      <c r="G11" s="16" t="str">
        <f>"G"&amp;E19</f>
        <v>G58</v>
      </c>
      <c r="AA11" s="89" t="s">
        <v>640</v>
      </c>
      <c r="AB11" s="90">
        <f>1-AB7^2</f>
        <v>0.5400978940297072</v>
      </c>
      <c r="AC11" s="90">
        <f>SUM(AE21:AE1949)</f>
        <v>9.9734755710956854E-3</v>
      </c>
      <c r="AD11" s="89" t="s">
        <v>641</v>
      </c>
      <c r="AE11" s="75"/>
      <c r="AF11" s="90"/>
      <c r="AG11" s="90"/>
      <c r="AH11" s="90"/>
      <c r="AI11" s="90"/>
      <c r="AJ11" s="90"/>
      <c r="AK11" s="90"/>
      <c r="AL11" s="90"/>
      <c r="AM11" s="90"/>
      <c r="AW11">
        <v>-31000</v>
      </c>
      <c r="AX11">
        <f t="shared" si="0"/>
        <v>0.12088628266217219</v>
      </c>
      <c r="AY11">
        <f t="shared" si="1"/>
        <v>9.8671589918246039E-2</v>
      </c>
      <c r="AZ11">
        <f t="shared" si="2"/>
        <v>2.2214692743926154E-2</v>
      </c>
      <c r="BA11">
        <f t="shared" si="3"/>
        <v>0.32818174513623222</v>
      </c>
      <c r="BB11">
        <f t="shared" si="4"/>
        <v>0.97304418897040057</v>
      </c>
      <c r="BC11">
        <f t="shared" si="5"/>
        <v>-3.0047188339715025</v>
      </c>
      <c r="BD11">
        <f t="shared" si="6"/>
        <v>-14.589178727592509</v>
      </c>
      <c r="BE11">
        <f t="shared" si="7"/>
        <v>3.452110891548565</v>
      </c>
      <c r="BF11">
        <f t="shared" si="7"/>
        <v>3.4761910069182016</v>
      </c>
      <c r="BG11">
        <f t="shared" si="7"/>
        <v>3.4388321272683515</v>
      </c>
      <c r="BH11">
        <f t="shared" si="7"/>
        <v>3.4969979671660512</v>
      </c>
      <c r="BI11">
        <f t="shared" si="7"/>
        <v>3.4068943263992244</v>
      </c>
      <c r="BJ11">
        <f t="shared" si="7"/>
        <v>3.5477313761668254</v>
      </c>
      <c r="BK11">
        <f t="shared" si="7"/>
        <v>3.3300971637832042</v>
      </c>
      <c r="BL11">
        <f t="shared" si="8"/>
        <v>3.6748120059276377</v>
      </c>
    </row>
    <row r="12" spans="1:64" customFormat="1" ht="12.95" customHeight="1">
      <c r="A12" t="s">
        <v>16</v>
      </c>
      <c r="C12" s="16">
        <f ca="1">SLOPE(INDIRECT($G$11):G990,INDIRECT($F$11):F990)</f>
        <v>7.8193958010866446E-7</v>
      </c>
      <c r="D12" s="7"/>
      <c r="AA12" s="91" t="s">
        <v>642</v>
      </c>
      <c r="AB12" s="90">
        <f>AB7*SIN(RADIANS(AB9))</f>
        <v>-0.63236902649518345</v>
      </c>
      <c r="AE12" s="75"/>
      <c r="AW12">
        <v>-30000</v>
      </c>
      <c r="AX12">
        <f t="shared" si="0"/>
        <v>0.11622208459758812</v>
      </c>
      <c r="AY12">
        <f t="shared" si="1"/>
        <v>9.4123248409368213E-2</v>
      </c>
      <c r="AZ12">
        <f t="shared" si="2"/>
        <v>2.2098836188219909E-2</v>
      </c>
      <c r="BA12">
        <f t="shared" si="3"/>
        <v>0.33163751725786772</v>
      </c>
      <c r="BB12">
        <f t="shared" si="4"/>
        <v>0.98018731180339602</v>
      </c>
      <c r="BC12">
        <f t="shared" si="5"/>
        <v>-2.9713966845922135</v>
      </c>
      <c r="BD12">
        <f t="shared" si="6"/>
        <v>-11.722779930813429</v>
      </c>
      <c r="BE12">
        <f t="shared" si="7"/>
        <v>3.5263546361795006</v>
      </c>
      <c r="BF12">
        <f t="shared" si="7"/>
        <v>3.5505168205927631</v>
      </c>
      <c r="BG12">
        <f t="shared" si="7"/>
        <v>3.5119981310421275</v>
      </c>
      <c r="BH12">
        <f t="shared" si="7"/>
        <v>3.5737075018479811</v>
      </c>
      <c r="BI12">
        <f t="shared" si="7"/>
        <v>3.4755634515870417</v>
      </c>
      <c r="BJ12">
        <f t="shared" si="7"/>
        <v>3.6337382283445301</v>
      </c>
      <c r="BK12">
        <f t="shared" si="7"/>
        <v>3.3832139188994237</v>
      </c>
      <c r="BL12">
        <f t="shared" si="8"/>
        <v>3.7960065908452547</v>
      </c>
    </row>
    <row r="13" spans="1:64" customFormat="1" ht="12.95" customHeight="1">
      <c r="A13" t="s">
        <v>18</v>
      </c>
      <c r="C13" s="7" t="s">
        <v>13</v>
      </c>
      <c r="D13" s="222" t="s">
        <v>98</v>
      </c>
      <c r="E13" s="220">
        <v>1</v>
      </c>
      <c r="AA13" s="92" t="s">
        <v>643</v>
      </c>
      <c r="AB13" s="93">
        <f>AB6*86400*300000/149600000</f>
        <v>3.9721098867058848</v>
      </c>
      <c r="AC13" t="s">
        <v>644</v>
      </c>
      <c r="AE13" s="75"/>
      <c r="AL13" s="7"/>
      <c r="AW13">
        <v>-29000</v>
      </c>
      <c r="AX13">
        <f t="shared" si="0"/>
        <v>0.11153628963859646</v>
      </c>
      <c r="AY13">
        <f t="shared" si="1"/>
        <v>8.9681823422930407E-2</v>
      </c>
      <c r="AZ13">
        <f t="shared" si="2"/>
        <v>2.1854466215666054E-2</v>
      </c>
      <c r="BA13">
        <f t="shared" si="3"/>
        <v>0.3359940833494659</v>
      </c>
      <c r="BB13">
        <f t="shared" si="4"/>
        <v>0.98643241720345176</v>
      </c>
      <c r="BC13">
        <f t="shared" si="5"/>
        <v>-2.936919678123596</v>
      </c>
      <c r="BD13">
        <f t="shared" si="6"/>
        <v>-9.7375497579640697</v>
      </c>
      <c r="BE13">
        <f t="shared" si="7"/>
        <v>3.6022737172517125</v>
      </c>
      <c r="BF13">
        <f t="shared" si="7"/>
        <v>3.6245322926644516</v>
      </c>
      <c r="BG13">
        <f t="shared" si="7"/>
        <v>3.5878169826128636</v>
      </c>
      <c r="BH13">
        <f t="shared" si="7"/>
        <v>3.6487589400958207</v>
      </c>
      <c r="BI13">
        <f t="shared" si="7"/>
        <v>3.5485735202850015</v>
      </c>
      <c r="BJ13">
        <f t="shared" si="7"/>
        <v>3.7162767606345013</v>
      </c>
      <c r="BK13">
        <f t="shared" si="7"/>
        <v>3.4423864076474162</v>
      </c>
      <c r="BL13">
        <f t="shared" si="8"/>
        <v>3.9172011757628717</v>
      </c>
    </row>
    <row r="14" spans="1:64" customFormat="1" ht="12.95" customHeight="1">
      <c r="D14" s="222" t="s">
        <v>78</v>
      </c>
      <c r="E14" s="223">
        <f ca="1">NOW()+15018.5+$C$9/24</f>
        <v>60357.760285300923</v>
      </c>
      <c r="AA14" s="92" t="s">
        <v>645</v>
      </c>
      <c r="AB14" s="90">
        <f>2*AB5*365.24/C8</f>
        <v>1.2869679120091358E-7</v>
      </c>
      <c r="AC14" t="s">
        <v>646</v>
      </c>
      <c r="AE14" s="75"/>
      <c r="AL14" s="7"/>
      <c r="AW14">
        <v>-28000</v>
      </c>
      <c r="AX14">
        <f t="shared" si="0"/>
        <v>0.10682220350766126</v>
      </c>
      <c r="AY14">
        <f t="shared" si="1"/>
        <v>8.5347314958932607E-2</v>
      </c>
      <c r="AZ14">
        <f t="shared" si="2"/>
        <v>2.1474888548728661E-2</v>
      </c>
      <c r="BA14">
        <f t="shared" si="3"/>
        <v>0.34134127297046224</v>
      </c>
      <c r="BB14">
        <f t="shared" si="4"/>
        <v>0.99166699700171024</v>
      </c>
      <c r="BC14">
        <f t="shared" si="5"/>
        <v>-2.901192013097504</v>
      </c>
      <c r="BD14">
        <f t="shared" si="6"/>
        <v>-8.2793399695413825</v>
      </c>
      <c r="BE14">
        <f t="shared" si="7"/>
        <v>3.6798209643506796</v>
      </c>
      <c r="BF14">
        <f t="shared" si="7"/>
        <v>3.698715075152351</v>
      </c>
      <c r="BG14">
        <f t="shared" si="7"/>
        <v>3.6662138116590004</v>
      </c>
      <c r="BH14">
        <f t="shared" si="7"/>
        <v>3.7225335828476749</v>
      </c>
      <c r="BI14">
        <f t="shared" si="7"/>
        <v>3.6260892327848189</v>
      </c>
      <c r="BJ14">
        <f t="shared" si="7"/>
        <v>3.795103384312605</v>
      </c>
      <c r="BK14">
        <f t="shared" si="7"/>
        <v>3.5085245039644235</v>
      </c>
      <c r="BL14">
        <f t="shared" si="8"/>
        <v>4.0383957606804888</v>
      </c>
    </row>
    <row r="15" spans="1:64" customFormat="1" ht="12.95" customHeight="1">
      <c r="A15" s="103" t="s">
        <v>17</v>
      </c>
      <c r="C15" s="22">
        <f ca="1">(C7+C11)+(C8+C12)*INT(MAX(F21:F3531))</f>
        <v>60066.543987874997</v>
      </c>
      <c r="D15" s="222" t="s">
        <v>99</v>
      </c>
      <c r="E15" s="223">
        <f ca="1">ROUND(2*(E14-$C$7)/$C$8,0)/2+E13</f>
        <v>41784</v>
      </c>
      <c r="AA15" s="91" t="s">
        <v>647</v>
      </c>
      <c r="AB15" s="94">
        <f>(AB10-AB2)/AD2</f>
        <v>-25488.28812959198</v>
      </c>
      <c r="AC15" t="s">
        <v>648</v>
      </c>
      <c r="AE15" s="75"/>
      <c r="AW15">
        <v>-27000</v>
      </c>
      <c r="AX15">
        <f t="shared" si="0"/>
        <v>0.1020744591764335</v>
      </c>
      <c r="AY15">
        <f t="shared" si="1"/>
        <v>8.1119723017374828E-2</v>
      </c>
      <c r="AZ15">
        <f t="shared" si="2"/>
        <v>2.0954736159058671E-2</v>
      </c>
      <c r="BA15">
        <f t="shared" si="3"/>
        <v>0.34777927598348124</v>
      </c>
      <c r="BB15">
        <f t="shared" si="4"/>
        <v>0.99576093769058149</v>
      </c>
      <c r="BC15">
        <f t="shared" si="5"/>
        <v>-2.8641146013325058</v>
      </c>
      <c r="BD15">
        <f t="shared" si="6"/>
        <v>-7.1614714813211124</v>
      </c>
      <c r="BE15">
        <f t="shared" si="7"/>
        <v>3.7589230175248227</v>
      </c>
      <c r="BF15">
        <f t="shared" si="7"/>
        <v>3.7736608001101111</v>
      </c>
      <c r="BG15">
        <f t="shared" si="7"/>
        <v>3.7469824344141607</v>
      </c>
      <c r="BH15">
        <f t="shared" si="7"/>
        <v>3.7956632503438392</v>
      </c>
      <c r="BI15">
        <f t="shared" si="7"/>
        <v>3.7080407893090741</v>
      </c>
      <c r="BJ15">
        <f t="shared" si="7"/>
        <v>3.8702176035302434</v>
      </c>
      <c r="BK15">
        <f t="shared" si="7"/>
        <v>3.5824358952255482</v>
      </c>
      <c r="BL15">
        <f t="shared" si="8"/>
        <v>4.1595903455981054</v>
      </c>
    </row>
    <row r="16" spans="1:64" customFormat="1" ht="12.95" customHeight="1">
      <c r="A16" s="3" t="s">
        <v>5</v>
      </c>
      <c r="C16" s="24">
        <f ca="1">+C8+C12</f>
        <v>0.30342863193958008</v>
      </c>
      <c r="D16" s="222" t="s">
        <v>79</v>
      </c>
      <c r="E16" s="16">
        <f ca="1">ROUND(2*(E14-$C$15)/$C$16,0)/2+E13</f>
        <v>961</v>
      </c>
      <c r="AA16" s="89" t="s">
        <v>649</v>
      </c>
      <c r="AB16" s="94">
        <f>365.24*AB8</f>
        <v>15730.751721555453</v>
      </c>
      <c r="AC16" t="s">
        <v>628</v>
      </c>
      <c r="AD16" s="90"/>
      <c r="AE16" s="75"/>
      <c r="AW16">
        <v>-26000</v>
      </c>
      <c r="AX16">
        <f t="shared" si="0"/>
        <v>9.7288803028503096E-2</v>
      </c>
      <c r="AY16">
        <f t="shared" si="1"/>
        <v>7.699904759825707E-2</v>
      </c>
      <c r="AZ16">
        <f t="shared" si="2"/>
        <v>2.0289755430246029E-2</v>
      </c>
      <c r="BA16">
        <f t="shared" si="3"/>
        <v>0.35542599606691139</v>
      </c>
      <c r="BB16">
        <f t="shared" si="4"/>
        <v>0.99856668246493208</v>
      </c>
      <c r="BC16">
        <f t="shared" si="5"/>
        <v>-2.8255526748955417</v>
      </c>
      <c r="BD16">
        <f t="shared" si="6"/>
        <v>-6.2755520749307845</v>
      </c>
      <c r="BE16">
        <f t="shared" si="7"/>
        <v>3.8395460705462656</v>
      </c>
      <c r="BF16">
        <f t="shared" si="7"/>
        <v>3.8500201549007973</v>
      </c>
      <c r="BG16">
        <f t="shared" si="7"/>
        <v>3.8298544052801611</v>
      </c>
      <c r="BH16">
        <f t="shared" si="7"/>
        <v>3.8689948150740743</v>
      </c>
      <c r="BI16">
        <f t="shared" si="7"/>
        <v>3.794144625870052</v>
      </c>
      <c r="BJ16">
        <f t="shared" si="7"/>
        <v>3.9419260704326118</v>
      </c>
      <c r="BK16">
        <f t="shared" si="7"/>
        <v>3.6648142333425211</v>
      </c>
      <c r="BL16">
        <f t="shared" si="8"/>
        <v>4.280784930515722</v>
      </c>
    </row>
    <row r="17" spans="1:64" customFormat="1" ht="12.95" customHeight="1" thickBot="1">
      <c r="A17" s="222" t="s">
        <v>72</v>
      </c>
      <c r="C17">
        <f>COUNT(C21:C2189)</f>
        <v>247</v>
      </c>
      <c r="D17" s="222" t="s">
        <v>80</v>
      </c>
      <c r="E17" s="224">
        <f ca="1">+$C$15+$C$16*E16-15018.5-$C$9/24</f>
        <v>45340.034736502268</v>
      </c>
      <c r="AA17" s="89" t="s">
        <v>650</v>
      </c>
      <c r="AB17" s="95">
        <f>AB13^3/AB8^2</f>
        <v>3.3784809824131026E-2</v>
      </c>
      <c r="AE17" s="75"/>
      <c r="AW17">
        <v>-25000</v>
      </c>
      <c r="AX17">
        <f t="shared" si="0"/>
        <v>9.2461281130740425E-2</v>
      </c>
      <c r="AY17">
        <f t="shared" si="1"/>
        <v>7.2985288701579332E-2</v>
      </c>
      <c r="AZ17">
        <f t="shared" si="2"/>
        <v>1.94759924291611E-2</v>
      </c>
      <c r="BA17">
        <f t="shared" si="3"/>
        <v>0.36442968362269224</v>
      </c>
      <c r="BB17">
        <f t="shared" si="4"/>
        <v>0.99991160235246512</v>
      </c>
      <c r="BC17">
        <f t="shared" si="5"/>
        <v>-2.7853018485897261</v>
      </c>
      <c r="BD17">
        <f t="shared" si="6"/>
        <v>-5.5538843108431371</v>
      </c>
      <c r="BE17">
        <f t="shared" si="7"/>
        <v>3.9217556757665739</v>
      </c>
      <c r="BF17">
        <f t="shared" si="7"/>
        <v>3.9284343505409898</v>
      </c>
      <c r="BG17">
        <f t="shared" si="7"/>
        <v>3.9145824904061874</v>
      </c>
      <c r="BH17">
        <f t="shared" si="7"/>
        <v>3.9435295408966917</v>
      </c>
      <c r="BI17">
        <f t="shared" si="7"/>
        <v>3.8839400723370114</v>
      </c>
      <c r="BJ17">
        <f t="shared" si="7"/>
        <v>4.0109103251651659</v>
      </c>
      <c r="BK17">
        <f t="shared" si="7"/>
        <v>3.7562289587807021</v>
      </c>
      <c r="BL17">
        <f t="shared" si="8"/>
        <v>4.4019795154333394</v>
      </c>
    </row>
    <row r="18" spans="1:64" customFormat="1" ht="12.95" customHeight="1" thickTop="1" thickBot="1">
      <c r="A18" s="3" t="s">
        <v>6</v>
      </c>
      <c r="C18" s="225">
        <f ca="1">+C15</f>
        <v>60066.543987874997</v>
      </c>
      <c r="D18" s="226">
        <f ca="1">+C16</f>
        <v>0.30342863193958008</v>
      </c>
      <c r="E18" s="227" t="s">
        <v>81</v>
      </c>
      <c r="AA18" s="96" t="s">
        <v>651</v>
      </c>
      <c r="AB18" s="97">
        <f>2*PI()/(AB8*365.2422)*AD2</f>
        <v>1.211945849176169E-4</v>
      </c>
      <c r="AC18" s="98" t="s">
        <v>652</v>
      </c>
      <c r="AD18" s="98"/>
      <c r="AE18" s="99"/>
      <c r="AH18" s="7" t="s">
        <v>653</v>
      </c>
      <c r="AW18">
        <v>-24000</v>
      </c>
      <c r="AX18">
        <f t="shared" si="0"/>
        <v>8.7587071885655274E-2</v>
      </c>
      <c r="AY18">
        <f t="shared" si="1"/>
        <v>6.90784463273416E-2</v>
      </c>
      <c r="AZ18">
        <f t="shared" si="2"/>
        <v>1.8508625558313677E-2</v>
      </c>
      <c r="BA18">
        <f t="shared" si="3"/>
        <v>0.3749866751684745</v>
      </c>
      <c r="BB18">
        <f t="shared" si="4"/>
        <v>0.99958100417380524</v>
      </c>
      <c r="BC18">
        <f t="shared" si="5"/>
        <v>-2.7430562151262681</v>
      </c>
      <c r="BD18">
        <f t="shared" si="6"/>
        <v>-4.9517624620735212</v>
      </c>
      <c r="BE18">
        <f t="shared" ref="BE18:BK33" si="10">$BL18+$AB$7*SIN(BF18)</f>
        <v>4.0057594278637731</v>
      </c>
      <c r="BF18">
        <f t="shared" si="10"/>
        <v>4.0094839700725284</v>
      </c>
      <c r="BG18">
        <f t="shared" si="10"/>
        <v>4.0010300530254126</v>
      </c>
      <c r="BH18">
        <f t="shared" si="10"/>
        <v>4.0203418550644283</v>
      </c>
      <c r="BI18">
        <f t="shared" si="10"/>
        <v>3.9768431253361709</v>
      </c>
      <c r="BJ18">
        <f t="shared" si="10"/>
        <v>4.0782916353467176</v>
      </c>
      <c r="BK18">
        <f t="shared" si="10"/>
        <v>3.8571169467776003</v>
      </c>
      <c r="BL18">
        <f t="shared" si="8"/>
        <v>4.523174100350956</v>
      </c>
    </row>
    <row r="19" spans="1:64" customFormat="1" ht="12.95" customHeight="1" thickTop="1">
      <c r="A19" s="228" t="s">
        <v>82</v>
      </c>
      <c r="E19" s="26">
        <v>58</v>
      </c>
      <c r="F19">
        <v>0.5</v>
      </c>
      <c r="AA19" s="100"/>
      <c r="AC19" s="100"/>
      <c r="AH19" s="7" t="s">
        <v>654</v>
      </c>
      <c r="AW19">
        <v>-23000</v>
      </c>
      <c r="AX19">
        <f t="shared" si="0"/>
        <v>8.2659328607076907E-2</v>
      </c>
      <c r="AY19">
        <f t="shared" si="1"/>
        <v>6.5278520475543889E-2</v>
      </c>
      <c r="AZ19">
        <f t="shared" si="2"/>
        <v>1.7380808131533018E-2</v>
      </c>
      <c r="BA19">
        <f t="shared" si="3"/>
        <v>0.38736383024477306</v>
      </c>
      <c r="BB19">
        <f t="shared" si="4"/>
        <v>0.99729092936301822</v>
      </c>
      <c r="BC19">
        <f t="shared" si="5"/>
        <v>-2.6983806593487936</v>
      </c>
      <c r="BD19">
        <f t="shared" si="6"/>
        <v>-4.4384016131737658</v>
      </c>
      <c r="BE19">
        <f t="shared" si="10"/>
        <v>4.0919256393152992</v>
      </c>
      <c r="BF19">
        <f t="shared" si="10"/>
        <v>4.093665539536306</v>
      </c>
      <c r="BG19">
        <f t="shared" si="10"/>
        <v>4.0892556737140087</v>
      </c>
      <c r="BH19">
        <f t="shared" si="10"/>
        <v>4.1004863632706314</v>
      </c>
      <c r="BI19">
        <f t="shared" si="10"/>
        <v>4.0722220839336476</v>
      </c>
      <c r="BJ19">
        <f t="shared" si="10"/>
        <v>4.1456829168089069</v>
      </c>
      <c r="BK19">
        <f t="shared" si="10"/>
        <v>3.9677760983142112</v>
      </c>
      <c r="BL19">
        <f t="shared" si="8"/>
        <v>4.6443686852685726</v>
      </c>
    </row>
    <row r="20" spans="1:64" customFormat="1" ht="12.95" customHeight="1" thickBot="1">
      <c r="A20" s="2" t="s">
        <v>27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529</v>
      </c>
      <c r="I20" s="5" t="s">
        <v>89</v>
      </c>
      <c r="J20" s="5" t="s">
        <v>530</v>
      </c>
      <c r="K20" s="5" t="s">
        <v>531</v>
      </c>
      <c r="L20" s="5" t="s">
        <v>71</v>
      </c>
      <c r="M20" s="5" t="s">
        <v>532</v>
      </c>
      <c r="N20" s="5" t="s">
        <v>585</v>
      </c>
      <c r="O20" s="5" t="s">
        <v>22</v>
      </c>
      <c r="P20" s="4" t="s">
        <v>21</v>
      </c>
      <c r="Q20" s="2" t="s">
        <v>14</v>
      </c>
      <c r="S20" s="58" t="s">
        <v>607</v>
      </c>
      <c r="U20" s="27" t="s">
        <v>96</v>
      </c>
      <c r="Z20" s="2" t="s">
        <v>10</v>
      </c>
      <c r="AA20" s="5" t="s">
        <v>655</v>
      </c>
      <c r="AB20" s="5" t="s">
        <v>656</v>
      </c>
      <c r="AC20" s="5" t="s">
        <v>657</v>
      </c>
      <c r="AD20" s="5" t="s">
        <v>658</v>
      </c>
      <c r="AE20" s="5" t="s">
        <v>659</v>
      </c>
      <c r="AF20" s="5" t="s">
        <v>660</v>
      </c>
      <c r="AG20" s="27"/>
      <c r="AH20" s="5" t="s">
        <v>613</v>
      </c>
      <c r="AI20" s="5" t="s">
        <v>614</v>
      </c>
      <c r="AJ20" s="5" t="s">
        <v>615</v>
      </c>
      <c r="AK20" s="5" t="s">
        <v>661</v>
      </c>
      <c r="AL20" s="5" t="s">
        <v>616</v>
      </c>
      <c r="AM20" s="5" t="s">
        <v>617</v>
      </c>
      <c r="AN20" s="2" t="s">
        <v>662</v>
      </c>
      <c r="AO20" s="2" t="s">
        <v>663</v>
      </c>
      <c r="AP20" s="2" t="s">
        <v>664</v>
      </c>
      <c r="AQ20" s="2" t="s">
        <v>665</v>
      </c>
      <c r="AR20" s="2" t="s">
        <v>666</v>
      </c>
      <c r="AS20" s="2" t="s">
        <v>667</v>
      </c>
      <c r="AT20" s="2" t="s">
        <v>668</v>
      </c>
      <c r="AU20" s="2" t="s">
        <v>625</v>
      </c>
      <c r="AV20" s="101"/>
      <c r="AW20">
        <v>-22000</v>
      </c>
      <c r="AX20">
        <f t="shared" si="0"/>
        <v>7.76683772983357E-2</v>
      </c>
      <c r="AY20">
        <f t="shared" si="1"/>
        <v>6.1585511146186198E-2</v>
      </c>
      <c r="AZ20">
        <f t="shared" si="2"/>
        <v>1.6082866152149496E-2</v>
      </c>
      <c r="BA20">
        <f t="shared" si="3"/>
        <v>0.40192587931166535</v>
      </c>
      <c r="BB20">
        <f t="shared" si="4"/>
        <v>0.99264989245616431</v>
      </c>
      <c r="BC20">
        <f t="shared" si="5"/>
        <v>-2.6506864815268263</v>
      </c>
      <c r="BD20">
        <f t="shared" si="6"/>
        <v>-3.9919500862713342</v>
      </c>
      <c r="BE20">
        <f t="shared" si="10"/>
        <v>4.1807783736594608</v>
      </c>
      <c r="BF20">
        <f t="shared" si="10"/>
        <v>4.1814066451030563</v>
      </c>
      <c r="BG20">
        <f t="shared" si="10"/>
        <v>4.1795799636956072</v>
      </c>
      <c r="BH20">
        <f t="shared" si="10"/>
        <v>4.184906843929693</v>
      </c>
      <c r="BI20">
        <f t="shared" si="10"/>
        <v>4.1695048984651697</v>
      </c>
      <c r="BJ20">
        <f t="shared" si="10"/>
        <v>4.2152144352782424</v>
      </c>
      <c r="BK20">
        <f t="shared" si="10"/>
        <v>4.0883609698606147</v>
      </c>
      <c r="BL20">
        <f t="shared" si="8"/>
        <v>4.7655632701861901</v>
      </c>
    </row>
    <row r="21" spans="1:64" customFormat="1" ht="12.95" customHeight="1">
      <c r="A21" t="s">
        <v>28</v>
      </c>
      <c r="B21" s="7"/>
      <c r="C21" s="11">
        <v>37651.642</v>
      </c>
      <c r="D21" s="12"/>
      <c r="E21">
        <f t="shared" ref="E21:E84" si="11">+(C21-C$7)/C$8</f>
        <v>-33049.131449206121</v>
      </c>
      <c r="F21" s="40">
        <f t="shared" ref="F21:F43" si="12">ROUND(2*E21,0)/2-F$19</f>
        <v>-33049.5</v>
      </c>
      <c r="G21">
        <f t="shared" ref="G21:G52" si="13">+C21-(C$7+F21*C$8)</f>
        <v>0.11182857500534737</v>
      </c>
      <c r="I21">
        <f t="shared" ref="I21:I43" si="14">+G21</f>
        <v>0.11182857500534737</v>
      </c>
      <c r="Q21" s="1">
        <f t="shared" ref="Q21:Q84" si="15">+C21-15018.5</f>
        <v>22633.142</v>
      </c>
      <c r="S21" s="7">
        <v>0.1</v>
      </c>
      <c r="Z21">
        <f t="shared" ref="Z21:Z84" si="16">F21</f>
        <v>-33049.5</v>
      </c>
      <c r="AA21" s="71">
        <f t="shared" ref="AA21:AA84" si="17">AB$3+AB$4*Z21+AB$5*Z21^2+AH21</f>
        <v>0.13040999076164295</v>
      </c>
      <c r="AB21" s="71">
        <f t="shared" ref="AB21:AB52" si="18">IF(S21&lt;&gt;0,G21-AH21, -9999)</f>
        <v>8.9746111557472127E-2</v>
      </c>
      <c r="AC21" s="71">
        <f t="shared" ref="AC21:AC48" si="19">+G21-P21</f>
        <v>0.11182857500534737</v>
      </c>
      <c r="AD21" s="71">
        <f t="shared" ref="AD21:AD84" si="20">IF(S21&lt;&gt;0,G21-AA21, -9999)</f>
        <v>-1.8581415756295572E-2</v>
      </c>
      <c r="AE21" s="71">
        <f t="shared" ref="AE21:AE84" si="21">+(G21-AA21)^2*S21</f>
        <v>3.4526901150830932E-5</v>
      </c>
      <c r="AF21">
        <f t="shared" ref="AF21:AF84" si="22">IF(S21&lt;&gt;0,G21-P21, -9999)</f>
        <v>0.11182857500534737</v>
      </c>
      <c r="AG21" s="102"/>
      <c r="AH21">
        <f t="shared" ref="AH21:AH84" si="23">$AB$6*($AB$11/AI21*AJ21+$AB$12)</f>
        <v>2.2082463447875244E-2</v>
      </c>
      <c r="AI21">
        <f t="shared" ref="AI21:AI84" si="24">1+$AB$7*COS(AL21)</f>
        <v>0.3235785929652395</v>
      </c>
      <c r="AJ21">
        <f t="shared" ref="AJ21:AJ84" si="25">SIN(AL21+RADIANS($AB$9))</f>
        <v>0.95594049914570067</v>
      </c>
      <c r="AK21">
        <f t="shared" ref="AK21:AK84" si="26">$AB$7*SIN(AL21)</f>
        <v>-4.8540561136102021E-2</v>
      </c>
      <c r="AL21">
        <f t="shared" ref="AL21:AL84" si="27">2*ATAN(AM21)</f>
        <v>-3.0699546253224366</v>
      </c>
      <c r="AM21">
        <f t="shared" ref="AM21:AM84" si="28">SQRT((1+$AB$7)/(1-$AB$7))*TAN(AN21/2)</f>
        <v>-27.906192292936417</v>
      </c>
      <c r="AN21" s="71">
        <f t="shared" ref="AN21:AT30" si="29">$AU21+$AB$7*SIN(AO21)</f>
        <v>3.3048829038948613</v>
      </c>
      <c r="AO21" s="71">
        <f t="shared" si="29"/>
        <v>3.3217874352453922</v>
      </c>
      <c r="AP21" s="71">
        <f t="shared" si="29"/>
        <v>3.2965056928459036</v>
      </c>
      <c r="AQ21" s="71">
        <f t="shared" si="29"/>
        <v>3.3343582972857377</v>
      </c>
      <c r="AR21" s="71">
        <f t="shared" si="29"/>
        <v>3.2777706373795557</v>
      </c>
      <c r="AS21" s="71">
        <f t="shared" si="29"/>
        <v>3.3625874304112902</v>
      </c>
      <c r="AT21" s="71">
        <f t="shared" si="29"/>
        <v>3.2358636905800471</v>
      </c>
      <c r="AU21" s="71">
        <f t="shared" ref="AU21:AU84" si="30">RADIANS($AB$9)+$AB$18*(F21-AB$15)</f>
        <v>3.426423704138982</v>
      </c>
      <c r="AW21">
        <v>-21000</v>
      </c>
      <c r="AX21">
        <f t="shared" si="0"/>
        <v>7.2601440769395342E-2</v>
      </c>
      <c r="AY21">
        <f t="shared" si="1"/>
        <v>5.7999418339268527E-2</v>
      </c>
      <c r="AZ21">
        <f t="shared" si="2"/>
        <v>1.4602022430126819E-2</v>
      </c>
      <c r="BA21">
        <f t="shared" si="3"/>
        <v>0.41917001411020949</v>
      </c>
      <c r="BB21">
        <f t="shared" si="4"/>
        <v>0.98510699795554391</v>
      </c>
      <c r="BC21">
        <f t="shared" si="5"/>
        <v>-2.5992041744062142</v>
      </c>
      <c r="BD21">
        <f t="shared" si="6"/>
        <v>-3.5965495189555248</v>
      </c>
      <c r="BE21">
        <f t="shared" si="10"/>
        <v>4.2729786093990691</v>
      </c>
      <c r="BF21">
        <f t="shared" si="10"/>
        <v>4.2731238673707708</v>
      </c>
      <c r="BG21">
        <f t="shared" si="10"/>
        <v>4.2726204763979805</v>
      </c>
      <c r="BH21">
        <f t="shared" si="10"/>
        <v>4.2743672862448321</v>
      </c>
      <c r="BI21">
        <f t="shared" si="10"/>
        <v>4.2683332379328798</v>
      </c>
      <c r="BJ21">
        <f t="shared" si="10"/>
        <v>4.2895177201409069</v>
      </c>
      <c r="BK21">
        <f t="shared" si="10"/>
        <v>4.21888050600817</v>
      </c>
      <c r="BL21">
        <f t="shared" si="8"/>
        <v>4.8867578551038067</v>
      </c>
    </row>
    <row r="22" spans="1:64" customFormat="1" ht="12.95" customHeight="1">
      <c r="A22" t="s">
        <v>28</v>
      </c>
      <c r="B22" s="7"/>
      <c r="C22" s="11">
        <v>37737.527999999998</v>
      </c>
      <c r="D22" s="12"/>
      <c r="E22">
        <f t="shared" si="11"/>
        <v>-32766.078987146364</v>
      </c>
      <c r="F22" s="40">
        <f t="shared" si="12"/>
        <v>-32766.5</v>
      </c>
      <c r="G22">
        <f t="shared" si="13"/>
        <v>0.12774702499882551</v>
      </c>
      <c r="I22">
        <f t="shared" si="14"/>
        <v>0.12774702499882551</v>
      </c>
      <c r="Q22" s="1">
        <f t="shared" si="15"/>
        <v>22719.027999999998</v>
      </c>
      <c r="S22" s="7">
        <v>0.1</v>
      </c>
      <c r="Z22">
        <f t="shared" si="16"/>
        <v>-32766.5</v>
      </c>
      <c r="AA22" s="71">
        <f t="shared" si="17"/>
        <v>0.12909608578985124</v>
      </c>
      <c r="AB22" s="71">
        <f t="shared" si="18"/>
        <v>0.1056184261146815</v>
      </c>
      <c r="AC22" s="71">
        <f t="shared" si="19"/>
        <v>0.12774702499882551</v>
      </c>
      <c r="AD22" s="71">
        <f t="shared" si="20"/>
        <v>-1.3490607910257302E-3</v>
      </c>
      <c r="AE22" s="71">
        <f t="shared" si="21"/>
        <v>1.8199650178829688E-7</v>
      </c>
      <c r="AF22">
        <f t="shared" si="22"/>
        <v>0.12774702499882551</v>
      </c>
      <c r="AG22" s="102"/>
      <c r="AH22">
        <f t="shared" si="23"/>
        <v>2.2128598884144014E-2</v>
      </c>
      <c r="AI22">
        <f t="shared" si="24"/>
        <v>0.32403209357194829</v>
      </c>
      <c r="AJ22">
        <f t="shared" si="25"/>
        <v>0.95848761274490835</v>
      </c>
      <c r="AK22">
        <f t="shared" si="26"/>
        <v>-5.4493077079289791E-2</v>
      </c>
      <c r="AL22">
        <f t="shared" si="27"/>
        <v>-3.0611517200570009</v>
      </c>
      <c r="AM22">
        <f t="shared" si="28"/>
        <v>-24.849555302117999</v>
      </c>
      <c r="AN22" s="71">
        <f t="shared" si="29"/>
        <v>3.3248623841682194</v>
      </c>
      <c r="AO22" s="71">
        <f t="shared" si="29"/>
        <v>3.3432925520852219</v>
      </c>
      <c r="AP22" s="71">
        <f t="shared" si="29"/>
        <v>3.3156282313731196</v>
      </c>
      <c r="AQ22" s="71">
        <f t="shared" si="29"/>
        <v>3.3572110243672144</v>
      </c>
      <c r="AR22" s="71">
        <f t="shared" si="29"/>
        <v>3.2948261291786984</v>
      </c>
      <c r="AS22" s="71">
        <f t="shared" si="29"/>
        <v>3.3887264139767765</v>
      </c>
      <c r="AT22" s="71">
        <f t="shared" si="29"/>
        <v>3.2479557504472378</v>
      </c>
      <c r="AU22" s="71">
        <f t="shared" si="30"/>
        <v>3.4607217716706673</v>
      </c>
      <c r="AW22">
        <v>-20000</v>
      </c>
      <c r="AX22">
        <f t="shared" si="0"/>
        <v>6.7442768757616206E-2</v>
      </c>
      <c r="AY22">
        <f t="shared" si="1"/>
        <v>5.4520242054790877E-2</v>
      </c>
      <c r="AZ22">
        <f t="shared" si="2"/>
        <v>1.2922526702825335E-2</v>
      </c>
      <c r="BA22">
        <f t="shared" si="3"/>
        <v>0.43977439207562008</v>
      </c>
      <c r="BB22">
        <f t="shared" si="4"/>
        <v>0.97387900416720818</v>
      </c>
      <c r="BC22">
        <f t="shared" si="5"/>
        <v>-2.5429397645224849</v>
      </c>
      <c r="BD22">
        <f t="shared" si="6"/>
        <v>-3.2404575430134659</v>
      </c>
      <c r="BE22">
        <f t="shared" si="10"/>
        <v>4.3693106120978999</v>
      </c>
      <c r="BF22">
        <f t="shared" si="10"/>
        <v>4.3693183739400538</v>
      </c>
      <c r="BG22">
        <f t="shared" si="10"/>
        <v>4.3692843502969643</v>
      </c>
      <c r="BH22">
        <f t="shared" si="10"/>
        <v>4.3694335152587893</v>
      </c>
      <c r="BI22">
        <f t="shared" si="10"/>
        <v>4.368780014161203</v>
      </c>
      <c r="BJ22">
        <f t="shared" si="10"/>
        <v>4.3716519588269467</v>
      </c>
      <c r="BK22">
        <f t="shared" si="10"/>
        <v>4.359197908250958</v>
      </c>
      <c r="BL22">
        <f t="shared" si="8"/>
        <v>5.0079524400214233</v>
      </c>
    </row>
    <row r="23" spans="1:64" customFormat="1" ht="12.95" customHeight="1">
      <c r="A23" t="s">
        <v>28</v>
      </c>
      <c r="B23" s="7" t="s">
        <v>29</v>
      </c>
      <c r="C23" s="11">
        <v>38111.5</v>
      </c>
      <c r="D23" s="12"/>
      <c r="E23">
        <f t="shared" si="11"/>
        <v>-31533.588297844108</v>
      </c>
      <c r="F23" s="40">
        <f t="shared" si="12"/>
        <v>-31534</v>
      </c>
      <c r="G23">
        <f t="shared" si="13"/>
        <v>0.12492190000193659</v>
      </c>
      <c r="I23">
        <f t="shared" si="14"/>
        <v>0.12492190000193659</v>
      </c>
      <c r="Q23" s="1">
        <f t="shared" si="15"/>
        <v>23093</v>
      </c>
      <c r="S23" s="7">
        <v>0.1</v>
      </c>
      <c r="Z23">
        <f t="shared" si="16"/>
        <v>-31534</v>
      </c>
      <c r="AA23" s="71">
        <f t="shared" si="17"/>
        <v>0.1233707312106192</v>
      </c>
      <c r="AB23" s="71">
        <f t="shared" si="18"/>
        <v>0.10269536373073214</v>
      </c>
      <c r="AC23" s="71">
        <f t="shared" si="19"/>
        <v>0.12492190000193659</v>
      </c>
      <c r="AD23" s="71">
        <f t="shared" si="20"/>
        <v>1.5511687913173922E-3</v>
      </c>
      <c r="AE23" s="71">
        <f t="shared" si="21"/>
        <v>2.4061246191570595E-7</v>
      </c>
      <c r="AF23">
        <f t="shared" si="22"/>
        <v>0.12492190000193659</v>
      </c>
      <c r="AG23" s="102"/>
      <c r="AH23">
        <f t="shared" si="23"/>
        <v>2.2226536271204453E-2</v>
      </c>
      <c r="AI23">
        <f t="shared" si="24"/>
        <v>0.3266766178386975</v>
      </c>
      <c r="AJ23">
        <f t="shared" si="25"/>
        <v>0.96889402421009396</v>
      </c>
      <c r="AK23">
        <f t="shared" si="26"/>
        <v>-8.0856224282101416E-2</v>
      </c>
      <c r="AL23">
        <f t="shared" si="27"/>
        <v>-3.0220796628187818</v>
      </c>
      <c r="AM23">
        <f t="shared" si="28"/>
        <v>-16.714658892337301</v>
      </c>
      <c r="AN23" s="71">
        <f t="shared" si="29"/>
        <v>3.4131424993681967</v>
      </c>
      <c r="AO23" s="71">
        <f t="shared" si="29"/>
        <v>3.4362585818406979</v>
      </c>
      <c r="AP23" s="71">
        <f t="shared" si="29"/>
        <v>3.4008199704124205</v>
      </c>
      <c r="AQ23" s="71">
        <f t="shared" si="29"/>
        <v>3.4553037240208995</v>
      </c>
      <c r="AR23" s="71">
        <f t="shared" si="29"/>
        <v>3.3718727585053587</v>
      </c>
      <c r="AS23" s="71">
        <f t="shared" si="29"/>
        <v>3.5005258151902048</v>
      </c>
      <c r="AT23" s="71">
        <f t="shared" si="29"/>
        <v>3.3038707716594664</v>
      </c>
      <c r="AU23" s="71">
        <f t="shared" si="30"/>
        <v>3.6100940975816305</v>
      </c>
      <c r="AW23">
        <v>-19000</v>
      </c>
      <c r="AX23">
        <f t="shared" si="0"/>
        <v>6.2173762936292079E-2</v>
      </c>
      <c r="AY23">
        <f t="shared" si="1"/>
        <v>5.114798229275324E-2</v>
      </c>
      <c r="AZ23">
        <f t="shared" si="2"/>
        <v>1.1025780643538841E-2</v>
      </c>
      <c r="BA23">
        <f t="shared" si="3"/>
        <v>0.46467456870846435</v>
      </c>
      <c r="BB23">
        <f t="shared" si="4"/>
        <v>0.95783876441120608</v>
      </c>
      <c r="BC23">
        <f t="shared" si="5"/>
        <v>-2.4805919489747721</v>
      </c>
      <c r="BD23">
        <f t="shared" si="6"/>
        <v>-2.9147379228549015</v>
      </c>
      <c r="BE23">
        <f t="shared" si="10"/>
        <v>4.4706979561634528</v>
      </c>
      <c r="BF23">
        <f t="shared" si="10"/>
        <v>4.470693281480302</v>
      </c>
      <c r="BG23">
        <f t="shared" si="10"/>
        <v>4.4707220828103296</v>
      </c>
      <c r="BH23">
        <f t="shared" si="10"/>
        <v>4.470544687543077</v>
      </c>
      <c r="BI23">
        <f t="shared" si="10"/>
        <v>4.4716393497328699</v>
      </c>
      <c r="BJ23">
        <f t="shared" si="10"/>
        <v>4.4649602063681924</v>
      </c>
      <c r="BK23">
        <f t="shared" si="10"/>
        <v>4.509032641841439</v>
      </c>
      <c r="BL23">
        <f t="shared" si="8"/>
        <v>5.1291470249390407</v>
      </c>
    </row>
    <row r="24" spans="1:64" customFormat="1" ht="12.95" customHeight="1">
      <c r="A24" t="s">
        <v>28</v>
      </c>
      <c r="B24" s="7" t="s">
        <v>29</v>
      </c>
      <c r="C24" s="11">
        <v>38112.410000000003</v>
      </c>
      <c r="D24" s="12"/>
      <c r="E24">
        <f t="shared" si="11"/>
        <v>-31530.589232333135</v>
      </c>
      <c r="F24" s="40">
        <f t="shared" si="12"/>
        <v>-31531</v>
      </c>
      <c r="G24">
        <f t="shared" si="13"/>
        <v>0.12463835000380641</v>
      </c>
      <c r="I24">
        <f t="shared" si="14"/>
        <v>0.12463835000380641</v>
      </c>
      <c r="Q24" s="1">
        <f t="shared" si="15"/>
        <v>23093.910000000003</v>
      </c>
      <c r="S24" s="7">
        <v>0.1</v>
      </c>
      <c r="Z24">
        <f t="shared" si="16"/>
        <v>-31531</v>
      </c>
      <c r="AA24" s="71">
        <f t="shared" si="17"/>
        <v>0.12335678258753432</v>
      </c>
      <c r="AB24" s="71">
        <f t="shared" si="18"/>
        <v>0.10241178615723194</v>
      </c>
      <c r="AC24" s="71">
        <f t="shared" si="19"/>
        <v>0.12463835000380641</v>
      </c>
      <c r="AD24" s="71">
        <f t="shared" si="20"/>
        <v>1.2815674162720836E-3</v>
      </c>
      <c r="AE24" s="71">
        <f t="shared" si="21"/>
        <v>1.642415042450304E-7</v>
      </c>
      <c r="AF24">
        <f t="shared" si="22"/>
        <v>0.12463835000380641</v>
      </c>
      <c r="AG24" s="102"/>
      <c r="AH24">
        <f t="shared" si="23"/>
        <v>2.2226563846574468E-2</v>
      </c>
      <c r="AI24">
        <f t="shared" si="24"/>
        <v>0.32668444355643911</v>
      </c>
      <c r="AJ24">
        <f t="shared" si="25"/>
        <v>0.96891796214275661</v>
      </c>
      <c r="AK24">
        <f t="shared" si="26"/>
        <v>-8.0921365666866835E-2</v>
      </c>
      <c r="AL24">
        <f t="shared" si="27"/>
        <v>-3.0219829161959906</v>
      </c>
      <c r="AM24">
        <f t="shared" si="28"/>
        <v>-16.701106949227629</v>
      </c>
      <c r="AN24" s="71">
        <f t="shared" si="29"/>
        <v>3.4133601444230446</v>
      </c>
      <c r="AO24" s="71">
        <f t="shared" si="29"/>
        <v>3.4364834802586679</v>
      </c>
      <c r="AP24" s="71">
        <f t="shared" si="29"/>
        <v>3.4010315474273911</v>
      </c>
      <c r="AQ24" s="71">
        <f t="shared" si="29"/>
        <v>3.4555393793300411</v>
      </c>
      <c r="AR24" s="71">
        <f t="shared" si="29"/>
        <v>3.3720665178293308</v>
      </c>
      <c r="AS24" s="71">
        <f t="shared" si="29"/>
        <v>3.5007932926429803</v>
      </c>
      <c r="AT24" s="71">
        <f t="shared" si="29"/>
        <v>3.3040143761254419</v>
      </c>
      <c r="AU24" s="71">
        <f t="shared" si="30"/>
        <v>3.6104576813363831</v>
      </c>
      <c r="AW24">
        <v>-18000</v>
      </c>
      <c r="AX24">
        <f t="shared" si="0"/>
        <v>5.6772591455061111E-2</v>
      </c>
      <c r="AY24">
        <f t="shared" si="1"/>
        <v>4.7882639053155623E-2</v>
      </c>
      <c r="AZ24">
        <f t="shared" si="2"/>
        <v>8.8899524019054911E-3</v>
      </c>
      <c r="BA24">
        <f t="shared" si="3"/>
        <v>0.49519319531638128</v>
      </c>
      <c r="BB24">
        <f t="shared" si="4"/>
        <v>0.93532889504489236</v>
      </c>
      <c r="BC24">
        <f t="shared" si="5"/>
        <v>-2.4103965710101121</v>
      </c>
      <c r="BD24">
        <f t="shared" si="6"/>
        <v>-2.6122784658013383</v>
      </c>
      <c r="BE24">
        <f t="shared" si="10"/>
        <v>4.5782709427311126</v>
      </c>
      <c r="BF24">
        <f t="shared" si="10"/>
        <v>4.578270535590323</v>
      </c>
      <c r="BG24">
        <f t="shared" si="10"/>
        <v>4.5782750254566507</v>
      </c>
      <c r="BH24">
        <f t="shared" si="10"/>
        <v>4.5782255203765185</v>
      </c>
      <c r="BI24">
        <f t="shared" si="10"/>
        <v>4.5787723690455389</v>
      </c>
      <c r="BJ24">
        <f t="shared" si="10"/>
        <v>4.5728498591068281</v>
      </c>
      <c r="BK24">
        <f t="shared" si="10"/>
        <v>4.667964551279467</v>
      </c>
      <c r="BL24">
        <f t="shared" si="8"/>
        <v>5.2503416098566573</v>
      </c>
    </row>
    <row r="25" spans="1:64" customFormat="1" ht="12.95" customHeight="1">
      <c r="A25" t="s">
        <v>28</v>
      </c>
      <c r="B25" s="7"/>
      <c r="C25" s="11">
        <v>38112.559999999998</v>
      </c>
      <c r="D25" s="12"/>
      <c r="E25">
        <f t="shared" si="11"/>
        <v>-31530.094880875302</v>
      </c>
      <c r="F25" s="40">
        <f t="shared" si="12"/>
        <v>-31530.5</v>
      </c>
      <c r="G25">
        <f t="shared" si="13"/>
        <v>0.12292442499892786</v>
      </c>
      <c r="I25">
        <f t="shared" si="14"/>
        <v>0.12292442499892786</v>
      </c>
      <c r="Q25" s="1">
        <f t="shared" si="15"/>
        <v>23094.059999999998</v>
      </c>
      <c r="S25" s="7">
        <v>0.1</v>
      </c>
      <c r="Z25">
        <f t="shared" si="16"/>
        <v>-31530.5</v>
      </c>
      <c r="AA25" s="71">
        <f t="shared" si="17"/>
        <v>0.12335445780838153</v>
      </c>
      <c r="AB25" s="71">
        <f t="shared" si="18"/>
        <v>0.100697856658649</v>
      </c>
      <c r="AC25" s="71">
        <f t="shared" si="19"/>
        <v>0.12292442499892786</v>
      </c>
      <c r="AD25" s="71">
        <f t="shared" si="20"/>
        <v>-4.3003280945366762E-4</v>
      </c>
      <c r="AE25" s="71">
        <f t="shared" si="21"/>
        <v>1.8492821720661443E-8</v>
      </c>
      <c r="AF25">
        <f t="shared" si="22"/>
        <v>0.12292442499892786</v>
      </c>
      <c r="AG25" s="102"/>
      <c r="AH25">
        <f t="shared" si="23"/>
        <v>2.222656834027887E-2</v>
      </c>
      <c r="AI25">
        <f t="shared" si="24"/>
        <v>0.32668574852338461</v>
      </c>
      <c r="AJ25">
        <f t="shared" si="25"/>
        <v>0.96892195112416235</v>
      </c>
      <c r="AK25">
        <f t="shared" si="26"/>
        <v>-8.093222305594952E-2</v>
      </c>
      <c r="AL25">
        <f t="shared" si="27"/>
        <v>-3.021966790919365</v>
      </c>
      <c r="AM25">
        <f t="shared" si="28"/>
        <v>-16.698850303156309</v>
      </c>
      <c r="AN25" s="71">
        <f t="shared" si="29"/>
        <v>3.413396419980403</v>
      </c>
      <c r="AO25" s="71">
        <f t="shared" si="29"/>
        <v>3.4365209626925637</v>
      </c>
      <c r="AP25" s="71">
        <f t="shared" si="29"/>
        <v>3.401066812388077</v>
      </c>
      <c r="AQ25" s="71">
        <f t="shared" si="29"/>
        <v>3.4555786536732427</v>
      </c>
      <c r="AR25" s="71">
        <f t="shared" si="29"/>
        <v>3.3720988142412955</v>
      </c>
      <c r="AS25" s="71">
        <f t="shared" si="29"/>
        <v>3.5008378698030511</v>
      </c>
      <c r="AT25" s="71">
        <f t="shared" si="29"/>
        <v>3.3040383141407625</v>
      </c>
      <c r="AU25" s="71">
        <f t="shared" si="30"/>
        <v>3.6105182786288421</v>
      </c>
      <c r="AW25">
        <v>-17000</v>
      </c>
      <c r="AX25">
        <f t="shared" si="0"/>
        <v>5.1213072117824249E-2</v>
      </c>
      <c r="AY25">
        <f t="shared" si="1"/>
        <v>4.4724212335998027E-2</v>
      </c>
      <c r="AZ25">
        <f t="shared" si="2"/>
        <v>6.4888597818262232E-3</v>
      </c>
      <c r="BA25">
        <f t="shared" si="3"/>
        <v>0.53326598330097097</v>
      </c>
      <c r="BB25">
        <f t="shared" si="4"/>
        <v>0.903831409880819</v>
      </c>
      <c r="BC25">
        <f t="shared" si="5"/>
        <v>-2.3298497186377727</v>
      </c>
      <c r="BD25">
        <f t="shared" si="6"/>
        <v>-2.3270342295746653</v>
      </c>
      <c r="BE25">
        <f t="shared" si="10"/>
        <v>4.6934963930595179</v>
      </c>
      <c r="BF25">
        <f t="shared" si="10"/>
        <v>4.6934963931781981</v>
      </c>
      <c r="BG25">
        <f t="shared" si="10"/>
        <v>4.6934963839146011</v>
      </c>
      <c r="BH25">
        <f t="shared" si="10"/>
        <v>4.6934971069997458</v>
      </c>
      <c r="BI25">
        <f t="shared" si="10"/>
        <v>4.6934407483850729</v>
      </c>
      <c r="BJ25">
        <f t="shared" si="10"/>
        <v>4.6985030998807682</v>
      </c>
      <c r="BK25">
        <f t="shared" si="10"/>
        <v>4.8354400240597784</v>
      </c>
      <c r="BL25">
        <f t="shared" si="8"/>
        <v>5.3715361947742739</v>
      </c>
    </row>
    <row r="26" spans="1:64" customFormat="1" ht="12.95" customHeight="1">
      <c r="A26" t="s">
        <v>28</v>
      </c>
      <c r="B26" s="7"/>
      <c r="C26" s="11">
        <v>38113.47</v>
      </c>
      <c r="D26" s="12"/>
      <c r="E26">
        <f t="shared" si="11"/>
        <v>-31527.09581536433</v>
      </c>
      <c r="F26" s="40">
        <f t="shared" si="12"/>
        <v>-31527.5</v>
      </c>
      <c r="G26">
        <f t="shared" si="13"/>
        <v>0.12264087500807364</v>
      </c>
      <c r="I26">
        <f t="shared" si="14"/>
        <v>0.12264087500807364</v>
      </c>
      <c r="Q26" s="1">
        <f t="shared" si="15"/>
        <v>23094.97</v>
      </c>
      <c r="S26" s="7">
        <v>0.1</v>
      </c>
      <c r="Z26">
        <f t="shared" si="16"/>
        <v>-31527.5</v>
      </c>
      <c r="AA26" s="71">
        <f t="shared" si="17"/>
        <v>0.12334050908154569</v>
      </c>
      <c r="AB26" s="71">
        <f t="shared" si="18"/>
        <v>0.1004142803187992</v>
      </c>
      <c r="AC26" s="71">
        <f t="shared" si="19"/>
        <v>0.12264087500807364</v>
      </c>
      <c r="AD26" s="71">
        <f t="shared" si="20"/>
        <v>-6.9963407347205242E-4</v>
      </c>
      <c r="AE26" s="71">
        <f t="shared" si="21"/>
        <v>4.8948783676309729E-8</v>
      </c>
      <c r="AF26">
        <f t="shared" si="22"/>
        <v>0.12264087500807364</v>
      </c>
      <c r="AG26" s="102"/>
      <c r="AH26">
        <f t="shared" si="23"/>
        <v>2.2226594689274431E-2</v>
      </c>
      <c r="AI26">
        <f t="shared" si="24"/>
        <v>0.32669358240981849</v>
      </c>
      <c r="AJ26">
        <f t="shared" si="25"/>
        <v>0.96894588096770662</v>
      </c>
      <c r="AK26">
        <f t="shared" si="26"/>
        <v>-8.0997370341073086E-2</v>
      </c>
      <c r="AL26">
        <f t="shared" si="27"/>
        <v>-3.0218700342208096</v>
      </c>
      <c r="AM26">
        <f t="shared" si="28"/>
        <v>-16.685322473255692</v>
      </c>
      <c r="AN26" s="71">
        <f t="shared" si="29"/>
        <v>3.413614081615751</v>
      </c>
      <c r="AO26" s="71">
        <f t="shared" si="29"/>
        <v>3.4367458534826429</v>
      </c>
      <c r="AP26" s="71">
        <f t="shared" si="29"/>
        <v>3.401278414904894</v>
      </c>
      <c r="AQ26" s="71">
        <f t="shared" si="29"/>
        <v>3.4558142904809839</v>
      </c>
      <c r="AR26" s="71">
        <f t="shared" si="29"/>
        <v>3.3722926118681773</v>
      </c>
      <c r="AS26" s="71">
        <f t="shared" si="29"/>
        <v>3.5011053182645626</v>
      </c>
      <c r="AT26" s="71">
        <f t="shared" si="29"/>
        <v>3.3041819658708866</v>
      </c>
      <c r="AU26" s="71">
        <f t="shared" si="30"/>
        <v>3.6108818623835948</v>
      </c>
      <c r="AW26">
        <v>-16000</v>
      </c>
      <c r="AX26">
        <f t="shared" si="0"/>
        <v>4.5463167478077146E-2</v>
      </c>
      <c r="AY26">
        <f t="shared" si="1"/>
        <v>4.1672702141280445E-2</v>
      </c>
      <c r="AZ26">
        <f t="shared" si="2"/>
        <v>3.7904653367967036E-3</v>
      </c>
      <c r="BA26">
        <f t="shared" si="3"/>
        <v>0.58183985874354449</v>
      </c>
      <c r="BB26">
        <f t="shared" si="4"/>
        <v>0.85935937070640589</v>
      </c>
      <c r="BC26">
        <f t="shared" si="5"/>
        <v>-2.2352245699953972</v>
      </c>
      <c r="BD26">
        <f t="shared" si="6"/>
        <v>-2.0534380924200617</v>
      </c>
      <c r="BE26">
        <f t="shared" si="10"/>
        <v>4.8183753711350796</v>
      </c>
      <c r="BF26">
        <f t="shared" si="10"/>
        <v>4.8183761011796538</v>
      </c>
      <c r="BG26">
        <f t="shared" si="10"/>
        <v>4.8183862766902461</v>
      </c>
      <c r="BH26">
        <f t="shared" si="10"/>
        <v>4.8185280038611413</v>
      </c>
      <c r="BI26">
        <f t="shared" si="10"/>
        <v>4.8204827722922428</v>
      </c>
      <c r="BJ26">
        <f t="shared" si="10"/>
        <v>4.8445374020888812</v>
      </c>
      <c r="BK26">
        <f t="shared" si="10"/>
        <v>5.0107801122547908</v>
      </c>
      <c r="BL26">
        <f t="shared" si="8"/>
        <v>5.4927307796918914</v>
      </c>
    </row>
    <row r="27" spans="1:64" customFormat="1" ht="12.95" customHeight="1">
      <c r="A27" t="s">
        <v>579</v>
      </c>
      <c r="B27" s="7" t="s">
        <v>38</v>
      </c>
      <c r="C27" s="12">
        <v>38113.5</v>
      </c>
      <c r="D27" s="12"/>
      <c r="E27" s="10">
        <f t="shared" si="11"/>
        <v>-31526.996945072766</v>
      </c>
      <c r="F27" s="40">
        <f t="shared" si="12"/>
        <v>-31527.5</v>
      </c>
      <c r="G27">
        <f t="shared" si="13"/>
        <v>0.15264087500690948</v>
      </c>
      <c r="I27">
        <f t="shared" si="14"/>
        <v>0.15264087500690948</v>
      </c>
      <c r="O27">
        <f ca="1">+C$11+C$12*$F27</f>
        <v>-1.6606394594929557E-2</v>
      </c>
      <c r="Q27" s="1">
        <f t="shared" si="15"/>
        <v>23095</v>
      </c>
      <c r="S27" s="7">
        <v>0.1</v>
      </c>
      <c r="U27" s="16"/>
      <c r="Z27">
        <f t="shared" si="16"/>
        <v>-31527.5</v>
      </c>
      <c r="AA27" s="71">
        <f t="shared" si="17"/>
        <v>0.12334050908154569</v>
      </c>
      <c r="AB27" s="71">
        <f t="shared" si="18"/>
        <v>0.13041428031763505</v>
      </c>
      <c r="AC27" s="71">
        <f t="shared" si="19"/>
        <v>0.15264087500690948</v>
      </c>
      <c r="AD27" s="71">
        <f t="shared" si="20"/>
        <v>2.9300365925363794E-2</v>
      </c>
      <c r="AE27" s="71">
        <f t="shared" si="21"/>
        <v>8.5851144336021977E-5</v>
      </c>
      <c r="AF27">
        <f t="shared" si="22"/>
        <v>0.15264087500690948</v>
      </c>
      <c r="AG27" s="102"/>
      <c r="AH27">
        <f t="shared" si="23"/>
        <v>2.2226594689274431E-2</v>
      </c>
      <c r="AI27">
        <f t="shared" si="24"/>
        <v>0.32669358240981849</v>
      </c>
      <c r="AJ27">
        <f t="shared" si="25"/>
        <v>0.96894588096770662</v>
      </c>
      <c r="AK27">
        <f t="shared" si="26"/>
        <v>-8.0997370341073086E-2</v>
      </c>
      <c r="AL27">
        <f t="shared" si="27"/>
        <v>-3.0218700342208096</v>
      </c>
      <c r="AM27">
        <f t="shared" si="28"/>
        <v>-16.685322473255692</v>
      </c>
      <c r="AN27" s="71">
        <f t="shared" si="29"/>
        <v>3.413614081615751</v>
      </c>
      <c r="AO27" s="71">
        <f t="shared" si="29"/>
        <v>3.4367458534826429</v>
      </c>
      <c r="AP27" s="71">
        <f t="shared" si="29"/>
        <v>3.401278414904894</v>
      </c>
      <c r="AQ27" s="71">
        <f t="shared" si="29"/>
        <v>3.4558142904809839</v>
      </c>
      <c r="AR27" s="71">
        <f t="shared" si="29"/>
        <v>3.3722926118681773</v>
      </c>
      <c r="AS27" s="71">
        <f t="shared" si="29"/>
        <v>3.5011053182645626</v>
      </c>
      <c r="AT27" s="71">
        <f t="shared" si="29"/>
        <v>3.3041819658708866</v>
      </c>
      <c r="AU27" s="71">
        <f t="shared" si="30"/>
        <v>3.6108818623835948</v>
      </c>
      <c r="AW27">
        <v>-15000</v>
      </c>
      <c r="AX27">
        <f t="shared" si="0"/>
        <v>3.9483529395973473E-2</v>
      </c>
      <c r="AY27">
        <f t="shared" si="1"/>
        <v>3.8728108469002875E-2</v>
      </c>
      <c r="AZ27">
        <f t="shared" si="2"/>
        <v>7.5542092697059428E-4</v>
      </c>
      <c r="BA27">
        <f t="shared" si="3"/>
        <v>0.64559966692707915</v>
      </c>
      <c r="BB27">
        <f t="shared" si="4"/>
        <v>0.79528270287761915</v>
      </c>
      <c r="BC27">
        <f t="shared" si="5"/>
        <v>-2.120682744308021</v>
      </c>
      <c r="BD27">
        <f t="shared" si="6"/>
        <v>-1.7858540620709198</v>
      </c>
      <c r="BE27">
        <f t="shared" si="10"/>
        <v>4.9557546066991973</v>
      </c>
      <c r="BF27">
        <f t="shared" si="10"/>
        <v>4.9557933675526886</v>
      </c>
      <c r="BG27">
        <f t="shared" si="10"/>
        <v>4.9560304076706565</v>
      </c>
      <c r="BH27">
        <f t="shared" si="10"/>
        <v>4.9574751260639758</v>
      </c>
      <c r="BI27">
        <f t="shared" si="10"/>
        <v>4.9661061859223121</v>
      </c>
      <c r="BJ27">
        <f t="shared" si="10"/>
        <v>5.012651350339838</v>
      </c>
      <c r="BK27">
        <f t="shared" si="10"/>
        <v>5.1931904927878341</v>
      </c>
      <c r="BL27">
        <f t="shared" si="8"/>
        <v>5.613925364609508</v>
      </c>
    </row>
    <row r="28" spans="1:64" customFormat="1" ht="12.95" customHeight="1">
      <c r="A28" t="s">
        <v>28</v>
      </c>
      <c r="B28" s="7" t="s">
        <v>29</v>
      </c>
      <c r="C28" s="11">
        <v>38113.620000000003</v>
      </c>
      <c r="D28" s="12"/>
      <c r="E28">
        <f t="shared" si="11"/>
        <v>-31526.601463906474</v>
      </c>
      <c r="F28" s="40">
        <f t="shared" si="12"/>
        <v>-31527</v>
      </c>
      <c r="G28">
        <f t="shared" si="13"/>
        <v>0.12092695000319509</v>
      </c>
      <c r="I28">
        <f t="shared" si="14"/>
        <v>0.12092695000319509</v>
      </c>
      <c r="Q28" s="1">
        <f t="shared" si="15"/>
        <v>23095.120000000003</v>
      </c>
      <c r="S28" s="7">
        <v>0.1</v>
      </c>
      <c r="Z28">
        <f t="shared" si="16"/>
        <v>-31527</v>
      </c>
      <c r="AA28" s="71">
        <f t="shared" si="17"/>
        <v>0.12333818428507759</v>
      </c>
      <c r="AB28" s="71">
        <f t="shared" si="18"/>
        <v>9.870035102463548E-2</v>
      </c>
      <c r="AC28" s="71">
        <f t="shared" si="19"/>
        <v>0.12092695000319509</v>
      </c>
      <c r="AD28" s="71">
        <f t="shared" si="20"/>
        <v>-2.4112342818825017E-3</v>
      </c>
      <c r="AE28" s="71">
        <f t="shared" si="21"/>
        <v>5.8140507621254243E-7</v>
      </c>
      <c r="AF28">
        <f t="shared" si="22"/>
        <v>0.12092695000319509</v>
      </c>
      <c r="AG28" s="102"/>
      <c r="AH28">
        <f t="shared" si="23"/>
        <v>2.2226598978559602E-2</v>
      </c>
      <c r="AI28">
        <f t="shared" si="24"/>
        <v>0.32669488873843611</v>
      </c>
      <c r="AJ28">
        <f t="shared" si="25"/>
        <v>0.96894986860074783</v>
      </c>
      <c r="AK28">
        <f t="shared" si="26"/>
        <v>-8.1008228713790889E-2</v>
      </c>
      <c r="AL28">
        <f t="shared" si="27"/>
        <v>-3.0218539072643935</v>
      </c>
      <c r="AM28">
        <f t="shared" si="28"/>
        <v>-16.683069840630036</v>
      </c>
      <c r="AN28" s="71">
        <f t="shared" si="29"/>
        <v>3.4136503599370367</v>
      </c>
      <c r="AO28" s="71">
        <f t="shared" si="29"/>
        <v>3.4367833346455749</v>
      </c>
      <c r="AP28" s="71">
        <f t="shared" si="29"/>
        <v>3.4013136841168445</v>
      </c>
      <c r="AQ28" s="71">
        <f t="shared" si="29"/>
        <v>3.4558535617402062</v>
      </c>
      <c r="AR28" s="71">
        <f t="shared" si="29"/>
        <v>3.3723249146659193</v>
      </c>
      <c r="AS28" s="71">
        <f t="shared" si="29"/>
        <v>3.5011498905909906</v>
      </c>
      <c r="AT28" s="71">
        <f t="shared" si="29"/>
        <v>3.3042059117668634</v>
      </c>
      <c r="AU28" s="71">
        <f t="shared" si="30"/>
        <v>3.6109424596760538</v>
      </c>
      <c r="AW28">
        <v>-14000</v>
      </c>
      <c r="AX28">
        <f t="shared" si="0"/>
        <v>3.3225145923809665E-2</v>
      </c>
      <c r="AY28">
        <f t="shared" si="1"/>
        <v>3.5890431319165333E-2</v>
      </c>
      <c r="AZ28">
        <f t="shared" si="2"/>
        <v>-2.6652853953556682E-3</v>
      </c>
      <c r="BA28">
        <f t="shared" si="3"/>
        <v>0.73239953106099942</v>
      </c>
      <c r="BB28">
        <f t="shared" si="4"/>
        <v>0.69987105231178814</v>
      </c>
      <c r="BC28">
        <f t="shared" si="5"/>
        <v>-1.9764259343633501</v>
      </c>
      <c r="BD28">
        <f t="shared" si="6"/>
        <v>-1.5177570613888047</v>
      </c>
      <c r="BE28">
        <f t="shared" si="10"/>
        <v>5.1099497098338356</v>
      </c>
      <c r="BF28">
        <f t="shared" si="10"/>
        <v>5.1103287556363526</v>
      </c>
      <c r="BG28">
        <f t="shared" si="10"/>
        <v>5.1117686212364095</v>
      </c>
      <c r="BH28">
        <f t="shared" si="10"/>
        <v>5.1171940040083541</v>
      </c>
      <c r="BI28">
        <f t="shared" si="10"/>
        <v>5.1370485122283984</v>
      </c>
      <c r="BJ28">
        <f t="shared" si="10"/>
        <v>5.2033035457872296</v>
      </c>
      <c r="BK28">
        <f t="shared" si="10"/>
        <v>5.3817731202780257</v>
      </c>
      <c r="BL28">
        <f t="shared" si="8"/>
        <v>5.7351199495271246</v>
      </c>
    </row>
    <row r="29" spans="1:64" customFormat="1" ht="12.95" customHeight="1">
      <c r="A29" t="s">
        <v>28</v>
      </c>
      <c r="B29" s="7" t="s">
        <v>29</v>
      </c>
      <c r="C29" s="11">
        <v>38116.339999999997</v>
      </c>
      <c r="D29" s="12"/>
      <c r="E29">
        <f t="shared" si="11"/>
        <v>-31517.63722413747</v>
      </c>
      <c r="F29" s="40">
        <f t="shared" si="12"/>
        <v>-31518</v>
      </c>
      <c r="G29">
        <f t="shared" si="13"/>
        <v>0.11007629999949131</v>
      </c>
      <c r="I29">
        <f t="shared" si="14"/>
        <v>0.11007629999949131</v>
      </c>
      <c r="Q29" s="1">
        <f t="shared" si="15"/>
        <v>23097.839999999997</v>
      </c>
      <c r="S29" s="7">
        <v>0.1</v>
      </c>
      <c r="Z29">
        <f t="shared" si="16"/>
        <v>-31518</v>
      </c>
      <c r="AA29" s="71">
        <f t="shared" si="17"/>
        <v>0.12329633752407898</v>
      </c>
      <c r="AB29" s="71">
        <f t="shared" si="18"/>
        <v>8.7849628809052671E-2</v>
      </c>
      <c r="AC29" s="71">
        <f t="shared" si="19"/>
        <v>0.11007629999949131</v>
      </c>
      <c r="AD29" s="71">
        <f t="shared" si="20"/>
        <v>-1.3220037524587669E-2</v>
      </c>
      <c r="AE29" s="71">
        <f t="shared" si="21"/>
        <v>1.7476939215150606E-5</v>
      </c>
      <c r="AF29">
        <f t="shared" si="22"/>
        <v>0.11007629999949131</v>
      </c>
      <c r="AG29" s="102"/>
      <c r="AH29">
        <f t="shared" si="23"/>
        <v>2.2226671190438647E-2</v>
      </c>
      <c r="AI29">
        <f t="shared" si="24"/>
        <v>0.32671843593233407</v>
      </c>
      <c r="AJ29">
        <f t="shared" si="25"/>
        <v>0.96902161304482648</v>
      </c>
      <c r="AK29">
        <f t="shared" si="26"/>
        <v>-8.1203703467823865E-2</v>
      </c>
      <c r="AL29">
        <f t="shared" si="27"/>
        <v>-3.0215635809805512</v>
      </c>
      <c r="AM29">
        <f t="shared" si="28"/>
        <v>-16.64262013172225</v>
      </c>
      <c r="AN29" s="71">
        <f t="shared" si="29"/>
        <v>3.4143034372733321</v>
      </c>
      <c r="AO29" s="71">
        <f t="shared" si="29"/>
        <v>3.4374579645543308</v>
      </c>
      <c r="AP29" s="71">
        <f t="shared" si="29"/>
        <v>3.4019486338486979</v>
      </c>
      <c r="AQ29" s="71">
        <f t="shared" si="29"/>
        <v>3.4565603690413216</v>
      </c>
      <c r="AR29" s="71">
        <f t="shared" si="29"/>
        <v>3.3729065211526721</v>
      </c>
      <c r="AS29" s="71">
        <f t="shared" si="29"/>
        <v>3.5019520742687376</v>
      </c>
      <c r="AT29" s="71">
        <f t="shared" si="29"/>
        <v>3.304637130630069</v>
      </c>
      <c r="AU29" s="71">
        <f t="shared" si="30"/>
        <v>3.6120332109403122</v>
      </c>
      <c r="AW29">
        <v>-13000</v>
      </c>
      <c r="AX29">
        <f t="shared" si="0"/>
        <v>2.6625740024066823E-2</v>
      </c>
      <c r="AY29">
        <f t="shared" si="1"/>
        <v>3.3159670691767798E-2</v>
      </c>
      <c r="AZ29">
        <f t="shared" si="2"/>
        <v>-6.5339306677009738E-3</v>
      </c>
      <c r="BA29">
        <f t="shared" si="3"/>
        <v>0.85624293129155082</v>
      </c>
      <c r="BB29">
        <f t="shared" si="4"/>
        <v>0.55068838473906601</v>
      </c>
      <c r="BC29">
        <f t="shared" si="5"/>
        <v>-1.7843976967742425</v>
      </c>
      <c r="BD29">
        <f t="shared" si="6"/>
        <v>-1.2401649886161872</v>
      </c>
      <c r="BE29">
        <f t="shared" si="10"/>
        <v>5.2881202613082463</v>
      </c>
      <c r="BF29">
        <f t="shared" si="10"/>
        <v>5.2898600132147955</v>
      </c>
      <c r="BG29">
        <f t="shared" si="10"/>
        <v>5.2945425364520124</v>
      </c>
      <c r="BH29">
        <f t="shared" si="10"/>
        <v>5.3069833817983323</v>
      </c>
      <c r="BI29">
        <f t="shared" si="10"/>
        <v>5.3389806784685234</v>
      </c>
      <c r="BJ29">
        <f t="shared" si="10"/>
        <v>5.4154783198645422</v>
      </c>
      <c r="BK29">
        <f t="shared" si="10"/>
        <v>5.5755394015077036</v>
      </c>
      <c r="BL29">
        <f t="shared" si="8"/>
        <v>5.856314534444742</v>
      </c>
    </row>
    <row r="30" spans="1:64" customFormat="1" ht="12.95" customHeight="1">
      <c r="A30" t="s">
        <v>28</v>
      </c>
      <c r="B30" s="7"/>
      <c r="C30" s="11">
        <v>38116.5</v>
      </c>
      <c r="D30" s="12"/>
      <c r="E30">
        <f t="shared" si="11"/>
        <v>-31517.109915915749</v>
      </c>
      <c r="F30" s="40">
        <f t="shared" si="12"/>
        <v>-31517.5</v>
      </c>
      <c r="G30">
        <f t="shared" si="13"/>
        <v>0.11836237500392599</v>
      </c>
      <c r="I30">
        <f t="shared" si="14"/>
        <v>0.11836237500392599</v>
      </c>
      <c r="Q30" s="1">
        <f t="shared" si="15"/>
        <v>23098</v>
      </c>
      <c r="S30" s="7">
        <v>0.1</v>
      </c>
      <c r="Z30">
        <f t="shared" si="16"/>
        <v>-31517.5</v>
      </c>
      <c r="AA30" s="71">
        <f t="shared" si="17"/>
        <v>0.12329401268037538</v>
      </c>
      <c r="AB30" s="71">
        <f t="shared" si="18"/>
        <v>9.6135700079291148E-2</v>
      </c>
      <c r="AC30" s="71">
        <f t="shared" si="19"/>
        <v>0.11836237500392599</v>
      </c>
      <c r="AD30" s="71">
        <f t="shared" si="20"/>
        <v>-4.9316376764493852E-3</v>
      </c>
      <c r="AE30" s="71">
        <f t="shared" si="21"/>
        <v>2.4321050171775092E-6</v>
      </c>
      <c r="AF30">
        <f t="shared" si="22"/>
        <v>0.11836237500392599</v>
      </c>
      <c r="AG30" s="102"/>
      <c r="AH30">
        <f t="shared" si="23"/>
        <v>2.222667492463485E-2</v>
      </c>
      <c r="AI30">
        <f t="shared" si="24"/>
        <v>0.32671974595917208</v>
      </c>
      <c r="AJ30">
        <f t="shared" si="25"/>
        <v>0.96902559701622026</v>
      </c>
      <c r="AK30">
        <f t="shared" si="26"/>
        <v>-8.1214564512844478E-2</v>
      </c>
      <c r="AL30">
        <f t="shared" si="27"/>
        <v>-3.0215474494597041</v>
      </c>
      <c r="AM30">
        <f t="shared" si="28"/>
        <v>-16.640378338338955</v>
      </c>
      <c r="AN30" s="71">
        <f t="shared" si="29"/>
        <v>3.4143397231018353</v>
      </c>
      <c r="AO30" s="71">
        <f t="shared" si="29"/>
        <v>3.4374954422710693</v>
      </c>
      <c r="AP30" s="71">
        <f t="shared" si="29"/>
        <v>3.4019839146094148</v>
      </c>
      <c r="AQ30" s="71">
        <f t="shared" si="29"/>
        <v>3.4565996319256147</v>
      </c>
      <c r="AR30" s="71">
        <f t="shared" si="29"/>
        <v>3.3729388413029535</v>
      </c>
      <c r="AS30" s="71">
        <f t="shared" si="29"/>
        <v>3.5019966334575039</v>
      </c>
      <c r="AT30" s="71">
        <f t="shared" si="29"/>
        <v>3.3046610979496363</v>
      </c>
      <c r="AU30" s="71">
        <f t="shared" si="30"/>
        <v>3.6120938082327712</v>
      </c>
      <c r="AW30">
        <v>-12000</v>
      </c>
      <c r="AX30">
        <f t="shared" si="0"/>
        <v>1.9632304719059652E-2</v>
      </c>
      <c r="AY30">
        <f t="shared" si="1"/>
        <v>3.0535826586810297E-2</v>
      </c>
      <c r="AZ30">
        <f t="shared" si="2"/>
        <v>-1.0903521867750645E-2</v>
      </c>
      <c r="BA30">
        <f t="shared" si="3"/>
        <v>1.0422064195775447</v>
      </c>
      <c r="BB30">
        <f t="shared" si="4"/>
        <v>0.30249623581240159</v>
      </c>
      <c r="BC30">
        <f t="shared" si="5"/>
        <v>-1.5085194854168356</v>
      </c>
      <c r="BD30">
        <f t="shared" si="6"/>
        <v>-0.93958486311081357</v>
      </c>
      <c r="BE30">
        <f t="shared" si="10"/>
        <v>5.5024744295831987</v>
      </c>
      <c r="BF30">
        <f t="shared" si="10"/>
        <v>5.5071224911771379</v>
      </c>
      <c r="BG30">
        <f t="shared" si="10"/>
        <v>5.5166814711499006</v>
      </c>
      <c r="BH30">
        <f t="shared" si="10"/>
        <v>5.5360694825348764</v>
      </c>
      <c r="BI30">
        <f t="shared" si="10"/>
        <v>5.5743678719949346</v>
      </c>
      <c r="BJ30">
        <f t="shared" si="10"/>
        <v>5.6465881301145915</v>
      </c>
      <c r="BK30">
        <f t="shared" si="10"/>
        <v>5.7734246982409196</v>
      </c>
      <c r="BL30">
        <f t="shared" si="8"/>
        <v>5.9775091193623586</v>
      </c>
    </row>
    <row r="31" spans="1:64" customFormat="1" ht="12.95" customHeight="1">
      <c r="A31" t="s">
        <v>28</v>
      </c>
      <c r="B31" s="7"/>
      <c r="C31" s="11">
        <v>38134.411999999997</v>
      </c>
      <c r="D31" s="12"/>
      <c r="E31">
        <f t="shared" si="11"/>
        <v>-31458.077760495617</v>
      </c>
      <c r="F31" s="40">
        <f t="shared" si="12"/>
        <v>-31458.5</v>
      </c>
      <c r="G31">
        <f t="shared" si="13"/>
        <v>0.12811922500259243</v>
      </c>
      <c r="I31">
        <f t="shared" si="14"/>
        <v>0.12811922500259243</v>
      </c>
      <c r="Q31" s="1">
        <f t="shared" si="15"/>
        <v>23115.911999999997</v>
      </c>
      <c r="S31" s="7">
        <v>0.1</v>
      </c>
      <c r="Z31">
        <f t="shared" si="16"/>
        <v>-31458.5</v>
      </c>
      <c r="AA31" s="71">
        <f t="shared" si="17"/>
        <v>0.12301966333827914</v>
      </c>
      <c r="AB31" s="71">
        <f t="shared" si="18"/>
        <v>0.10589231489310395</v>
      </c>
      <c r="AC31" s="71">
        <f t="shared" si="19"/>
        <v>0.12811922500259243</v>
      </c>
      <c r="AD31" s="71">
        <f t="shared" si="20"/>
        <v>5.0995616643132874E-3</v>
      </c>
      <c r="AE31" s="71">
        <f t="shared" si="21"/>
        <v>2.6005529168133706E-6</v>
      </c>
      <c r="AF31">
        <f t="shared" si="22"/>
        <v>0.12811922500259243</v>
      </c>
      <c r="AG31" s="102"/>
      <c r="AH31">
        <f t="shared" si="23"/>
        <v>2.2226910109488476E-2</v>
      </c>
      <c r="AI31">
        <f t="shared" si="24"/>
        <v>0.32687569886302392</v>
      </c>
      <c r="AJ31">
        <f t="shared" si="25"/>
        <v>0.96949435002882023</v>
      </c>
      <c r="AK31">
        <f t="shared" si="26"/>
        <v>-8.2497158673195292E-2</v>
      </c>
      <c r="AL31">
        <f t="shared" si="27"/>
        <v>-3.0196422363980711</v>
      </c>
      <c r="AM31">
        <f t="shared" si="28"/>
        <v>-16.379777787575758</v>
      </c>
      <c r="AN31" s="71">
        <f t="shared" ref="AN31:AT40" si="31">$AU31+$AB$7*SIN(AO31)</f>
        <v>3.4186242320082658</v>
      </c>
      <c r="AO31" s="71">
        <f t="shared" si="31"/>
        <v>3.4419165445140671</v>
      </c>
      <c r="AP31" s="71">
        <f t="shared" si="31"/>
        <v>3.4061513251772335</v>
      </c>
      <c r="AQ31" s="71">
        <f t="shared" si="31"/>
        <v>3.4612295519553222</v>
      </c>
      <c r="AR31" s="71">
        <f t="shared" si="31"/>
        <v>3.3767590585427736</v>
      </c>
      <c r="AS31" s="71">
        <f t="shared" si="31"/>
        <v>3.507249738354846</v>
      </c>
      <c r="AT31" s="71">
        <f t="shared" si="31"/>
        <v>3.3074972044807298</v>
      </c>
      <c r="AU31" s="71">
        <f t="shared" si="30"/>
        <v>3.6192442887429106</v>
      </c>
      <c r="AW31">
        <v>-11000</v>
      </c>
      <c r="AX31">
        <f t="shared" si="0"/>
        <v>1.2386841213795727E-2</v>
      </c>
      <c r="AY31">
        <f t="shared" si="1"/>
        <v>2.8018899004292802E-2</v>
      </c>
      <c r="AZ31">
        <f t="shared" si="2"/>
        <v>-1.5632057790497075E-2</v>
      </c>
      <c r="BA31">
        <f t="shared" si="3"/>
        <v>1.319650542588984</v>
      </c>
      <c r="BB31">
        <f t="shared" si="4"/>
        <v>-0.12093582763512611</v>
      </c>
      <c r="BC31">
        <f t="shared" si="5"/>
        <v>-1.0799764091662771</v>
      </c>
      <c r="BD31">
        <f t="shared" si="6"/>
        <v>-0.59941358957848501</v>
      </c>
      <c r="BE31">
        <f t="shared" si="10"/>
        <v>5.7697687141313034</v>
      </c>
      <c r="BF31">
        <f t="shared" si="10"/>
        <v>5.7767766300994516</v>
      </c>
      <c r="BG31">
        <f t="shared" si="10"/>
        <v>5.7885552392917816</v>
      </c>
      <c r="BH31">
        <f t="shared" si="10"/>
        <v>5.8081862260054971</v>
      </c>
      <c r="BI31">
        <f t="shared" si="10"/>
        <v>5.8404747937939057</v>
      </c>
      <c r="BJ31">
        <f t="shared" si="10"/>
        <v>5.8925474729132574</v>
      </c>
      <c r="BK31">
        <f t="shared" si="10"/>
        <v>5.9743039456343565</v>
      </c>
      <c r="BL31">
        <f t="shared" si="8"/>
        <v>6.0987037042799752</v>
      </c>
    </row>
    <row r="32" spans="1:64" customFormat="1" ht="12.95" customHeight="1">
      <c r="A32" t="s">
        <v>28</v>
      </c>
      <c r="B32" s="7"/>
      <c r="C32" s="11">
        <v>38412.65</v>
      </c>
      <c r="D32" s="12"/>
      <c r="E32">
        <f t="shared" si="11"/>
        <v>-30541.095354299203</v>
      </c>
      <c r="F32" s="40">
        <f t="shared" si="12"/>
        <v>-30541.5</v>
      </c>
      <c r="G32">
        <f t="shared" si="13"/>
        <v>0.12278077500377549</v>
      </c>
      <c r="I32">
        <f t="shared" si="14"/>
        <v>0.12278077500377549</v>
      </c>
      <c r="Q32" s="1">
        <f t="shared" si="15"/>
        <v>23394.15</v>
      </c>
      <c r="S32" s="7">
        <v>0.1</v>
      </c>
      <c r="U32" s="16"/>
      <c r="Z32">
        <f t="shared" si="16"/>
        <v>-30541.5</v>
      </c>
      <c r="AA32" s="71">
        <f t="shared" si="17"/>
        <v>0.11874995650781683</v>
      </c>
      <c r="AB32" s="71">
        <f t="shared" si="18"/>
        <v>0.10060372133556961</v>
      </c>
      <c r="AC32" s="71">
        <f t="shared" si="19"/>
        <v>0.12278077500377549</v>
      </c>
      <c r="AD32" s="71">
        <f t="shared" si="20"/>
        <v>4.0308184959586546E-3</v>
      </c>
      <c r="AE32" s="71">
        <f t="shared" si="21"/>
        <v>1.6247497747362389E-6</v>
      </c>
      <c r="AF32">
        <f t="shared" si="22"/>
        <v>0.12278077500377549</v>
      </c>
      <c r="AG32" s="102"/>
      <c r="AH32">
        <f t="shared" si="23"/>
        <v>2.2177053668205875E-2</v>
      </c>
      <c r="AI32">
        <f t="shared" si="24"/>
        <v>0.3296598047251823</v>
      </c>
      <c r="AJ32">
        <f t="shared" si="25"/>
        <v>0.97642446131981731</v>
      </c>
      <c r="AK32">
        <f t="shared" si="26"/>
        <v>-0.10269434536142727</v>
      </c>
      <c r="AL32">
        <f t="shared" si="27"/>
        <v>-2.9895771839106531</v>
      </c>
      <c r="AM32">
        <f t="shared" si="28"/>
        <v>-13.131210063856777</v>
      </c>
      <c r="AN32" s="71">
        <f t="shared" si="31"/>
        <v>3.4859435249449144</v>
      </c>
      <c r="AO32" s="71">
        <f t="shared" si="31"/>
        <v>3.5103320688485149</v>
      </c>
      <c r="AP32" s="71">
        <f t="shared" si="31"/>
        <v>3.4720515125228784</v>
      </c>
      <c r="AQ32" s="71">
        <f t="shared" si="31"/>
        <v>3.532388848077312</v>
      </c>
      <c r="AR32" s="71">
        <f t="shared" si="31"/>
        <v>3.4378604918496039</v>
      </c>
      <c r="AS32" s="71">
        <f t="shared" si="31"/>
        <v>3.5875723707808618</v>
      </c>
      <c r="AT32" s="71">
        <f t="shared" si="31"/>
        <v>3.3537612497878331</v>
      </c>
      <c r="AU32" s="71">
        <f t="shared" si="30"/>
        <v>3.7303797231123652</v>
      </c>
      <c r="AW32">
        <v>-10000</v>
      </c>
      <c r="AX32">
        <f t="shared" si="0"/>
        <v>5.7284755459203439E-3</v>
      </c>
      <c r="AY32">
        <f t="shared" si="1"/>
        <v>2.5608887944215328E-2</v>
      </c>
      <c r="AZ32">
        <f t="shared" si="2"/>
        <v>-1.9880412398294984E-2</v>
      </c>
      <c r="BA32">
        <f t="shared" si="3"/>
        <v>1.6191357948365317</v>
      </c>
      <c r="BB32">
        <f t="shared" si="4"/>
        <v>-0.70391925688528167</v>
      </c>
      <c r="BC32">
        <f t="shared" si="5"/>
        <v>-0.42030856170435937</v>
      </c>
      <c r="BD32">
        <f t="shared" si="6"/>
        <v>-0.21330373947317671</v>
      </c>
      <c r="BE32">
        <f t="shared" si="10"/>
        <v>6.0969025323317911</v>
      </c>
      <c r="BF32">
        <f t="shared" si="10"/>
        <v>6.1008093366264857</v>
      </c>
      <c r="BG32">
        <f t="shared" si="10"/>
        <v>6.1066642430361089</v>
      </c>
      <c r="BH32">
        <f t="shared" si="10"/>
        <v>6.1154272910389329</v>
      </c>
      <c r="BI32">
        <f t="shared" si="10"/>
        <v>6.1285189212556137</v>
      </c>
      <c r="BJ32">
        <f t="shared" si="10"/>
        <v>6.1480283219494041</v>
      </c>
      <c r="BK32">
        <f t="shared" si="10"/>
        <v>6.1770081571160942</v>
      </c>
      <c r="BL32">
        <f t="shared" si="8"/>
        <v>6.2198982891975927</v>
      </c>
    </row>
    <row r="33" spans="1:64" customFormat="1" ht="12.95" customHeight="1">
      <c r="A33" t="s">
        <v>28</v>
      </c>
      <c r="B33" s="7" t="s">
        <v>29</v>
      </c>
      <c r="C33" s="11">
        <v>38414.61</v>
      </c>
      <c r="D33" s="12"/>
      <c r="E33">
        <f t="shared" si="11"/>
        <v>-30534.63582858329</v>
      </c>
      <c r="F33" s="40">
        <f t="shared" si="12"/>
        <v>-30535</v>
      </c>
      <c r="G33">
        <f t="shared" si="13"/>
        <v>0.11049975000787526</v>
      </c>
      <c r="I33">
        <f t="shared" si="14"/>
        <v>0.11049975000787526</v>
      </c>
      <c r="Q33" s="1">
        <f t="shared" si="15"/>
        <v>23396.11</v>
      </c>
      <c r="S33" s="7">
        <v>0.1</v>
      </c>
      <c r="U33" s="16"/>
      <c r="Z33">
        <f t="shared" si="16"/>
        <v>-30535</v>
      </c>
      <c r="AA33" s="71">
        <f t="shared" si="17"/>
        <v>0.11871964572041808</v>
      </c>
      <c r="AB33" s="71">
        <f t="shared" si="18"/>
        <v>8.8323416325140028E-2</v>
      </c>
      <c r="AC33" s="71">
        <f t="shared" si="19"/>
        <v>0.11049975000787526</v>
      </c>
      <c r="AD33" s="71">
        <f t="shared" si="20"/>
        <v>-8.2198957125428213E-3</v>
      </c>
      <c r="AE33" s="71">
        <f t="shared" si="21"/>
        <v>6.7566685525079855E-6</v>
      </c>
      <c r="AF33">
        <f t="shared" si="22"/>
        <v>0.11049975000787526</v>
      </c>
      <c r="AG33" s="102"/>
      <c r="AH33">
        <f t="shared" si="23"/>
        <v>2.2176333682735239E-2</v>
      </c>
      <c r="AI33">
        <f t="shared" si="24"/>
        <v>0.32968203202496216</v>
      </c>
      <c r="AJ33">
        <f t="shared" si="25"/>
        <v>0.97647112641223621</v>
      </c>
      <c r="AK33">
        <f t="shared" si="26"/>
        <v>-0.10283932992833501</v>
      </c>
      <c r="AL33">
        <f t="shared" si="27"/>
        <v>-2.9893608952692725</v>
      </c>
      <c r="AM33">
        <f t="shared" si="28"/>
        <v>-13.112481333270901</v>
      </c>
      <c r="AN33" s="71">
        <f t="shared" si="31"/>
        <v>3.4864256828818792</v>
      </c>
      <c r="AO33" s="71">
        <f t="shared" si="31"/>
        <v>3.5108152284335223</v>
      </c>
      <c r="AP33" s="71">
        <f t="shared" si="31"/>
        <v>3.4725264077062579</v>
      </c>
      <c r="AQ33" s="71">
        <f t="shared" si="31"/>
        <v>3.5328878688453158</v>
      </c>
      <c r="AR33" s="71">
        <f t="shared" si="31"/>
        <v>3.4383056921014727</v>
      </c>
      <c r="AS33" s="71">
        <f t="shared" si="31"/>
        <v>3.5881323483010767</v>
      </c>
      <c r="AT33" s="71">
        <f t="shared" si="31"/>
        <v>3.3541048568482137</v>
      </c>
      <c r="AU33" s="71">
        <f t="shared" si="30"/>
        <v>3.7311674879143295</v>
      </c>
      <c r="AW33">
        <v>-9000</v>
      </c>
      <c r="AX33">
        <f t="shared" si="0"/>
        <v>1.2052431221457639E-3</v>
      </c>
      <c r="AY33">
        <f t="shared" si="1"/>
        <v>2.330579340657787E-2</v>
      </c>
      <c r="AZ33">
        <f t="shared" si="2"/>
        <v>-2.2100550284432106E-2</v>
      </c>
      <c r="BA33">
        <f t="shared" si="3"/>
        <v>1.6283069157039531</v>
      </c>
      <c r="BB33">
        <f t="shared" si="4"/>
        <v>-0.99986809944682209</v>
      </c>
      <c r="BC33">
        <f t="shared" si="5"/>
        <v>0.38582947579690763</v>
      </c>
      <c r="BD33">
        <f t="shared" si="6"/>
        <v>0.19534408647426718</v>
      </c>
      <c r="BE33">
        <f t="shared" si="10"/>
        <v>6.453863034024554</v>
      </c>
      <c r="BF33">
        <f t="shared" si="10"/>
        <v>6.4502495887626958</v>
      </c>
      <c r="BG33">
        <f t="shared" si="10"/>
        <v>6.4448484884691428</v>
      </c>
      <c r="BH33">
        <f t="shared" si="10"/>
        <v>6.43678414926325</v>
      </c>
      <c r="BI33">
        <f t="shared" si="10"/>
        <v>6.4247618950985803</v>
      </c>
      <c r="BJ33">
        <f t="shared" si="10"/>
        <v>6.4068768410489456</v>
      </c>
      <c r="BK33">
        <f t="shared" si="10"/>
        <v>6.3803415736030766</v>
      </c>
      <c r="BL33">
        <f t="shared" si="8"/>
        <v>6.3410928741152093</v>
      </c>
    </row>
    <row r="34" spans="1:64" customFormat="1" ht="12.95" customHeight="1">
      <c r="A34" t="s">
        <v>28</v>
      </c>
      <c r="B34" s="7"/>
      <c r="C34" s="11">
        <v>38415.69</v>
      </c>
      <c r="D34" s="12"/>
      <c r="E34">
        <f t="shared" si="11"/>
        <v>-30531.076498086761</v>
      </c>
      <c r="F34" s="40">
        <f t="shared" si="12"/>
        <v>-30531.5</v>
      </c>
      <c r="G34">
        <f t="shared" si="13"/>
        <v>0.12850227500894107</v>
      </c>
      <c r="I34">
        <f t="shared" si="14"/>
        <v>0.12850227500894107</v>
      </c>
      <c r="Q34" s="1">
        <f t="shared" si="15"/>
        <v>23397.190000000002</v>
      </c>
      <c r="S34" s="7">
        <v>0.1</v>
      </c>
      <c r="U34" s="16"/>
      <c r="Z34">
        <f t="shared" si="16"/>
        <v>-30531.5</v>
      </c>
      <c r="AA34" s="71">
        <f t="shared" si="17"/>
        <v>0.11870332421865125</v>
      </c>
      <c r="AB34" s="71">
        <f t="shared" si="18"/>
        <v>0.1063263311902813</v>
      </c>
      <c r="AC34" s="71">
        <f t="shared" si="19"/>
        <v>0.12850227500894107</v>
      </c>
      <c r="AD34" s="71">
        <f t="shared" si="20"/>
        <v>9.7989507902898204E-3</v>
      </c>
      <c r="AE34" s="71">
        <f t="shared" si="21"/>
        <v>9.6019436590521497E-6</v>
      </c>
      <c r="AF34">
        <f t="shared" si="22"/>
        <v>0.12850227500894107</v>
      </c>
      <c r="AG34" s="102"/>
      <c r="AH34">
        <f t="shared" si="23"/>
        <v>2.2175943818659772E-2</v>
      </c>
      <c r="AI34">
        <f t="shared" si="24"/>
        <v>0.32969401553741751</v>
      </c>
      <c r="AJ34">
        <f t="shared" si="25"/>
        <v>0.97649623899116467</v>
      </c>
      <c r="AK34">
        <f t="shared" si="26"/>
        <v>-0.10291740943077095</v>
      </c>
      <c r="AL34">
        <f t="shared" si="27"/>
        <v>-2.9892444129369888</v>
      </c>
      <c r="AM34">
        <f t="shared" si="28"/>
        <v>-13.102416957026016</v>
      </c>
      <c r="AN34" s="71">
        <f t="shared" si="31"/>
        <v>3.4866853357531724</v>
      </c>
      <c r="AO34" s="71">
        <f t="shared" si="31"/>
        <v>3.511075382263134</v>
      </c>
      <c r="AP34" s="71">
        <f t="shared" si="31"/>
        <v>3.4727821666580705</v>
      </c>
      <c r="AQ34" s="71">
        <f t="shared" si="31"/>
        <v>3.5331565412458961</v>
      </c>
      <c r="AR34" s="71">
        <f t="shared" si="31"/>
        <v>3.4385454883528852</v>
      </c>
      <c r="AS34" s="71">
        <f t="shared" si="31"/>
        <v>3.5884338174160288</v>
      </c>
      <c r="AT34" s="71">
        <f t="shared" si="31"/>
        <v>3.3542899729380284</v>
      </c>
      <c r="AU34" s="71">
        <f t="shared" si="30"/>
        <v>3.7315916689615412</v>
      </c>
      <c r="AW34">
        <v>-8000</v>
      </c>
      <c r="AX34">
        <f t="shared" si="0"/>
        <v>-5.6813559245815631E-4</v>
      </c>
      <c r="AY34">
        <f t="shared" si="1"/>
        <v>2.110961539138043E-2</v>
      </c>
      <c r="AZ34">
        <f t="shared" si="2"/>
        <v>-2.1677750983838586E-2</v>
      </c>
      <c r="BA34">
        <f t="shared" si="3"/>
        <v>1.3339233977153484</v>
      </c>
      <c r="BB34">
        <f t="shared" si="4"/>
        <v>-0.77355219523867558</v>
      </c>
      <c r="BC34">
        <f t="shared" si="5"/>
        <v>1.0559563375269367</v>
      </c>
      <c r="BD34">
        <f t="shared" si="6"/>
        <v>0.58320429908727744</v>
      </c>
      <c r="BE34">
        <f t="shared" ref="BE34:BK49" si="32">$BL34+$AB$7*SIN(BF34)</f>
        <v>6.7832970990974424</v>
      </c>
      <c r="BF34">
        <f t="shared" si="32"/>
        <v>6.7762789600884688</v>
      </c>
      <c r="BG34">
        <f t="shared" si="32"/>
        <v>6.7645672163540143</v>
      </c>
      <c r="BH34">
        <f t="shared" si="32"/>
        <v>6.7451800522688385</v>
      </c>
      <c r="BI34">
        <f t="shared" si="32"/>
        <v>6.7134889265244571</v>
      </c>
      <c r="BJ34">
        <f t="shared" si="32"/>
        <v>6.6626419028854231</v>
      </c>
      <c r="BK34">
        <f t="shared" si="32"/>
        <v>6.5830992054755422</v>
      </c>
      <c r="BL34">
        <f t="shared" si="8"/>
        <v>6.4622874590328259</v>
      </c>
    </row>
    <row r="35" spans="1:64" customFormat="1" ht="12.95" customHeight="1">
      <c r="A35" t="s">
        <v>28</v>
      </c>
      <c r="B35" s="7"/>
      <c r="C35" s="11">
        <v>38446.620000000003</v>
      </c>
      <c r="D35" s="12"/>
      <c r="E35">
        <f t="shared" si="11"/>
        <v>-30429.141227477947</v>
      </c>
      <c r="F35" s="40">
        <f t="shared" si="12"/>
        <v>-30429.5</v>
      </c>
      <c r="G35">
        <f t="shared" si="13"/>
        <v>0.10886157500499394</v>
      </c>
      <c r="I35">
        <f t="shared" si="14"/>
        <v>0.10886157500499394</v>
      </c>
      <c r="Q35" s="1">
        <f t="shared" si="15"/>
        <v>23428.120000000003</v>
      </c>
      <c r="S35" s="7">
        <v>0.1</v>
      </c>
      <c r="U35" s="16"/>
      <c r="Z35">
        <f t="shared" si="16"/>
        <v>-30429.5</v>
      </c>
      <c r="AA35" s="71">
        <f t="shared" si="17"/>
        <v>0.11822757260856082</v>
      </c>
      <c r="AB35" s="71">
        <f t="shared" si="18"/>
        <v>8.6697664619482195E-2</v>
      </c>
      <c r="AC35" s="71">
        <f t="shared" si="19"/>
        <v>0.10886157500499394</v>
      </c>
      <c r="AD35" s="71">
        <f t="shared" si="20"/>
        <v>-9.3659976035668779E-3</v>
      </c>
      <c r="AE35" s="71">
        <f t="shared" si="21"/>
        <v>8.7721911110020508E-6</v>
      </c>
      <c r="AF35">
        <f t="shared" si="22"/>
        <v>0.10886157500499394</v>
      </c>
      <c r="AG35" s="102"/>
      <c r="AH35">
        <f t="shared" si="23"/>
        <v>2.2163910385511749E-2</v>
      </c>
      <c r="AI35">
        <f t="shared" si="24"/>
        <v>0.33004786735086167</v>
      </c>
      <c r="AJ35">
        <f t="shared" si="25"/>
        <v>0.97722352941706858</v>
      </c>
      <c r="AK35">
        <f t="shared" si="26"/>
        <v>-0.10519622583136778</v>
      </c>
      <c r="AL35">
        <f t="shared" si="27"/>
        <v>-2.9858438527381459</v>
      </c>
      <c r="AM35">
        <f t="shared" si="28"/>
        <v>-12.815221725221766</v>
      </c>
      <c r="AN35" s="71">
        <f t="shared" si="31"/>
        <v>3.4942613981214432</v>
      </c>
      <c r="AO35" s="71">
        <f t="shared" si="31"/>
        <v>3.5186542965415266</v>
      </c>
      <c r="AP35" s="71">
        <f t="shared" si="31"/>
        <v>3.4802499264863571</v>
      </c>
      <c r="AQ35" s="71">
        <f t="shared" si="31"/>
        <v>3.5409768873549137</v>
      </c>
      <c r="AR35" s="71">
        <f t="shared" si="31"/>
        <v>3.4455563743912339</v>
      </c>
      <c r="AS35" s="71">
        <f t="shared" si="31"/>
        <v>3.5972018014180942</v>
      </c>
      <c r="AT35" s="71">
        <f t="shared" si="31"/>
        <v>3.359714779493586</v>
      </c>
      <c r="AU35" s="71">
        <f t="shared" si="30"/>
        <v>3.7439535166231384</v>
      </c>
      <c r="AW35">
        <v>-7000</v>
      </c>
      <c r="AX35">
        <f t="shared" si="0"/>
        <v>-5.6250063419717097E-4</v>
      </c>
      <c r="AY35">
        <f t="shared" si="1"/>
        <v>1.902035389862301E-2</v>
      </c>
      <c r="AZ35">
        <f t="shared" si="2"/>
        <v>-1.9582854532820181E-2</v>
      </c>
      <c r="BA35">
        <f t="shared" si="3"/>
        <v>1.0524422311960382</v>
      </c>
      <c r="BB35">
        <f t="shared" si="4"/>
        <v>-0.4322574622493951</v>
      </c>
      <c r="BC35">
        <f t="shared" si="5"/>
        <v>1.4933889667068661</v>
      </c>
      <c r="BD35">
        <f t="shared" si="6"/>
        <v>0.9254411104840623</v>
      </c>
      <c r="BE35">
        <f t="shared" si="32"/>
        <v>7.0532789370468523</v>
      </c>
      <c r="BF35">
        <f t="shared" si="32"/>
        <v>7.04848262301942</v>
      </c>
      <c r="BG35">
        <f t="shared" si="32"/>
        <v>7.0387212945102817</v>
      </c>
      <c r="BH35">
        <f t="shared" si="32"/>
        <v>7.0191265335240045</v>
      </c>
      <c r="BI35">
        <f t="shared" si="32"/>
        <v>6.9807995339914708</v>
      </c>
      <c r="BJ35">
        <f t="shared" si="32"/>
        <v>6.9091446851650948</v>
      </c>
      <c r="BK35">
        <f t="shared" si="32"/>
        <v>6.7840845099648748</v>
      </c>
      <c r="BL35">
        <f t="shared" si="8"/>
        <v>6.5834820439504433</v>
      </c>
    </row>
    <row r="36" spans="1:64" customFormat="1" ht="12.95" customHeight="1">
      <c r="A36" t="s">
        <v>28</v>
      </c>
      <c r="B36" s="7" t="s">
        <v>29</v>
      </c>
      <c r="C36" s="11">
        <v>38457.402000000002</v>
      </c>
      <c r="D36" s="12"/>
      <c r="E36">
        <f t="shared" si="11"/>
        <v>-30393.607244687642</v>
      </c>
      <c r="F36" s="40">
        <f t="shared" si="12"/>
        <v>-30394</v>
      </c>
      <c r="G36">
        <f t="shared" si="13"/>
        <v>0.11917290000565117</v>
      </c>
      <c r="I36">
        <f t="shared" si="14"/>
        <v>0.11917290000565117</v>
      </c>
      <c r="Q36" s="1">
        <f t="shared" si="15"/>
        <v>23438.902000000002</v>
      </c>
      <c r="S36" s="7">
        <v>0.1</v>
      </c>
      <c r="U36" s="16"/>
      <c r="Z36">
        <f t="shared" si="16"/>
        <v>-30394</v>
      </c>
      <c r="AA36" s="71">
        <f t="shared" si="17"/>
        <v>0.1180619477742338</v>
      </c>
      <c r="AB36" s="71">
        <f t="shared" si="18"/>
        <v>9.7013483287001517E-2</v>
      </c>
      <c r="AC36" s="71">
        <f t="shared" si="19"/>
        <v>0.11917290000565117</v>
      </c>
      <c r="AD36" s="71">
        <f t="shared" si="20"/>
        <v>1.1109522314173698E-3</v>
      </c>
      <c r="AE36" s="71">
        <f t="shared" si="21"/>
        <v>1.234214860491233E-7</v>
      </c>
      <c r="AF36">
        <f t="shared" si="22"/>
        <v>0.11917290000565117</v>
      </c>
      <c r="AG36" s="102"/>
      <c r="AH36">
        <f t="shared" si="23"/>
        <v>2.2159416718649655E-2</v>
      </c>
      <c r="AI36">
        <f t="shared" si="24"/>
        <v>0.33017312586744763</v>
      </c>
      <c r="AJ36">
        <f t="shared" si="25"/>
        <v>0.97747457525941228</v>
      </c>
      <c r="AK36">
        <f t="shared" si="26"/>
        <v>-0.10599087064510196</v>
      </c>
      <c r="AL36">
        <f t="shared" si="27"/>
        <v>-2.98465762020796</v>
      </c>
      <c r="AM36">
        <f t="shared" si="28"/>
        <v>-12.717960442861859</v>
      </c>
      <c r="AN36" s="71">
        <f t="shared" si="31"/>
        <v>3.4969022670455336</v>
      </c>
      <c r="AO36" s="71">
        <f t="shared" si="31"/>
        <v>3.5212908625889012</v>
      </c>
      <c r="AP36" s="71">
        <f t="shared" si="31"/>
        <v>3.4828554579890629</v>
      </c>
      <c r="AQ36" s="71">
        <f t="shared" si="31"/>
        <v>3.5436943637564768</v>
      </c>
      <c r="AR36" s="71">
        <f t="shared" si="31"/>
        <v>3.4480067068142253</v>
      </c>
      <c r="AS36" s="71">
        <f t="shared" si="31"/>
        <v>3.600245331118185</v>
      </c>
      <c r="AT36" s="71">
        <f t="shared" si="31"/>
        <v>3.361616545232629</v>
      </c>
      <c r="AU36" s="71">
        <f t="shared" si="30"/>
        <v>3.7482559243877134</v>
      </c>
      <c r="AW36">
        <v>-6000</v>
      </c>
      <c r="AX36">
        <f t="shared" si="0"/>
        <v>1.685393002919186E-4</v>
      </c>
      <c r="AY36">
        <f t="shared" si="1"/>
        <v>1.7038008928305606E-2</v>
      </c>
      <c r="AZ36">
        <f t="shared" si="2"/>
        <v>-1.6869469628013688E-2</v>
      </c>
      <c r="BA36">
        <f t="shared" si="3"/>
        <v>0.86294257761170234</v>
      </c>
      <c r="BB36">
        <f t="shared" si="4"/>
        <v>-0.16532147394022725</v>
      </c>
      <c r="BC36">
        <f t="shared" si="5"/>
        <v>1.7742997072954383</v>
      </c>
      <c r="BD36">
        <f t="shared" si="6"/>
        <v>1.2274302251319034</v>
      </c>
      <c r="BE36">
        <f t="shared" si="32"/>
        <v>7.2696169660125598</v>
      </c>
      <c r="BF36">
        <f t="shared" si="32"/>
        <v>7.2677796168644528</v>
      </c>
      <c r="BG36">
        <f t="shared" si="32"/>
        <v>7.2629000083597548</v>
      </c>
      <c r="BH36">
        <f t="shared" si="32"/>
        <v>7.2501095020074491</v>
      </c>
      <c r="BI36">
        <f t="shared" si="32"/>
        <v>7.2176523484636093</v>
      </c>
      <c r="BJ36">
        <f t="shared" si="32"/>
        <v>7.1410106253614778</v>
      </c>
      <c r="BK36">
        <f t="shared" si="32"/>
        <v>6.9821269446248238</v>
      </c>
      <c r="BL36">
        <f t="shared" si="8"/>
        <v>6.7046766288680608</v>
      </c>
    </row>
    <row r="37" spans="1:64" customFormat="1" ht="12.95" customHeight="1">
      <c r="A37" t="s">
        <v>28</v>
      </c>
      <c r="B37" s="7" t="s">
        <v>29</v>
      </c>
      <c r="C37" s="11">
        <v>38458.315000000002</v>
      </c>
      <c r="D37" s="12"/>
      <c r="E37">
        <f t="shared" si="11"/>
        <v>-30390.598292147522</v>
      </c>
      <c r="F37" s="40">
        <f t="shared" si="12"/>
        <v>-30391</v>
      </c>
      <c r="G37">
        <f t="shared" si="13"/>
        <v>0.12188935000449419</v>
      </c>
      <c r="I37">
        <f t="shared" si="14"/>
        <v>0.12188935000449419</v>
      </c>
      <c r="Q37" s="1">
        <f t="shared" si="15"/>
        <v>23439.815000000002</v>
      </c>
      <c r="S37" s="7">
        <v>0.1</v>
      </c>
      <c r="U37" s="16"/>
      <c r="Z37">
        <f t="shared" si="16"/>
        <v>-30391</v>
      </c>
      <c r="AA37" s="71">
        <f t="shared" si="17"/>
        <v>0.11804795023288422</v>
      </c>
      <c r="AB37" s="71">
        <f t="shared" si="18"/>
        <v>9.9730320283245966E-2</v>
      </c>
      <c r="AC37" s="71">
        <f t="shared" si="19"/>
        <v>0.12188935000449419</v>
      </c>
      <c r="AD37" s="71">
        <f t="shared" si="20"/>
        <v>3.8413997716099657E-3</v>
      </c>
      <c r="AE37" s="71">
        <f t="shared" si="21"/>
        <v>1.4756352205325097E-6</v>
      </c>
      <c r="AF37">
        <f t="shared" si="22"/>
        <v>0.12188935000449419</v>
      </c>
      <c r="AG37" s="102"/>
      <c r="AH37">
        <f t="shared" si="23"/>
        <v>2.2159029721248228E-2</v>
      </c>
      <c r="AI37">
        <f t="shared" si="24"/>
        <v>0.33018376110744185</v>
      </c>
      <c r="AJ37">
        <f t="shared" si="25"/>
        <v>0.977495740941006</v>
      </c>
      <c r="AK37">
        <f t="shared" si="26"/>
        <v>-0.10605805997716641</v>
      </c>
      <c r="AL37">
        <f t="shared" si="27"/>
        <v>-2.9845573109071397</v>
      </c>
      <c r="AM37">
        <f t="shared" si="28"/>
        <v>-12.709803151397526</v>
      </c>
      <c r="AN37" s="71">
        <f t="shared" si="31"/>
        <v>3.4971255362012581</v>
      </c>
      <c r="AO37" s="71">
        <f t="shared" si="31"/>
        <v>3.5215136436332588</v>
      </c>
      <c r="AP37" s="71">
        <f t="shared" si="31"/>
        <v>3.4830757968050756</v>
      </c>
      <c r="AQ37" s="71">
        <f t="shared" si="31"/>
        <v>3.5439239080172249</v>
      </c>
      <c r="AR37" s="71">
        <f t="shared" si="31"/>
        <v>3.4482140212028236</v>
      </c>
      <c r="AS37" s="71">
        <f t="shared" si="31"/>
        <v>3.6005023386468604</v>
      </c>
      <c r="AT37" s="71">
        <f t="shared" si="31"/>
        <v>3.3617775851720801</v>
      </c>
      <c r="AU37" s="71">
        <f t="shared" si="30"/>
        <v>3.7486195081424665</v>
      </c>
      <c r="AW37">
        <v>-5000</v>
      </c>
      <c r="AX37">
        <f t="shared" si="0"/>
        <v>1.1475821293484255E-3</v>
      </c>
      <c r="AY37">
        <f t="shared" si="1"/>
        <v>1.5162580480428223E-2</v>
      </c>
      <c r="AZ37">
        <f t="shared" si="2"/>
        <v>-1.4014998351079798E-2</v>
      </c>
      <c r="BA37">
        <f t="shared" si="3"/>
        <v>0.73697372619933665</v>
      </c>
      <c r="BB37">
        <f t="shared" si="4"/>
        <v>2.8709123689460932E-2</v>
      </c>
      <c r="BC37">
        <f t="shared" si="5"/>
        <v>1.9690967378278184</v>
      </c>
      <c r="BD37">
        <f t="shared" si="6"/>
        <v>1.5057176529666894</v>
      </c>
      <c r="BE37">
        <f t="shared" si="32"/>
        <v>7.4490894089156807</v>
      </c>
      <c r="BF37">
        <f t="shared" si="32"/>
        <v>7.4486784354597164</v>
      </c>
      <c r="BG37">
        <f t="shared" si="32"/>
        <v>7.4471442369767535</v>
      </c>
      <c r="BH37">
        <f t="shared" si="32"/>
        <v>7.4414645470541343</v>
      </c>
      <c r="BI37">
        <f t="shared" si="32"/>
        <v>7.4210493190497564</v>
      </c>
      <c r="BJ37">
        <f t="shared" si="32"/>
        <v>7.3540923407320209</v>
      </c>
      <c r="BK37">
        <f t="shared" si="32"/>
        <v>7.1760991393738855</v>
      </c>
      <c r="BL37">
        <f t="shared" si="8"/>
        <v>6.8258712137856765</v>
      </c>
    </row>
    <row r="38" spans="1:64" customFormat="1" ht="12.95" customHeight="1">
      <c r="A38" t="s">
        <v>28</v>
      </c>
      <c r="B38" s="7" t="s">
        <v>29</v>
      </c>
      <c r="C38" s="11">
        <v>38463.480000000003</v>
      </c>
      <c r="D38" s="12"/>
      <c r="E38">
        <f t="shared" si="11"/>
        <v>-30373.576123615527</v>
      </c>
      <c r="F38" s="40">
        <f t="shared" si="12"/>
        <v>-30374</v>
      </c>
      <c r="G38">
        <f t="shared" si="13"/>
        <v>0.12861590000829892</v>
      </c>
      <c r="I38">
        <f t="shared" si="14"/>
        <v>0.12861590000829892</v>
      </c>
      <c r="Q38" s="1">
        <f t="shared" si="15"/>
        <v>23444.980000000003</v>
      </c>
      <c r="S38" s="7">
        <v>0.1</v>
      </c>
      <c r="U38" s="16"/>
      <c r="Z38">
        <f t="shared" si="16"/>
        <v>-30374</v>
      </c>
      <c r="AA38" s="71">
        <f t="shared" si="17"/>
        <v>0.11796862763900196</v>
      </c>
      <c r="AB38" s="71">
        <f t="shared" si="18"/>
        <v>0.10645908464103562</v>
      </c>
      <c r="AC38" s="71">
        <f t="shared" si="19"/>
        <v>0.12861590000829892</v>
      </c>
      <c r="AD38" s="71">
        <f t="shared" si="20"/>
        <v>1.0647272369296967E-2</v>
      </c>
      <c r="AE38" s="71">
        <f t="shared" si="21"/>
        <v>1.1336440890599467E-5</v>
      </c>
      <c r="AF38">
        <f t="shared" si="22"/>
        <v>0.12861590000829892</v>
      </c>
      <c r="AG38" s="102"/>
      <c r="AH38">
        <f t="shared" si="23"/>
        <v>2.2156815367263299E-2</v>
      </c>
      <c r="AI38">
        <f t="shared" si="24"/>
        <v>0.33024417495335923</v>
      </c>
      <c r="AJ38">
        <f t="shared" si="25"/>
        <v>0.97761553391389389</v>
      </c>
      <c r="AK38">
        <f t="shared" si="26"/>
        <v>-0.10643890635658684</v>
      </c>
      <c r="AL38">
        <f t="shared" si="27"/>
        <v>-2.9839887019022022</v>
      </c>
      <c r="AM38">
        <f t="shared" si="28"/>
        <v>-12.663758931976</v>
      </c>
      <c r="AN38" s="71">
        <f t="shared" si="31"/>
        <v>3.4983910140867565</v>
      </c>
      <c r="AO38" s="71">
        <f t="shared" si="31"/>
        <v>3.5227759900778048</v>
      </c>
      <c r="AP38" s="71">
        <f t="shared" si="31"/>
        <v>3.4843248342369697</v>
      </c>
      <c r="AQ38" s="71">
        <f t="shared" si="31"/>
        <v>3.5452243601106779</v>
      </c>
      <c r="AR38" s="71">
        <f t="shared" si="31"/>
        <v>3.4493895223301783</v>
      </c>
      <c r="AS38" s="71">
        <f t="shared" si="31"/>
        <v>3.6019581476457856</v>
      </c>
      <c r="AT38" s="71">
        <f t="shared" si="31"/>
        <v>3.3626911115524822</v>
      </c>
      <c r="AU38" s="71">
        <f t="shared" si="30"/>
        <v>3.7506798160860662</v>
      </c>
      <c r="AW38">
        <v>-4000</v>
      </c>
      <c r="AX38">
        <f t="shared" si="0"/>
        <v>2.2118949371931554E-3</v>
      </c>
      <c r="AY38">
        <f t="shared" si="1"/>
        <v>1.3394068554990854E-2</v>
      </c>
      <c r="AZ38">
        <f t="shared" si="2"/>
        <v>-1.1182173617797699E-2</v>
      </c>
      <c r="BA38">
        <f t="shared" si="3"/>
        <v>0.64888869128027882</v>
      </c>
      <c r="BB38">
        <f t="shared" si="4"/>
        <v>0.17373435648874663</v>
      </c>
      <c r="BC38">
        <f t="shared" si="5"/>
        <v>2.1150041030760844</v>
      </c>
      <c r="BD38">
        <f t="shared" si="6"/>
        <v>1.77401934541767</v>
      </c>
      <c r="BE38">
        <f t="shared" si="32"/>
        <v>7.6041681700571866</v>
      </c>
      <c r="BF38">
        <f t="shared" si="32"/>
        <v>7.6041242601493284</v>
      </c>
      <c r="BG38">
        <f t="shared" si="32"/>
        <v>7.6038625363645398</v>
      </c>
      <c r="BH38">
        <f t="shared" si="32"/>
        <v>7.6023080668074261</v>
      </c>
      <c r="BI38">
        <f t="shared" si="32"/>
        <v>7.5932624252774996</v>
      </c>
      <c r="BJ38">
        <f t="shared" si="32"/>
        <v>7.5457328847708389</v>
      </c>
      <c r="BK38">
        <f t="shared" si="32"/>
        <v>7.3649334351922997</v>
      </c>
      <c r="BL38">
        <f t="shared" si="8"/>
        <v>6.947065798703294</v>
      </c>
    </row>
    <row r="39" spans="1:64" customFormat="1" ht="12.95" customHeight="1">
      <c r="A39" t="s">
        <v>28</v>
      </c>
      <c r="B39" s="7"/>
      <c r="C39" s="11">
        <v>38463.620000000003</v>
      </c>
      <c r="D39" s="12"/>
      <c r="E39">
        <f t="shared" si="11"/>
        <v>-30373.114728921537</v>
      </c>
      <c r="F39" s="40">
        <f t="shared" si="12"/>
        <v>-30373.5</v>
      </c>
      <c r="G39">
        <f t="shared" si="13"/>
        <v>0.11690197500138311</v>
      </c>
      <c r="I39">
        <f t="shared" si="14"/>
        <v>0.11690197500138311</v>
      </c>
      <c r="Q39" s="1">
        <f t="shared" si="15"/>
        <v>23445.120000000003</v>
      </c>
      <c r="S39" s="7">
        <v>0.1</v>
      </c>
      <c r="U39" s="16"/>
      <c r="Z39">
        <f t="shared" si="16"/>
        <v>-30373.5</v>
      </c>
      <c r="AA39" s="71">
        <f t="shared" si="17"/>
        <v>0.11796629453913621</v>
      </c>
      <c r="AB39" s="71">
        <f t="shared" si="18"/>
        <v>9.474522531233659E-2</v>
      </c>
      <c r="AC39" s="71">
        <f t="shared" si="19"/>
        <v>0.11690197500138311</v>
      </c>
      <c r="AD39" s="71">
        <f t="shared" si="20"/>
        <v>-1.0643195377531001E-3</v>
      </c>
      <c r="AE39" s="71">
        <f t="shared" si="21"/>
        <v>1.1327760784429726E-7</v>
      </c>
      <c r="AF39">
        <f t="shared" si="22"/>
        <v>0.11690197500138311</v>
      </c>
      <c r="AG39" s="102"/>
      <c r="AH39">
        <f t="shared" si="23"/>
        <v>2.2156749689046514E-2</v>
      </c>
      <c r="AI39">
        <f t="shared" si="24"/>
        <v>0.33024595562925707</v>
      </c>
      <c r="AJ39">
        <f t="shared" si="25"/>
        <v>0.97761905347932199</v>
      </c>
      <c r="AK39">
        <f t="shared" si="26"/>
        <v>-0.10645011047117653</v>
      </c>
      <c r="AL39">
        <f t="shared" si="27"/>
        <v>-2.9839719732242802</v>
      </c>
      <c r="AM39">
        <f t="shared" si="28"/>
        <v>-12.662409314944366</v>
      </c>
      <c r="AN39" s="71">
        <f t="shared" si="31"/>
        <v>3.4984282413855352</v>
      </c>
      <c r="AO39" s="71">
        <f t="shared" si="31"/>
        <v>3.5228131158791851</v>
      </c>
      <c r="AP39" s="71">
        <f t="shared" si="31"/>
        <v>3.4843615822360454</v>
      </c>
      <c r="AQ39" s="71">
        <f t="shared" si="31"/>
        <v>3.5452626010185622</v>
      </c>
      <c r="AR39" s="71">
        <f t="shared" si="31"/>
        <v>3.4494241144229365</v>
      </c>
      <c r="AS39" s="71">
        <f t="shared" si="31"/>
        <v>3.6020009509532223</v>
      </c>
      <c r="AT39" s="71">
        <f t="shared" si="31"/>
        <v>3.3627180048839724</v>
      </c>
      <c r="AU39" s="71">
        <f t="shared" si="30"/>
        <v>3.7507404133785247</v>
      </c>
      <c r="AW39">
        <v>-3000</v>
      </c>
      <c r="AX39">
        <f t="shared" si="0"/>
        <v>3.2994784467138411E-3</v>
      </c>
      <c r="AY39">
        <f t="shared" si="1"/>
        <v>1.1732473151993505E-2</v>
      </c>
      <c r="AZ39">
        <f t="shared" si="2"/>
        <v>-8.4329947052796637E-3</v>
      </c>
      <c r="BA39">
        <f t="shared" si="3"/>
        <v>0.58430424997589536</v>
      </c>
      <c r="BB39">
        <f t="shared" si="4"/>
        <v>0.2861758031947923</v>
      </c>
      <c r="BC39">
        <f t="shared" si="5"/>
        <v>2.2306169977139336</v>
      </c>
      <c r="BD39">
        <f t="shared" si="6"/>
        <v>2.0414767075586635</v>
      </c>
      <c r="BE39">
        <f t="shared" si="32"/>
        <v>7.7421877679707638</v>
      </c>
      <c r="BF39">
        <f t="shared" si="32"/>
        <v>7.7421868288944582</v>
      </c>
      <c r="BG39">
        <f t="shared" si="32"/>
        <v>7.7421744173001299</v>
      </c>
      <c r="BH39">
        <f t="shared" si="32"/>
        <v>7.7420105043161653</v>
      </c>
      <c r="BI39">
        <f t="shared" si="32"/>
        <v>7.7398677894785743</v>
      </c>
      <c r="BJ39">
        <f t="shared" si="32"/>
        <v>7.7148477172664638</v>
      </c>
      <c r="BK39">
        <f t="shared" si="32"/>
        <v>7.5476375468483168</v>
      </c>
      <c r="BL39">
        <f t="shared" si="8"/>
        <v>7.0682603836209115</v>
      </c>
    </row>
    <row r="40" spans="1:64" customFormat="1" ht="12.95" customHeight="1">
      <c r="A40" t="s">
        <v>28</v>
      </c>
      <c r="B40" s="7" t="s">
        <v>29</v>
      </c>
      <c r="C40" s="11">
        <v>38464.39</v>
      </c>
      <c r="D40" s="12"/>
      <c r="E40">
        <f t="shared" si="11"/>
        <v>-30370.57705810458</v>
      </c>
      <c r="F40" s="40">
        <f t="shared" si="12"/>
        <v>-30371</v>
      </c>
      <c r="G40">
        <f t="shared" si="13"/>
        <v>0.12833235000289278</v>
      </c>
      <c r="I40">
        <f t="shared" si="14"/>
        <v>0.12833235000289278</v>
      </c>
      <c r="Q40" s="1">
        <f t="shared" si="15"/>
        <v>23445.89</v>
      </c>
      <c r="S40" s="7">
        <v>0.1</v>
      </c>
      <c r="U40" s="16"/>
      <c r="Z40">
        <f t="shared" si="16"/>
        <v>-30371</v>
      </c>
      <c r="AA40" s="71">
        <f t="shared" si="17"/>
        <v>0.1179546289689892</v>
      </c>
      <c r="AB40" s="71">
        <f t="shared" si="18"/>
        <v>0.10617592917668543</v>
      </c>
      <c r="AC40" s="71">
        <f t="shared" si="19"/>
        <v>0.12833235000289278</v>
      </c>
      <c r="AD40" s="71">
        <f t="shared" si="20"/>
        <v>1.0377721033903581E-2</v>
      </c>
      <c r="AE40" s="71">
        <f t="shared" si="21"/>
        <v>1.0769709385752481E-5</v>
      </c>
      <c r="AF40">
        <f t="shared" si="22"/>
        <v>0.12833235000289278</v>
      </c>
      <c r="AG40" s="102"/>
      <c r="AH40">
        <f t="shared" si="23"/>
        <v>2.2156420826207345E-2</v>
      </c>
      <c r="AI40">
        <f t="shared" si="24"/>
        <v>0.33025486226631806</v>
      </c>
      <c r="AJ40">
        <f t="shared" si="25"/>
        <v>0.97763664808357598</v>
      </c>
      <c r="AK40">
        <f t="shared" si="26"/>
        <v>-0.10650613340265491</v>
      </c>
      <c r="AL40">
        <f t="shared" si="27"/>
        <v>-2.9838883256458506</v>
      </c>
      <c r="AM40">
        <f t="shared" si="28"/>
        <v>-12.655665178212374</v>
      </c>
      <c r="AN40" s="71">
        <f t="shared" si="31"/>
        <v>3.4986143841893154</v>
      </c>
      <c r="AO40" s="71">
        <f t="shared" si="31"/>
        <v>3.5229987431500427</v>
      </c>
      <c r="AP40" s="71">
        <f t="shared" si="31"/>
        <v>3.4845453321796631</v>
      </c>
      <c r="AQ40" s="71">
        <f t="shared" si="31"/>
        <v>3.5454537989762547</v>
      </c>
      <c r="AR40" s="71">
        <f t="shared" si="31"/>
        <v>3.4495970907791467</v>
      </c>
      <c r="AS40" s="71">
        <f t="shared" si="31"/>
        <v>3.6022149549620393</v>
      </c>
      <c r="AT40" s="71">
        <f t="shared" si="31"/>
        <v>3.3628524929163581</v>
      </c>
      <c r="AU40" s="71">
        <f t="shared" si="30"/>
        <v>3.7510433998408188</v>
      </c>
      <c r="AW40">
        <v>-2000</v>
      </c>
      <c r="AX40">
        <f t="shared" si="0"/>
        <v>4.3823794835705877E-3</v>
      </c>
      <c r="AY40">
        <f t="shared" si="1"/>
        <v>1.0177794271436174E-2</v>
      </c>
      <c r="AZ40">
        <f t="shared" si="2"/>
        <v>-5.7954147878655866E-3</v>
      </c>
      <c r="BA40">
        <f t="shared" si="3"/>
        <v>0.53517242563869638</v>
      </c>
      <c r="BB40">
        <f t="shared" si="4"/>
        <v>0.37611351079501204</v>
      </c>
      <c r="BC40">
        <f t="shared" si="5"/>
        <v>2.3259819017994592</v>
      </c>
      <c r="BD40">
        <f t="shared" si="6"/>
        <v>2.3146836020655819</v>
      </c>
      <c r="BE40">
        <f t="shared" si="32"/>
        <v>7.867553339905009</v>
      </c>
      <c r="BF40">
        <f t="shared" si="32"/>
        <v>7.8675533398722726</v>
      </c>
      <c r="BG40">
        <f t="shared" si="32"/>
        <v>7.8675533434292344</v>
      </c>
      <c r="BH40">
        <f t="shared" si="32"/>
        <v>7.8675529569453611</v>
      </c>
      <c r="BI40">
        <f t="shared" si="32"/>
        <v>7.8675948864267777</v>
      </c>
      <c r="BJ40">
        <f t="shared" si="32"/>
        <v>7.8618341267918455</v>
      </c>
      <c r="BK40">
        <f t="shared" si="32"/>
        <v>7.7233091198791257</v>
      </c>
      <c r="BL40">
        <f t="shared" si="8"/>
        <v>7.1894549685385272</v>
      </c>
    </row>
    <row r="41" spans="1:64" customFormat="1" ht="12.95" customHeight="1">
      <c r="A41" t="s">
        <v>28</v>
      </c>
      <c r="B41" s="7"/>
      <c r="C41" s="11">
        <v>38464.54</v>
      </c>
      <c r="D41" s="12"/>
      <c r="E41">
        <f t="shared" si="11"/>
        <v>-30370.082706646725</v>
      </c>
      <c r="F41" s="40">
        <f t="shared" si="12"/>
        <v>-30370.5</v>
      </c>
      <c r="G41">
        <f t="shared" si="13"/>
        <v>0.12661842500529019</v>
      </c>
      <c r="I41">
        <f t="shared" si="14"/>
        <v>0.12661842500529019</v>
      </c>
      <c r="Q41" s="1">
        <f t="shared" si="15"/>
        <v>23446.04</v>
      </c>
      <c r="S41" s="7">
        <v>0.1</v>
      </c>
      <c r="U41" s="16"/>
      <c r="Z41">
        <f t="shared" si="16"/>
        <v>-30370.5</v>
      </c>
      <c r="AA41" s="71">
        <f t="shared" si="17"/>
        <v>0.11795229584078948</v>
      </c>
      <c r="AB41" s="71">
        <f t="shared" si="18"/>
        <v>0.10446207004600838</v>
      </c>
      <c r="AC41" s="71">
        <f t="shared" si="19"/>
        <v>0.12661842500529019</v>
      </c>
      <c r="AD41" s="71">
        <f t="shared" si="20"/>
        <v>8.6661291645007132E-3</v>
      </c>
      <c r="AE41" s="71">
        <f t="shared" si="21"/>
        <v>7.5101794695809838E-6</v>
      </c>
      <c r="AF41">
        <f t="shared" si="22"/>
        <v>0.12661842500529019</v>
      </c>
      <c r="AG41" s="102"/>
      <c r="AH41">
        <f t="shared" si="23"/>
        <v>2.2156354959281803E-2</v>
      </c>
      <c r="AI41">
        <f t="shared" si="24"/>
        <v>0.3302566442453172</v>
      </c>
      <c r="AJ41">
        <f t="shared" si="25"/>
        <v>0.97764016635976725</v>
      </c>
      <c r="AK41">
        <f t="shared" si="26"/>
        <v>-0.10651733846069017</v>
      </c>
      <c r="AL41">
        <f t="shared" si="27"/>
        <v>-2.9838715952923023</v>
      </c>
      <c r="AM41">
        <f t="shared" si="28"/>
        <v>-12.65431714000686</v>
      </c>
      <c r="AN41" s="71">
        <f t="shared" ref="AN41:AT50" si="33">$AU41+$AB$7*SIN(AO41)</f>
        <v>3.4986516140120654</v>
      </c>
      <c r="AO41" s="71">
        <f t="shared" si="33"/>
        <v>3.5230358682573009</v>
      </c>
      <c r="AP41" s="71">
        <f t="shared" si="33"/>
        <v>3.4845820841581014</v>
      </c>
      <c r="AQ41" s="71">
        <f t="shared" si="33"/>
        <v>3.5454920372515812</v>
      </c>
      <c r="AR41" s="71">
        <f t="shared" si="33"/>
        <v>3.4496316892292</v>
      </c>
      <c r="AS41" s="71">
        <f t="shared" si="33"/>
        <v>3.6022577532577662</v>
      </c>
      <c r="AT41" s="71">
        <f t="shared" si="33"/>
        <v>3.3628793947986884</v>
      </c>
      <c r="AU41" s="71">
        <f t="shared" si="30"/>
        <v>3.7511039971332778</v>
      </c>
      <c r="AW41">
        <v>-1000</v>
      </c>
      <c r="AX41">
        <f t="shared" si="0"/>
        <v>5.4484745676865298E-3</v>
      </c>
      <c r="AY41">
        <f t="shared" si="1"/>
        <v>8.730031913318859E-3</v>
      </c>
      <c r="AZ41">
        <f t="shared" si="2"/>
        <v>-3.2815573456323288E-3</v>
      </c>
      <c r="BA41">
        <f t="shared" si="3"/>
        <v>0.4967055729537474</v>
      </c>
      <c r="BB41">
        <f t="shared" si="4"/>
        <v>0.44992324708083825</v>
      </c>
      <c r="BC41">
        <f t="shared" si="5"/>
        <v>2.4070630630713201</v>
      </c>
      <c r="BD41">
        <f t="shared" si="6"/>
        <v>2.5992943061121845</v>
      </c>
      <c r="BE41">
        <f t="shared" si="32"/>
        <v>7.9831599653529599</v>
      </c>
      <c r="BF41">
        <f t="shared" si="32"/>
        <v>7.9831602995429627</v>
      </c>
      <c r="BG41">
        <f t="shared" si="32"/>
        <v>7.9831564740722403</v>
      </c>
      <c r="BH41">
        <f t="shared" si="32"/>
        <v>7.983200257476005</v>
      </c>
      <c r="BI41">
        <f t="shared" si="32"/>
        <v>7.9826982609601913</v>
      </c>
      <c r="BJ41">
        <f t="shared" si="32"/>
        <v>7.988342024088257</v>
      </c>
      <c r="BK41">
        <f t="shared" si="32"/>
        <v>7.8911489682732201</v>
      </c>
      <c r="BL41">
        <f t="shared" si="8"/>
        <v>7.3106495534561446</v>
      </c>
    </row>
    <row r="42" spans="1:64" customFormat="1" ht="12.95" customHeight="1">
      <c r="A42" t="s">
        <v>28</v>
      </c>
      <c r="B42" s="7"/>
      <c r="C42" s="11">
        <v>38465.449999999997</v>
      </c>
      <c r="D42" s="12"/>
      <c r="E42">
        <f t="shared" si="11"/>
        <v>-30367.083641135774</v>
      </c>
      <c r="F42" s="40">
        <f t="shared" si="12"/>
        <v>-30367.5</v>
      </c>
      <c r="G42">
        <f t="shared" si="13"/>
        <v>0.12633487499988405</v>
      </c>
      <c r="I42">
        <f t="shared" si="14"/>
        <v>0.12633487499988405</v>
      </c>
      <c r="Q42" s="1">
        <f t="shared" si="15"/>
        <v>23446.949999999997</v>
      </c>
      <c r="S42" s="7">
        <v>0.1</v>
      </c>
      <c r="U42" s="16"/>
      <c r="Z42">
        <f t="shared" si="16"/>
        <v>-30367.5</v>
      </c>
      <c r="AA42" s="71">
        <f t="shared" si="17"/>
        <v>0.11793829697231864</v>
      </c>
      <c r="AB42" s="71">
        <f t="shared" si="18"/>
        <v>0.10417891590273977</v>
      </c>
      <c r="AC42" s="71">
        <f t="shared" si="19"/>
        <v>0.12633487499988405</v>
      </c>
      <c r="AD42" s="71">
        <f t="shared" si="20"/>
        <v>8.3965780275654101E-3</v>
      </c>
      <c r="AE42" s="71">
        <f t="shared" si="21"/>
        <v>7.0502522572994236E-6</v>
      </c>
      <c r="AF42">
        <f t="shared" si="22"/>
        <v>0.12633487499988405</v>
      </c>
      <c r="AG42" s="102"/>
      <c r="AH42">
        <f t="shared" si="23"/>
        <v>2.2155959097144285E-2</v>
      </c>
      <c r="AI42">
        <f t="shared" si="24"/>
        <v>0.33026734068129449</v>
      </c>
      <c r="AJ42">
        <f t="shared" si="25"/>
        <v>0.97766127150331339</v>
      </c>
      <c r="AK42">
        <f t="shared" si="26"/>
        <v>-0.10658457211148063</v>
      </c>
      <c r="AL42">
        <f t="shared" si="27"/>
        <v>-2.9837712073047946</v>
      </c>
      <c r="AM42">
        <f t="shared" si="28"/>
        <v>-12.646234428236339</v>
      </c>
      <c r="AN42" s="71">
        <f t="shared" si="33"/>
        <v>3.4988750017827162</v>
      </c>
      <c r="AO42" s="71">
        <f t="shared" si="33"/>
        <v>3.5232586164760082</v>
      </c>
      <c r="AP42" s="71">
        <f t="shared" si="33"/>
        <v>3.4848026099575309</v>
      </c>
      <c r="AQ42" s="71">
        <f t="shared" si="33"/>
        <v>3.5457214576916636</v>
      </c>
      <c r="AR42" s="71">
        <f t="shared" si="33"/>
        <v>3.449839302185127</v>
      </c>
      <c r="AS42" s="71">
        <f t="shared" si="33"/>
        <v>3.6025145254855131</v>
      </c>
      <c r="AT42" s="71">
        <f t="shared" si="33"/>
        <v>3.3630408360340356</v>
      </c>
      <c r="AU42" s="71">
        <f t="shared" si="30"/>
        <v>3.7514675808880305</v>
      </c>
      <c r="AW42">
        <v>0</v>
      </c>
      <c r="AX42">
        <f t="shared" si="0"/>
        <v>6.4936354344633605E-3</v>
      </c>
      <c r="AY42">
        <f t="shared" si="1"/>
        <v>7.389186077641564E-3</v>
      </c>
      <c r="AZ42">
        <f t="shared" si="2"/>
        <v>-8.9555064317820357E-4</v>
      </c>
      <c r="BA42">
        <f t="shared" si="3"/>
        <v>0.4658983896606842</v>
      </c>
      <c r="BB42">
        <f t="shared" si="4"/>
        <v>0.51179618430326013</v>
      </c>
      <c r="BC42">
        <f t="shared" si="5"/>
        <v>2.4776579179239193</v>
      </c>
      <c r="BD42">
        <f t="shared" si="6"/>
        <v>2.900866889809937</v>
      </c>
      <c r="BE42">
        <f t="shared" si="32"/>
        <v>8.0910383904297589</v>
      </c>
      <c r="BF42">
        <f t="shared" si="32"/>
        <v>8.0910428493847331</v>
      </c>
      <c r="BG42">
        <f t="shared" si="32"/>
        <v>8.0910148505187234</v>
      </c>
      <c r="BH42">
        <f t="shared" si="32"/>
        <v>8.091190608481261</v>
      </c>
      <c r="BI42">
        <f t="shared" si="32"/>
        <v>8.0900851923909354</v>
      </c>
      <c r="BJ42">
        <f t="shared" si="32"/>
        <v>8.096955550422912</v>
      </c>
      <c r="BK42">
        <f t="shared" si="32"/>
        <v>8.0504727986552638</v>
      </c>
      <c r="BL42">
        <f t="shared" si="8"/>
        <v>7.4318441383737621</v>
      </c>
    </row>
    <row r="43" spans="1:64" customFormat="1" ht="12.95" customHeight="1">
      <c r="A43" s="10" t="s">
        <v>28</v>
      </c>
      <c r="B43" s="28"/>
      <c r="C43" s="29">
        <v>38466.339999999997</v>
      </c>
      <c r="D43" s="13"/>
      <c r="E43" s="10">
        <f t="shared" si="11"/>
        <v>-30364.150489152529</v>
      </c>
      <c r="F43" s="40">
        <f t="shared" si="12"/>
        <v>-30364.5</v>
      </c>
      <c r="G43">
        <f t="shared" si="13"/>
        <v>0.10605132499767933</v>
      </c>
      <c r="I43">
        <f t="shared" si="14"/>
        <v>0.10605132499767933</v>
      </c>
      <c r="Q43" s="1">
        <f t="shared" si="15"/>
        <v>23447.839999999997</v>
      </c>
      <c r="S43" s="7">
        <v>0.1</v>
      </c>
      <c r="U43" s="16"/>
      <c r="Z43">
        <f t="shared" si="16"/>
        <v>-30364.5</v>
      </c>
      <c r="AA43" s="71">
        <f t="shared" si="17"/>
        <v>0.11792429793351776</v>
      </c>
      <c r="AB43" s="71">
        <f t="shared" si="18"/>
        <v>8.3895762895251316E-2</v>
      </c>
      <c r="AC43" s="71">
        <f t="shared" si="19"/>
        <v>0.10605132499767933</v>
      </c>
      <c r="AD43" s="71">
        <f t="shared" si="20"/>
        <v>-1.187297293583843E-2</v>
      </c>
      <c r="AE43" s="71">
        <f t="shared" si="21"/>
        <v>1.4096748633515182E-5</v>
      </c>
      <c r="AF43">
        <f t="shared" si="22"/>
        <v>0.10605132499767933</v>
      </c>
      <c r="AG43" s="102"/>
      <c r="AH43">
        <f t="shared" si="23"/>
        <v>2.2155562102428011E-2</v>
      </c>
      <c r="AI43">
        <f t="shared" si="24"/>
        <v>0.33027804493943347</v>
      </c>
      <c r="AJ43">
        <f t="shared" si="25"/>
        <v>0.97768236890742621</v>
      </c>
      <c r="AK43">
        <f t="shared" si="26"/>
        <v>-0.10665181142458559</v>
      </c>
      <c r="AL43">
        <f t="shared" si="27"/>
        <v>-2.9836708092587143</v>
      </c>
      <c r="AM43">
        <f t="shared" si="28"/>
        <v>-12.638161162879131</v>
      </c>
      <c r="AN43" s="71">
        <f t="shared" si="33"/>
        <v>3.4990984046979867</v>
      </c>
      <c r="AO43" s="71">
        <f t="shared" si="33"/>
        <v>3.5234813605444537</v>
      </c>
      <c r="AP43" s="71">
        <f t="shared" si="33"/>
        <v>3.4850231596363805</v>
      </c>
      <c r="AQ43" s="71">
        <f t="shared" si="33"/>
        <v>3.545950862342957</v>
      </c>
      <c r="AR43" s="71">
        <f t="shared" si="33"/>
        <v>3.4500469533008129</v>
      </c>
      <c r="AS43" s="71">
        <f t="shared" si="33"/>
        <v>3.6027712676252706</v>
      </c>
      <c r="AT43" s="71">
        <f t="shared" si="33"/>
        <v>3.3632023286167358</v>
      </c>
      <c r="AU43" s="71">
        <f t="shared" si="30"/>
        <v>3.7518311646427831</v>
      </c>
      <c r="AW43">
        <v>1000</v>
      </c>
      <c r="AX43">
        <f t="shared" si="0"/>
        <v>7.5176637026289177E-3</v>
      </c>
      <c r="AY43">
        <f t="shared" si="1"/>
        <v>6.1552567644042868E-3</v>
      </c>
      <c r="AZ43">
        <f t="shared" si="2"/>
        <v>1.3624069382246304E-3</v>
      </c>
      <c r="BA43">
        <f t="shared" si="3"/>
        <v>0.4407804048795505</v>
      </c>
      <c r="BB43">
        <f t="shared" si="4"/>
        <v>0.56458365974135127</v>
      </c>
      <c r="BC43">
        <f t="shared" si="5"/>
        <v>2.5403124103811514</v>
      </c>
      <c r="BD43">
        <f t="shared" si="6"/>
        <v>3.2254135467135963</v>
      </c>
      <c r="BE43">
        <f t="shared" si="32"/>
        <v>8.1926744027259293</v>
      </c>
      <c r="BF43">
        <f t="shared" si="32"/>
        <v>8.192668622448025</v>
      </c>
      <c r="BG43">
        <f t="shared" si="32"/>
        <v>8.192694275354631</v>
      </c>
      <c r="BH43">
        <f t="shared" si="32"/>
        <v>8.192580413351866</v>
      </c>
      <c r="BI43">
        <f t="shared" si="32"/>
        <v>8.1930855163380407</v>
      </c>
      <c r="BJ43">
        <f t="shared" si="32"/>
        <v>8.190839280390076</v>
      </c>
      <c r="BK43">
        <f t="shared" si="32"/>
        <v>8.2007212489779011</v>
      </c>
      <c r="BL43">
        <f t="shared" si="8"/>
        <v>7.5530387232913778</v>
      </c>
    </row>
    <row r="44" spans="1:64" customFormat="1" ht="12.95" customHeight="1">
      <c r="A44" s="10" t="s">
        <v>30</v>
      </c>
      <c r="B44" s="28"/>
      <c r="C44" s="13">
        <v>41777.444000000003</v>
      </c>
      <c r="D44" s="13"/>
      <c r="E44" s="10">
        <f t="shared" si="11"/>
        <v>-19451.823225850869</v>
      </c>
      <c r="F44">
        <f t="shared" ref="F44:F107" si="34">ROUND(2*E44,0)/2</f>
        <v>-19452</v>
      </c>
      <c r="G44">
        <f t="shared" si="13"/>
        <v>5.3638200006389525E-2</v>
      </c>
      <c r="I44" s="10">
        <v>5.3638200006389525E-2</v>
      </c>
      <c r="Q44" s="1">
        <f t="shared" si="15"/>
        <v>26758.944000000003</v>
      </c>
      <c r="S44" s="7">
        <v>0.1</v>
      </c>
      <c r="Z44">
        <f t="shared" si="16"/>
        <v>-19452</v>
      </c>
      <c r="AA44" s="71">
        <f t="shared" si="17"/>
        <v>6.4570328467589866E-2</v>
      </c>
      <c r="AB44" s="71">
        <f t="shared" si="18"/>
        <v>4.1726873846522766E-2</v>
      </c>
      <c r="AC44" s="71">
        <f t="shared" si="19"/>
        <v>5.3638200006389525E-2</v>
      </c>
      <c r="AD44" s="71">
        <f t="shared" si="20"/>
        <v>-1.0932128461200341E-2</v>
      </c>
      <c r="AE44" s="71">
        <f t="shared" si="21"/>
        <v>1.1951143269218654E-5</v>
      </c>
      <c r="AF44">
        <f t="shared" si="22"/>
        <v>5.3638200006389525E-2</v>
      </c>
      <c r="AG44" s="102"/>
      <c r="AH44">
        <f t="shared" si="23"/>
        <v>1.1911326159866755E-2</v>
      </c>
      <c r="AI44">
        <f t="shared" si="24"/>
        <v>0.45281418590150202</v>
      </c>
      <c r="AJ44">
        <f t="shared" si="25"/>
        <v>0.96577557993887553</v>
      </c>
      <c r="AK44">
        <f t="shared" si="26"/>
        <v>-0.40061177069534154</v>
      </c>
      <c r="AL44">
        <f t="shared" si="27"/>
        <v>-2.5096260437718154</v>
      </c>
      <c r="AM44">
        <f t="shared" si="28"/>
        <v>-3.0586885602687253</v>
      </c>
      <c r="AN44" s="71">
        <f t="shared" si="33"/>
        <v>4.4241785701192855</v>
      </c>
      <c r="AO44" s="71">
        <f t="shared" si="33"/>
        <v>4.4241736155884031</v>
      </c>
      <c r="AP44" s="71">
        <f t="shared" si="33"/>
        <v>4.424199319602149</v>
      </c>
      <c r="AQ44" s="71">
        <f t="shared" si="33"/>
        <v>4.4240659918595462</v>
      </c>
      <c r="AR44" s="71">
        <f t="shared" si="33"/>
        <v>4.4247582205998617</v>
      </c>
      <c r="AS44" s="71">
        <f t="shared" si="33"/>
        <v>4.4211816232680317</v>
      </c>
      <c r="AT44" s="71">
        <f t="shared" si="33"/>
        <v>4.4401523143584685</v>
      </c>
      <c r="AU44" s="71">
        <f t="shared" si="30"/>
        <v>5.0743670725562779</v>
      </c>
      <c r="AW44">
        <v>2000</v>
      </c>
      <c r="AX44">
        <f t="shared" si="0"/>
        <v>8.5226366519237495E-3</v>
      </c>
      <c r="AY44">
        <f t="shared" si="1"/>
        <v>5.0282439736070257E-3</v>
      </c>
      <c r="AZ44">
        <f t="shared" si="2"/>
        <v>3.4943926783167233E-3</v>
      </c>
      <c r="BA44">
        <f t="shared" si="3"/>
        <v>0.42000747736179245</v>
      </c>
      <c r="BB44">
        <f t="shared" si="4"/>
        <v>0.61029494256953154</v>
      </c>
      <c r="BC44">
        <f t="shared" si="5"/>
        <v>2.5968165267904935</v>
      </c>
      <c r="BD44">
        <f t="shared" si="6"/>
        <v>3.5799844995695351</v>
      </c>
      <c r="BE44">
        <f t="shared" si="32"/>
        <v>8.2892100141726761</v>
      </c>
      <c r="BF44">
        <f t="shared" si="32"/>
        <v>8.2890762098666269</v>
      </c>
      <c r="BG44">
        <f t="shared" si="32"/>
        <v>8.2895440799224644</v>
      </c>
      <c r="BH44">
        <f t="shared" si="32"/>
        <v>8.2879060296438443</v>
      </c>
      <c r="BI44">
        <f t="shared" si="32"/>
        <v>8.2936159591386893</v>
      </c>
      <c r="BJ44">
        <f t="shared" si="32"/>
        <v>8.2733972187818683</v>
      </c>
      <c r="BK44">
        <f t="shared" si="32"/>
        <v>8.3414680944512511</v>
      </c>
      <c r="BL44">
        <f t="shared" si="8"/>
        <v>7.6742333082089953</v>
      </c>
    </row>
    <row r="45" spans="1:64" customFormat="1" ht="12.95" customHeight="1">
      <c r="A45" s="10" t="s">
        <v>30</v>
      </c>
      <c r="B45" s="28"/>
      <c r="C45" s="13">
        <v>41778.510999999999</v>
      </c>
      <c r="D45" s="13" t="s">
        <v>31</v>
      </c>
      <c r="E45" s="10">
        <f t="shared" si="11"/>
        <v>-19448.306739147374</v>
      </c>
      <c r="F45">
        <f t="shared" si="34"/>
        <v>-19448.5</v>
      </c>
      <c r="G45">
        <f t="shared" si="13"/>
        <v>5.8640725001168903E-2</v>
      </c>
      <c r="I45" s="10">
        <v>5.8640725001168903E-2</v>
      </c>
      <c r="Q45" s="1">
        <f t="shared" si="15"/>
        <v>26760.010999999999</v>
      </c>
      <c r="S45" s="7">
        <v>0.1</v>
      </c>
      <c r="Z45">
        <f t="shared" si="16"/>
        <v>-19448.5</v>
      </c>
      <c r="AA45" s="71">
        <f t="shared" si="17"/>
        <v>6.4551869037044199E-2</v>
      </c>
      <c r="AB45" s="71">
        <f t="shared" si="18"/>
        <v>4.6736073979520149E-2</v>
      </c>
      <c r="AC45" s="71">
        <f t="shared" si="19"/>
        <v>5.8640725001168903E-2</v>
      </c>
      <c r="AD45" s="71">
        <f t="shared" si="20"/>
        <v>-5.9111440358752959E-3</v>
      </c>
      <c r="AE45" s="71">
        <f t="shared" si="21"/>
        <v>3.4941623812864083E-6</v>
      </c>
      <c r="AF45">
        <f t="shared" si="22"/>
        <v>5.8640725001168903E-2</v>
      </c>
      <c r="AG45" s="102"/>
      <c r="AH45">
        <f t="shared" si="23"/>
        <v>1.1904651021648758E-2</v>
      </c>
      <c r="AI45">
        <f t="shared" si="24"/>
        <v>0.45290199880944104</v>
      </c>
      <c r="AJ45">
        <f t="shared" si="25"/>
        <v>0.96571871012113886</v>
      </c>
      <c r="AK45">
        <f t="shared" si="26"/>
        <v>-0.40073168462649406</v>
      </c>
      <c r="AL45">
        <f t="shared" si="27"/>
        <v>-2.5094068795495228</v>
      </c>
      <c r="AM45">
        <f t="shared" si="28"/>
        <v>-3.0575541546431859</v>
      </c>
      <c r="AN45" s="71">
        <f t="shared" si="33"/>
        <v>4.4245342372827468</v>
      </c>
      <c r="AO45" s="71">
        <f t="shared" si="33"/>
        <v>4.424529262254703</v>
      </c>
      <c r="AP45" s="71">
        <f t="shared" si="33"/>
        <v>4.4245551036157975</v>
      </c>
      <c r="AQ45" s="71">
        <f t="shared" si="33"/>
        <v>4.4244209026102599</v>
      </c>
      <c r="AR45" s="71">
        <f t="shared" si="33"/>
        <v>4.4251185074977508</v>
      </c>
      <c r="AS45" s="71">
        <f t="shared" si="33"/>
        <v>4.4215099600939105</v>
      </c>
      <c r="AT45" s="71">
        <f t="shared" si="33"/>
        <v>4.4406784210606176</v>
      </c>
      <c r="AU45" s="71">
        <f t="shared" si="30"/>
        <v>5.0747912536034896</v>
      </c>
      <c r="AW45">
        <v>3000</v>
      </c>
      <c r="AX45">
        <f t="shared" si="0"/>
        <v>9.5122457261767202E-3</v>
      </c>
      <c r="AY45">
        <f t="shared" si="1"/>
        <v>4.0081477052497832E-3</v>
      </c>
      <c r="AZ45">
        <f t="shared" si="2"/>
        <v>5.5040980209269371E-3</v>
      </c>
      <c r="BA45">
        <f t="shared" si="3"/>
        <v>0.40263014308179335</v>
      </c>
      <c r="BB45">
        <f t="shared" si="4"/>
        <v>0.65039509283284458</v>
      </c>
      <c r="BC45">
        <f t="shared" si="5"/>
        <v>2.6484881253295494</v>
      </c>
      <c r="BD45">
        <f t="shared" si="6"/>
        <v>3.9734160908664102</v>
      </c>
      <c r="BE45">
        <f t="shared" si="32"/>
        <v>8.3815761049831927</v>
      </c>
      <c r="BF45">
        <f t="shared" si="32"/>
        <v>8.3809804844609719</v>
      </c>
      <c r="BG45">
        <f t="shared" si="32"/>
        <v>8.3827241747699528</v>
      </c>
      <c r="BH45">
        <f t="shared" si="32"/>
        <v>8.3776046556885255</v>
      </c>
      <c r="BI45">
        <f t="shared" si="32"/>
        <v>8.3925104177196026</v>
      </c>
      <c r="BJ45">
        <f t="shared" si="32"/>
        <v>8.3479804894543275</v>
      </c>
      <c r="BK45">
        <f t="shared" si="32"/>
        <v>8.4724265003278187</v>
      </c>
      <c r="BL45">
        <f t="shared" si="8"/>
        <v>7.7954278931266128</v>
      </c>
    </row>
    <row r="46" spans="1:64" customFormat="1" ht="12.95" customHeight="1">
      <c r="A46" s="10" t="s">
        <v>30</v>
      </c>
      <c r="B46" s="28"/>
      <c r="C46" s="13">
        <v>41806.411999999997</v>
      </c>
      <c r="D46" s="13" t="s">
        <v>31</v>
      </c>
      <c r="E46" s="10">
        <f t="shared" si="11"/>
        <v>-19356.354072310765</v>
      </c>
      <c r="F46">
        <f t="shared" si="34"/>
        <v>-19356.5</v>
      </c>
      <c r="G46">
        <f t="shared" si="13"/>
        <v>4.4278524997935165E-2</v>
      </c>
      <c r="I46" s="10">
        <v>4.4278524997935165E-2</v>
      </c>
      <c r="Q46" s="1">
        <f t="shared" si="15"/>
        <v>26787.911999999997</v>
      </c>
      <c r="S46" s="7">
        <v>0.1</v>
      </c>
      <c r="Z46">
        <f t="shared" si="16"/>
        <v>-19356.5</v>
      </c>
      <c r="AA46" s="71">
        <f t="shared" si="17"/>
        <v>6.40661126313469E-2</v>
      </c>
      <c r="AB46" s="71">
        <f t="shared" si="18"/>
        <v>3.2550341525082523E-2</v>
      </c>
      <c r="AC46" s="71">
        <f t="shared" si="19"/>
        <v>4.4278524997935165E-2</v>
      </c>
      <c r="AD46" s="71">
        <f t="shared" si="20"/>
        <v>-1.9787587633411735E-2</v>
      </c>
      <c r="AE46" s="71">
        <f t="shared" si="21"/>
        <v>3.9154862434994905E-5</v>
      </c>
      <c r="AF46">
        <f t="shared" si="22"/>
        <v>4.4278524997935165E-2</v>
      </c>
      <c r="AG46" s="102"/>
      <c r="AH46">
        <f t="shared" si="23"/>
        <v>1.172818347285264E-2</v>
      </c>
      <c r="AI46">
        <f t="shared" si="24"/>
        <v>0.45523203568467518</v>
      </c>
      <c r="AJ46">
        <f t="shared" si="25"/>
        <v>0.96419907840652619</v>
      </c>
      <c r="AK46">
        <f t="shared" si="26"/>
        <v>-0.40389351446393612</v>
      </c>
      <c r="AL46">
        <f t="shared" si="27"/>
        <v>-2.5036152877253568</v>
      </c>
      <c r="AM46">
        <f t="shared" si="28"/>
        <v>-3.0278495359718431</v>
      </c>
      <c r="AN46" s="71">
        <f t="shared" si="33"/>
        <v>4.433908058028349</v>
      </c>
      <c r="AO46" s="71">
        <f t="shared" si="33"/>
        <v>4.4339027143358694</v>
      </c>
      <c r="AP46" s="71">
        <f t="shared" si="33"/>
        <v>4.4339313795321704</v>
      </c>
      <c r="AQ46" s="71">
        <f t="shared" si="33"/>
        <v>4.4337776443022969</v>
      </c>
      <c r="AR46" s="71">
        <f t="shared" si="33"/>
        <v>4.4346031162059081</v>
      </c>
      <c r="AS46" s="71">
        <f t="shared" si="33"/>
        <v>4.4301983853234344</v>
      </c>
      <c r="AT46" s="71">
        <f t="shared" si="33"/>
        <v>4.4545483717402972</v>
      </c>
      <c r="AU46" s="71">
        <f t="shared" si="30"/>
        <v>5.0859411554159104</v>
      </c>
      <c r="AW46">
        <v>4000</v>
      </c>
      <c r="AX46">
        <f t="shared" si="0"/>
        <v>1.049104891808403E-2</v>
      </c>
      <c r="AY46">
        <f t="shared" si="1"/>
        <v>3.0949679593325593E-3</v>
      </c>
      <c r="AZ46">
        <f t="shared" si="2"/>
        <v>7.3960809587514708E-3</v>
      </c>
      <c r="BA46">
        <f t="shared" si="3"/>
        <v>0.38796072204968091</v>
      </c>
      <c r="BB46">
        <f t="shared" si="4"/>
        <v>0.68597948676790399</v>
      </c>
      <c r="BC46">
        <f t="shared" si="5"/>
        <v>2.6963326649543329</v>
      </c>
      <c r="BD46">
        <f t="shared" si="6"/>
        <v>4.4173013678545603</v>
      </c>
      <c r="BE46">
        <f t="shared" si="32"/>
        <v>8.4705624721354891</v>
      </c>
      <c r="BF46">
        <f t="shared" si="32"/>
        <v>8.4688890100302885</v>
      </c>
      <c r="BG46">
        <f t="shared" si="32"/>
        <v>8.4731537011907125</v>
      </c>
      <c r="BH46">
        <f t="shared" si="32"/>
        <v>8.4622341387768287</v>
      </c>
      <c r="BI46">
        <f t="shared" si="32"/>
        <v>8.4898671391809319</v>
      </c>
      <c r="BJ46">
        <f t="shared" si="32"/>
        <v>8.4176644822630848</v>
      </c>
      <c r="BK46">
        <f t="shared" si="32"/>
        <v>8.5934532298135053</v>
      </c>
      <c r="BL46">
        <f t="shared" si="8"/>
        <v>7.9166224780442294</v>
      </c>
    </row>
    <row r="47" spans="1:64" customFormat="1" ht="12.95" customHeight="1">
      <c r="A47" s="10" t="s">
        <v>32</v>
      </c>
      <c r="B47" s="28"/>
      <c r="C47" s="13">
        <v>42090.427000000003</v>
      </c>
      <c r="D47" s="13" t="s">
        <v>31</v>
      </c>
      <c r="E47" s="10">
        <f t="shared" si="11"/>
        <v>-18420.332543634322</v>
      </c>
      <c r="F47">
        <f t="shared" si="34"/>
        <v>-18420.5</v>
      </c>
      <c r="G47">
        <f t="shared" si="13"/>
        <v>5.0810925007681362E-2</v>
      </c>
      <c r="I47" s="10">
        <v>5.0810925007681362E-2</v>
      </c>
      <c r="Q47" s="1">
        <f t="shared" si="15"/>
        <v>27071.927000000003</v>
      </c>
      <c r="S47" s="7">
        <v>0.1</v>
      </c>
      <c r="Z47">
        <f t="shared" si="16"/>
        <v>-18420.5</v>
      </c>
      <c r="AA47" s="71">
        <f t="shared" si="17"/>
        <v>5.9061450137867809E-2</v>
      </c>
      <c r="AB47" s="71">
        <f t="shared" si="18"/>
        <v>4.0992164059490452E-2</v>
      </c>
      <c r="AC47" s="71">
        <f t="shared" si="19"/>
        <v>5.0810925007681362E-2</v>
      </c>
      <c r="AD47" s="71">
        <f t="shared" si="20"/>
        <v>-8.2505251301864466E-3</v>
      </c>
      <c r="AE47" s="71">
        <f t="shared" si="21"/>
        <v>6.8071164923838081E-6</v>
      </c>
      <c r="AF47">
        <f t="shared" si="22"/>
        <v>5.0810925007681362E-2</v>
      </c>
      <c r="AG47" s="102"/>
      <c r="AH47">
        <f t="shared" si="23"/>
        <v>9.8187609481909105E-3</v>
      </c>
      <c r="AI47">
        <f t="shared" si="24"/>
        <v>0.48156896348180245</v>
      </c>
      <c r="AJ47">
        <f t="shared" si="25"/>
        <v>0.94571910340943188</v>
      </c>
      <c r="AK47">
        <f t="shared" si="26"/>
        <v>-0.43718573437951985</v>
      </c>
      <c r="AL47">
        <f t="shared" si="27"/>
        <v>-2.4410092373827963</v>
      </c>
      <c r="AM47">
        <f t="shared" si="28"/>
        <v>-2.7370331839688546</v>
      </c>
      <c r="AN47" s="71">
        <f t="shared" si="33"/>
        <v>4.5321983900558269</v>
      </c>
      <c r="AO47" s="71">
        <f t="shared" si="33"/>
        <v>4.5321967222851667</v>
      </c>
      <c r="AP47" s="71">
        <f t="shared" si="33"/>
        <v>4.5322104448917253</v>
      </c>
      <c r="AQ47" s="71">
        <f t="shared" si="33"/>
        <v>4.5320975644477182</v>
      </c>
      <c r="AR47" s="71">
        <f t="shared" si="33"/>
        <v>4.5330281932413907</v>
      </c>
      <c r="AS47" s="71">
        <f t="shared" si="33"/>
        <v>4.5254925766886975</v>
      </c>
      <c r="AT47" s="71">
        <f t="shared" si="33"/>
        <v>4.6000578442812206</v>
      </c>
      <c r="AU47" s="71">
        <f t="shared" si="30"/>
        <v>5.1993792868987994</v>
      </c>
      <c r="AW47">
        <v>5000</v>
      </c>
      <c r="AX47">
        <f t="shared" si="0"/>
        <v>1.1463347650577601E-2</v>
      </c>
      <c r="AY47">
        <f t="shared" si="1"/>
        <v>2.2887047358553523E-3</v>
      </c>
      <c r="AZ47">
        <f t="shared" si="2"/>
        <v>9.1746429147222495E-3</v>
      </c>
      <c r="BA47">
        <f t="shared" si="3"/>
        <v>0.37549516089189472</v>
      </c>
      <c r="BB47">
        <f t="shared" si="4"/>
        <v>0.71787481903965833</v>
      </c>
      <c r="BC47">
        <f t="shared" si="5"/>
        <v>2.7411284976599952</v>
      </c>
      <c r="BD47">
        <f t="shared" si="6"/>
        <v>4.927281668308539</v>
      </c>
      <c r="BE47">
        <f t="shared" si="32"/>
        <v>8.5568357277866021</v>
      </c>
      <c r="BF47">
        <f t="shared" si="32"/>
        <v>8.5532198609474381</v>
      </c>
      <c r="BG47">
        <f t="shared" si="32"/>
        <v>8.5614635520604825</v>
      </c>
      <c r="BH47">
        <f t="shared" si="32"/>
        <v>8.5425495574659269</v>
      </c>
      <c r="BI47">
        <f t="shared" si="32"/>
        <v>8.5853417963874037</v>
      </c>
      <c r="BJ47">
        <f t="shared" si="32"/>
        <v>8.4851017499151791</v>
      </c>
      <c r="BK47">
        <f t="shared" si="32"/>
        <v>8.7045507453739859</v>
      </c>
      <c r="BL47">
        <f t="shared" si="8"/>
        <v>8.0378170629618459</v>
      </c>
    </row>
    <row r="48" spans="1:64" customFormat="1" ht="12.95" customHeight="1">
      <c r="A48" s="10" t="s">
        <v>32</v>
      </c>
      <c r="B48" s="28"/>
      <c r="C48" s="13">
        <v>42105.449000000001</v>
      </c>
      <c r="D48" s="13"/>
      <c r="E48" s="10">
        <f t="shared" si="11"/>
        <v>-18370.82489296878</v>
      </c>
      <c r="F48">
        <f t="shared" si="34"/>
        <v>-18371</v>
      </c>
      <c r="G48">
        <f t="shared" si="13"/>
        <v>5.3132350003579631E-2</v>
      </c>
      <c r="I48" s="10">
        <v>5.3132350003579631E-2</v>
      </c>
      <c r="Q48" s="1">
        <f t="shared" si="15"/>
        <v>27086.949000000001</v>
      </c>
      <c r="S48" s="7">
        <v>0.1</v>
      </c>
      <c r="Z48">
        <f t="shared" si="16"/>
        <v>-18371</v>
      </c>
      <c r="AA48" s="71">
        <f t="shared" si="17"/>
        <v>5.8793394496891943E-2</v>
      </c>
      <c r="AB48" s="71">
        <f t="shared" si="18"/>
        <v>4.3420561935353985E-2</v>
      </c>
      <c r="AC48" s="71">
        <f t="shared" si="19"/>
        <v>5.3132350003579631E-2</v>
      </c>
      <c r="AD48" s="71">
        <f t="shared" si="20"/>
        <v>-5.6610444933123116E-3</v>
      </c>
      <c r="AE48" s="71">
        <f t="shared" si="21"/>
        <v>3.204742475526165E-6</v>
      </c>
      <c r="AF48">
        <f t="shared" si="22"/>
        <v>5.3132350003579631E-2</v>
      </c>
      <c r="AG48" s="102"/>
      <c r="AH48">
        <f t="shared" si="23"/>
        <v>9.7117880682256481E-3</v>
      </c>
      <c r="AI48">
        <f t="shared" si="24"/>
        <v>0.48310942241897115</v>
      </c>
      <c r="AJ48">
        <f t="shared" si="25"/>
        <v>0.9445705280206188</v>
      </c>
      <c r="AK48">
        <f t="shared" si="26"/>
        <v>-0.43900596439939543</v>
      </c>
      <c r="AL48">
        <f t="shared" si="27"/>
        <v>-2.4374929809468555</v>
      </c>
      <c r="AM48">
        <f t="shared" si="28"/>
        <v>-2.7221757801225341</v>
      </c>
      <c r="AN48" s="71">
        <f t="shared" si="33"/>
        <v>4.5375559258220077</v>
      </c>
      <c r="AO48" s="71">
        <f t="shared" si="33"/>
        <v>4.5375544634138674</v>
      </c>
      <c r="AP48" s="71">
        <f t="shared" si="33"/>
        <v>4.5375668610458266</v>
      </c>
      <c r="AQ48" s="71">
        <f t="shared" si="33"/>
        <v>4.5374617871186169</v>
      </c>
      <c r="AR48" s="71">
        <f t="shared" si="33"/>
        <v>4.5383543115875522</v>
      </c>
      <c r="AS48" s="71">
        <f t="shared" si="33"/>
        <v>4.5309112237115396</v>
      </c>
      <c r="AT48" s="71">
        <f t="shared" si="33"/>
        <v>4.6079716202097467</v>
      </c>
      <c r="AU48" s="71">
        <f t="shared" si="30"/>
        <v>5.2053784188522219</v>
      </c>
      <c r="AW48">
        <v>6000</v>
      </c>
      <c r="AX48">
        <f t="shared" si="0"/>
        <v>1.2431996157294357E-2</v>
      </c>
      <c r="AY48">
        <f t="shared" si="1"/>
        <v>1.589358034818163E-3</v>
      </c>
      <c r="AZ48">
        <f t="shared" si="2"/>
        <v>1.0842638122476194E-2</v>
      </c>
      <c r="BA48">
        <f t="shared" si="3"/>
        <v>0.36486365345727101</v>
      </c>
      <c r="BB48">
        <f t="shared" si="4"/>
        <v>0.74670071985037367</v>
      </c>
      <c r="BC48">
        <f t="shared" si="5"/>
        <v>2.7834717114924752</v>
      </c>
      <c r="BD48">
        <f t="shared" si="6"/>
        <v>5.5248907182649454</v>
      </c>
      <c r="BE48">
        <f t="shared" si="32"/>
        <v>8.640926454807472</v>
      </c>
      <c r="BF48">
        <f t="shared" si="32"/>
        <v>8.6343985937288963</v>
      </c>
      <c r="BG48">
        <f t="shared" si="32"/>
        <v>8.6479870643473458</v>
      </c>
      <c r="BH48">
        <f t="shared" si="32"/>
        <v>8.6194879163354248</v>
      </c>
      <c r="BI48">
        <f t="shared" si="32"/>
        <v>8.6783681481835693</v>
      </c>
      <c r="BJ48">
        <f t="shared" si="32"/>
        <v>8.5524455185730837</v>
      </c>
      <c r="BK48">
        <f t="shared" si="32"/>
        <v>8.8058671726099416</v>
      </c>
      <c r="BL48">
        <f t="shared" si="8"/>
        <v>8.1590116478794634</v>
      </c>
    </row>
    <row r="49" spans="1:64" customFormat="1" ht="12.95" customHeight="1">
      <c r="A49" s="10" t="s">
        <v>33</v>
      </c>
      <c r="B49" s="28"/>
      <c r="C49" s="13">
        <v>42148.392999999996</v>
      </c>
      <c r="D49" s="13" t="s">
        <v>31</v>
      </c>
      <c r="E49" s="10">
        <f t="shared" si="11"/>
        <v>-18229.295366262526</v>
      </c>
      <c r="F49">
        <f t="shared" si="34"/>
        <v>-18229.5</v>
      </c>
      <c r="G49">
        <f t="shared" si="13"/>
        <v>6.2091574996884447E-2</v>
      </c>
      <c r="I49" s="10">
        <v>6.2091574996884447E-2</v>
      </c>
      <c r="Q49" s="1">
        <f t="shared" si="15"/>
        <v>27129.892999999996</v>
      </c>
      <c r="S49" s="7">
        <v>0.1</v>
      </c>
      <c r="Z49">
        <f t="shared" si="16"/>
        <v>-18229.5</v>
      </c>
      <c r="AA49" s="71">
        <f t="shared" si="17"/>
        <v>5.8025128864180986E-2</v>
      </c>
      <c r="AB49" s="71">
        <f t="shared" si="18"/>
        <v>5.2689028448379763E-2</v>
      </c>
      <c r="AC49" s="71" t="s">
        <v>669</v>
      </c>
      <c r="AD49" s="71">
        <f t="shared" si="20"/>
        <v>4.0664461327034607E-3</v>
      </c>
      <c r="AE49" s="71">
        <f t="shared" si="21"/>
        <v>1.6535984150178932E-6</v>
      </c>
      <c r="AF49">
        <f t="shared" si="22"/>
        <v>6.2091574996884447E-2</v>
      </c>
      <c r="AG49" s="102"/>
      <c r="AH49">
        <f t="shared" si="23"/>
        <v>9.4025465485046839E-3</v>
      </c>
      <c r="AI49">
        <f t="shared" si="24"/>
        <v>0.48760402456173568</v>
      </c>
      <c r="AJ49">
        <f t="shared" si="25"/>
        <v>0.94118036180015208</v>
      </c>
      <c r="AK49">
        <f t="shared" si="26"/>
        <v>-0.44424370600489377</v>
      </c>
      <c r="AL49">
        <f t="shared" si="27"/>
        <v>-2.4273156471802073</v>
      </c>
      <c r="AM49">
        <f t="shared" si="28"/>
        <v>-2.6799632395050526</v>
      </c>
      <c r="AN49" s="71">
        <f t="shared" si="33"/>
        <v>4.552966410137504</v>
      </c>
      <c r="AO49" s="71">
        <f t="shared" si="33"/>
        <v>4.5529654502730708</v>
      </c>
      <c r="AP49" s="71">
        <f t="shared" si="33"/>
        <v>4.5529743664369748</v>
      </c>
      <c r="AQ49" s="71">
        <f t="shared" si="33"/>
        <v>4.5528915633724232</v>
      </c>
      <c r="AR49" s="71">
        <f t="shared" si="33"/>
        <v>4.5536621909302175</v>
      </c>
      <c r="AS49" s="71">
        <f t="shared" si="33"/>
        <v>4.5466274094126407</v>
      </c>
      <c r="AT49" s="71">
        <f t="shared" si="33"/>
        <v>4.6307121650579122</v>
      </c>
      <c r="AU49" s="71">
        <f t="shared" si="30"/>
        <v>5.2225274526180643</v>
      </c>
      <c r="AW49">
        <v>7000</v>
      </c>
      <c r="AX49">
        <f t="shared" si="0"/>
        <v>1.3397622690606046E-2</v>
      </c>
      <c r="AY49">
        <f t="shared" si="1"/>
        <v>9.9692785622099243E-4</v>
      </c>
      <c r="AZ49">
        <f t="shared" si="2"/>
        <v>1.2400694834385053E-2</v>
      </c>
      <c r="BA49">
        <f t="shared" si="3"/>
        <v>0.35579561652932545</v>
      </c>
      <c r="BB49">
        <f t="shared" si="4"/>
        <v>0.77291346441628772</v>
      </c>
      <c r="BC49">
        <f t="shared" si="5"/>
        <v>2.8238037324185568</v>
      </c>
      <c r="BD49">
        <f t="shared" si="6"/>
        <v>6.2404314188819239</v>
      </c>
      <c r="BE49">
        <f t="shared" si="32"/>
        <v>8.7232101367894632</v>
      </c>
      <c r="BF49">
        <f t="shared" si="32"/>
        <v>8.7129180410937348</v>
      </c>
      <c r="BG49">
        <f t="shared" si="32"/>
        <v>8.7327932176000598</v>
      </c>
      <c r="BH49">
        <f t="shared" si="32"/>
        <v>8.694100752312993</v>
      </c>
      <c r="BI49">
        <f t="shared" si="32"/>
        <v>8.7683145804394371</v>
      </c>
      <c r="BJ49">
        <f t="shared" si="32"/>
        <v>8.6213313727237022</v>
      </c>
      <c r="BK49">
        <f t="shared" si="32"/>
        <v>8.8976941272311247</v>
      </c>
      <c r="BL49">
        <f t="shared" si="8"/>
        <v>8.2802062327970809</v>
      </c>
    </row>
    <row r="50" spans="1:64" customFormat="1" ht="12.95" customHeight="1">
      <c r="A50" s="10" t="s">
        <v>33</v>
      </c>
      <c r="B50" s="28"/>
      <c r="C50" s="13">
        <v>42150.493999999999</v>
      </c>
      <c r="D50" s="13" t="s">
        <v>31</v>
      </c>
      <c r="E50" s="10">
        <f t="shared" si="11"/>
        <v>-18222.371150176223</v>
      </c>
      <c r="F50">
        <f t="shared" si="34"/>
        <v>-18222.5</v>
      </c>
      <c r="G50">
        <f t="shared" si="13"/>
        <v>3.909662500518607E-2</v>
      </c>
      <c r="I50" s="10">
        <v>3.909662500518607E-2</v>
      </c>
      <c r="Q50" s="1">
        <f t="shared" si="15"/>
        <v>27131.993999999999</v>
      </c>
      <c r="S50" s="7">
        <v>0.1</v>
      </c>
      <c r="Z50">
        <f t="shared" si="16"/>
        <v>-18222.5</v>
      </c>
      <c r="AA50" s="71">
        <f t="shared" si="17"/>
        <v>5.7987044726564102E-2</v>
      </c>
      <c r="AB50" s="71">
        <f t="shared" si="18"/>
        <v>2.9709510257511135E-2</v>
      </c>
      <c r="AC50" s="71">
        <f>+G50-P50</f>
        <v>3.909662500518607E-2</v>
      </c>
      <c r="AD50" s="71">
        <f t="shared" si="20"/>
        <v>-1.8890419721378032E-2</v>
      </c>
      <c r="AE50" s="71">
        <f t="shared" si="21"/>
        <v>3.5684795724982812E-5</v>
      </c>
      <c r="AF50">
        <f t="shared" si="22"/>
        <v>3.909662500518607E-2</v>
      </c>
      <c r="AG50" s="102"/>
      <c r="AH50">
        <f t="shared" si="23"/>
        <v>9.3871147476749343E-3</v>
      </c>
      <c r="AI50">
        <f t="shared" si="24"/>
        <v>0.48782994493280196</v>
      </c>
      <c r="AJ50">
        <f t="shared" si="25"/>
        <v>0.94100844896608116</v>
      </c>
      <c r="AK50">
        <f t="shared" si="26"/>
        <v>-0.44450415145727956</v>
      </c>
      <c r="AL50">
        <f t="shared" si="27"/>
        <v>-2.4268072456930967</v>
      </c>
      <c r="AM50">
        <f t="shared" si="28"/>
        <v>-2.6778847333621352</v>
      </c>
      <c r="AN50" s="71">
        <f t="shared" si="33"/>
        <v>4.5537324920200044</v>
      </c>
      <c r="AO50" s="71">
        <f t="shared" si="33"/>
        <v>4.5537315537218808</v>
      </c>
      <c r="AP50" s="71">
        <f t="shared" si="33"/>
        <v>4.553740311283117</v>
      </c>
      <c r="AQ50" s="71">
        <f t="shared" si="33"/>
        <v>4.5536585916316348</v>
      </c>
      <c r="AR50" s="71">
        <f t="shared" si="33"/>
        <v>4.5544227737437666</v>
      </c>
      <c r="AS50" s="71">
        <f t="shared" si="33"/>
        <v>4.5474137088757196</v>
      </c>
      <c r="AT50" s="71">
        <f t="shared" si="33"/>
        <v>4.631841670647538</v>
      </c>
      <c r="AU50" s="71">
        <f t="shared" si="30"/>
        <v>5.2233758147124876</v>
      </c>
      <c r="AW50">
        <v>8000</v>
      </c>
      <c r="AX50">
        <f t="shared" si="0"/>
        <v>1.4358582008702577E-2</v>
      </c>
      <c r="AY50">
        <f t="shared" si="1"/>
        <v>5.1141420006384003E-4</v>
      </c>
      <c r="AZ50">
        <f t="shared" si="2"/>
        <v>1.3847167808638736E-2</v>
      </c>
      <c r="BA50">
        <f t="shared" si="3"/>
        <v>0.3480920928113953</v>
      </c>
      <c r="BB50">
        <f t="shared" si="4"/>
        <v>0.79684307536095333</v>
      </c>
      <c r="BC50">
        <f t="shared" si="5"/>
        <v>2.8624356494953735</v>
      </c>
      <c r="BD50">
        <f t="shared" si="6"/>
        <v>7.1178403726872386</v>
      </c>
      <c r="BE50">
        <f t="shared" ref="BE50:BK65" si="35">$BL50+$AB$7*SIN(BF50)</f>
        <v>8.8039012947444384</v>
      </c>
      <c r="BF50">
        <f t="shared" si="35"/>
        <v>8.7893552989841091</v>
      </c>
      <c r="BG50">
        <f t="shared" si="35"/>
        <v>8.8157523266144366</v>
      </c>
      <c r="BH50">
        <f t="shared" si="35"/>
        <v>8.7674636279150722</v>
      </c>
      <c r="BI50">
        <f t="shared" si="35"/>
        <v>8.8545931782418279</v>
      </c>
      <c r="BJ50">
        <f t="shared" si="35"/>
        <v>8.6929014427370035</v>
      </c>
      <c r="BK50">
        <f t="shared" si="35"/>
        <v>8.9804624370078852</v>
      </c>
      <c r="BL50">
        <f t="shared" si="8"/>
        <v>8.4014008177146966</v>
      </c>
    </row>
    <row r="51" spans="1:64" customFormat="1" ht="12.95" customHeight="1">
      <c r="A51" s="10" t="s">
        <v>33</v>
      </c>
      <c r="B51" s="28"/>
      <c r="C51" s="13">
        <v>42152.34</v>
      </c>
      <c r="D51" s="13" t="s">
        <v>31</v>
      </c>
      <c r="E51" s="10">
        <f t="shared" si="11"/>
        <v>-18216.287331568281</v>
      </c>
      <c r="F51">
        <f t="shared" si="34"/>
        <v>-18216.5</v>
      </c>
      <c r="G51">
        <f t="shared" si="13"/>
        <v>6.4529524999670684E-2</v>
      </c>
      <c r="I51" s="10">
        <v>6.4529524999670684E-2</v>
      </c>
      <c r="Q51" s="1">
        <f t="shared" si="15"/>
        <v>27133.839999999997</v>
      </c>
      <c r="S51" s="7">
        <v>0.1</v>
      </c>
      <c r="Z51">
        <f t="shared" si="16"/>
        <v>-18216.5</v>
      </c>
      <c r="AA51" s="71">
        <f t="shared" si="17"/>
        <v>5.7954395267694761E-2</v>
      </c>
      <c r="AB51" s="71">
        <f t="shared" si="18"/>
        <v>5.5155647591934767E-2</v>
      </c>
      <c r="AC51" s="71">
        <f>+G51-P51</f>
        <v>6.4529524999670684E-2</v>
      </c>
      <c r="AD51" s="71">
        <f t="shared" si="20"/>
        <v>6.5751297319759233E-3</v>
      </c>
      <c r="AE51" s="71">
        <f t="shared" si="21"/>
        <v>4.3232330992313783E-6</v>
      </c>
      <c r="AF51">
        <f t="shared" si="22"/>
        <v>6.4529524999670684E-2</v>
      </c>
      <c r="AG51" s="102"/>
      <c r="AH51">
        <f t="shared" si="23"/>
        <v>9.3738774077359137E-3</v>
      </c>
      <c r="AI51">
        <f t="shared" si="24"/>
        <v>0.48802386321276203</v>
      </c>
      <c r="AJ51">
        <f t="shared" si="25"/>
        <v>0.94086077439037452</v>
      </c>
      <c r="AK51">
        <f t="shared" si="26"/>
        <v>-0.44472749108944026</v>
      </c>
      <c r="AL51">
        <f t="shared" si="27"/>
        <v>-2.4263710977478197</v>
      </c>
      <c r="AM51">
        <f t="shared" si="28"/>
        <v>-2.6761038763493654</v>
      </c>
      <c r="AN51" s="71">
        <f t="shared" ref="AN51:AT60" si="36">$AU51+$AB$7*SIN(AO51)</f>
        <v>4.5543894163096592</v>
      </c>
      <c r="AO51" s="71">
        <f t="shared" si="36"/>
        <v>4.5543884962510965</v>
      </c>
      <c r="AP51" s="71">
        <f t="shared" si="36"/>
        <v>4.5543971189769437</v>
      </c>
      <c r="AQ51" s="71">
        <f t="shared" si="36"/>
        <v>4.5543163256795323</v>
      </c>
      <c r="AR51" s="71">
        <f t="shared" si="36"/>
        <v>4.5550749569442575</v>
      </c>
      <c r="AS51" s="71">
        <f t="shared" si="36"/>
        <v>4.5480883479577141</v>
      </c>
      <c r="AT51" s="71">
        <f t="shared" si="36"/>
        <v>4.6328101571560714</v>
      </c>
      <c r="AU51" s="71">
        <f t="shared" si="30"/>
        <v>5.2241029822219929</v>
      </c>
      <c r="AW51">
        <v>9000</v>
      </c>
      <c r="AX51">
        <f t="shared" si="0"/>
        <v>1.5311661490719157E-2</v>
      </c>
      <c r="AY51">
        <f t="shared" si="1"/>
        <v>1.3281706634670366E-4</v>
      </c>
      <c r="AZ51">
        <f t="shared" si="2"/>
        <v>1.5178844424372452E-2</v>
      </c>
      <c r="BA51">
        <f t="shared" si="3"/>
        <v>0.34160310977918584</v>
      </c>
      <c r="BB51">
        <f t="shared" si="4"/>
        <v>0.81872791688695534</v>
      </c>
      <c r="BC51">
        <f t="shared" si="5"/>
        <v>2.8995757039292966</v>
      </c>
      <c r="BD51">
        <f t="shared" si="6"/>
        <v>8.2235084185821066</v>
      </c>
      <c r="BE51">
        <f t="shared" si="35"/>
        <v>8.8830710416166792</v>
      </c>
      <c r="BF51">
        <f t="shared" si="35"/>
        <v>8.8643498162269658</v>
      </c>
      <c r="BG51">
        <f t="shared" si="35"/>
        <v>8.8966201639665066</v>
      </c>
      <c r="BH51">
        <f t="shared" si="35"/>
        <v>8.8405829023997153</v>
      </c>
      <c r="BI51">
        <f t="shared" si="35"/>
        <v>8.9367365190037926</v>
      </c>
      <c r="BJ51">
        <f t="shared" si="35"/>
        <v>8.7678554657954724</v>
      </c>
      <c r="BK51">
        <f t="shared" si="35"/>
        <v>9.0547358214598006</v>
      </c>
      <c r="BL51">
        <f t="shared" si="8"/>
        <v>8.5225954026323141</v>
      </c>
    </row>
    <row r="52" spans="1:64" customFormat="1" ht="12.95" customHeight="1">
      <c r="A52" s="10" t="s">
        <v>34</v>
      </c>
      <c r="B52" s="28"/>
      <c r="C52" s="13">
        <v>42460.466999999997</v>
      </c>
      <c r="D52" s="13"/>
      <c r="E52" s="10">
        <f t="shared" si="11"/>
        <v>-17200.800453880551</v>
      </c>
      <c r="F52">
        <f t="shared" si="34"/>
        <v>-17201</v>
      </c>
      <c r="G52">
        <f t="shared" si="13"/>
        <v>6.0547850000148173E-2</v>
      </c>
      <c r="I52" s="10">
        <v>6.0547850000148173E-2</v>
      </c>
      <c r="Q52" s="1">
        <f t="shared" si="15"/>
        <v>27441.966999999997</v>
      </c>
      <c r="S52" s="7">
        <v>0.1</v>
      </c>
      <c r="Z52">
        <f t="shared" si="16"/>
        <v>-17201</v>
      </c>
      <c r="AA52" s="71">
        <f t="shared" si="17"/>
        <v>5.2344696920672298E-2</v>
      </c>
      <c r="AB52" s="71">
        <f t="shared" si="18"/>
        <v>5.355362384232891E-2</v>
      </c>
      <c r="AC52" s="71">
        <f>+G52-P52</f>
        <v>6.0547850000148173E-2</v>
      </c>
      <c r="AD52" s="71">
        <f t="shared" si="20"/>
        <v>8.203153079475875E-3</v>
      </c>
      <c r="AE52" s="71">
        <f t="shared" si="21"/>
        <v>6.7291720445314536E-6</v>
      </c>
      <c r="AF52">
        <f t="shared" si="22"/>
        <v>6.0547850000148173E-2</v>
      </c>
      <c r="AG52" s="102"/>
      <c r="AH52">
        <f t="shared" si="23"/>
        <v>6.994226157819263E-3</v>
      </c>
      <c r="AI52">
        <f t="shared" si="24"/>
        <v>0.52488399345286374</v>
      </c>
      <c r="AJ52">
        <f t="shared" si="25"/>
        <v>0.91104774578100067</v>
      </c>
      <c r="AK52">
        <f t="shared" si="26"/>
        <v>-0.48390793162852203</v>
      </c>
      <c r="AL52">
        <f t="shared" si="27"/>
        <v>-2.3470271707546804</v>
      </c>
      <c r="AM52">
        <f t="shared" si="28"/>
        <v>-2.3832567255144821</v>
      </c>
      <c r="AN52" s="71">
        <f t="shared" si="36"/>
        <v>4.6696349696502351</v>
      </c>
      <c r="AO52" s="71">
        <f t="shared" si="36"/>
        <v>4.669634971103279</v>
      </c>
      <c r="AP52" s="71">
        <f t="shared" si="36"/>
        <v>4.6696349209728654</v>
      </c>
      <c r="AQ52" s="71">
        <f t="shared" si="36"/>
        <v>4.6696366505197178</v>
      </c>
      <c r="AR52" s="71">
        <f t="shared" si="36"/>
        <v>4.6695770198666908</v>
      </c>
      <c r="AS52" s="71">
        <f t="shared" si="36"/>
        <v>4.671683294129334</v>
      </c>
      <c r="AT52" s="71">
        <f t="shared" si="36"/>
        <v>4.8011223667850382</v>
      </c>
      <c r="AU52" s="71">
        <f t="shared" si="30"/>
        <v>5.3471760832058335</v>
      </c>
      <c r="AW52">
        <v>10000</v>
      </c>
      <c r="AX52">
        <f t="shared" si="0"/>
        <v>1.6253291234547211E-2</v>
      </c>
      <c r="AY52">
        <f t="shared" si="1"/>
        <v>-1.3886354493041365E-4</v>
      </c>
      <c r="AZ52">
        <f t="shared" si="2"/>
        <v>1.6392154779477624E-2</v>
      </c>
      <c r="BA52">
        <f t="shared" si="3"/>
        <v>0.3362097237492564</v>
      </c>
      <c r="BB52">
        <f t="shared" si="4"/>
        <v>0.83874664287537659</v>
      </c>
      <c r="BC52">
        <f t="shared" si="5"/>
        <v>2.9353610371346104</v>
      </c>
      <c r="BD52">
        <f t="shared" si="6"/>
        <v>9.6634377620034755</v>
      </c>
      <c r="BE52">
        <f t="shared" si="35"/>
        <v>8.960688803211605</v>
      </c>
      <c r="BF52">
        <f t="shared" si="35"/>
        <v>8.9385531845182147</v>
      </c>
      <c r="BG52">
        <f t="shared" si="35"/>
        <v>8.9751273780380476</v>
      </c>
      <c r="BH52">
        <f t="shared" si="35"/>
        <v>8.9143137620719575</v>
      </c>
      <c r="BI52">
        <f t="shared" si="35"/>
        <v>9.0144522819102022</v>
      </c>
      <c r="BJ52">
        <f t="shared" si="35"/>
        <v>8.8465152902505029</v>
      </c>
      <c r="BK52">
        <f t="shared" si="35"/>
        <v>9.1212026220013733</v>
      </c>
      <c r="BL52">
        <f t="shared" si="8"/>
        <v>8.6437899875499298</v>
      </c>
    </row>
    <row r="53" spans="1:64" customFormat="1" ht="12.95" customHeight="1">
      <c r="A53" s="10" t="s">
        <v>35</v>
      </c>
      <c r="B53" s="28"/>
      <c r="C53" s="13">
        <v>43596.347999999998</v>
      </c>
      <c r="D53" s="13"/>
      <c r="E53" s="10">
        <f t="shared" si="11"/>
        <v>-13457.304265247896</v>
      </c>
      <c r="F53">
        <f t="shared" si="34"/>
        <v>-13457.5</v>
      </c>
      <c r="G53">
        <f t="shared" ref="G53:G84" si="37">+C53-(C$7+F53*C$8)</f>
        <v>5.9391374998085666E-2</v>
      </c>
      <c r="I53" s="10">
        <v>5.9391374998085666E-2</v>
      </c>
      <c r="Q53" s="1">
        <f t="shared" si="15"/>
        <v>28577.847999999998</v>
      </c>
      <c r="S53" s="7">
        <v>0.1</v>
      </c>
      <c r="Z53">
        <f t="shared" si="16"/>
        <v>-13457.5</v>
      </c>
      <c r="AA53" s="71">
        <f t="shared" si="17"/>
        <v>2.9691711310291816E-2</v>
      </c>
      <c r="AB53" s="71"/>
      <c r="AC53" s="71"/>
      <c r="AD53" s="71">
        <f t="shared" si="20"/>
        <v>2.9699663687793851E-2</v>
      </c>
      <c r="AE53" s="71">
        <f t="shared" si="21"/>
        <v>8.8207002316806067E-5</v>
      </c>
      <c r="AF53">
        <f t="shared" si="22"/>
        <v>5.9391374998085666E-2</v>
      </c>
      <c r="AG53" s="102"/>
      <c r="AH53">
        <f t="shared" si="23"/>
        <v>-4.7040143621896856E-3</v>
      </c>
      <c r="AI53">
        <f t="shared" si="24"/>
        <v>0.7937054216260615</v>
      </c>
      <c r="AJ53">
        <f t="shared" si="25"/>
        <v>0.62776829777149512</v>
      </c>
      <c r="AK53">
        <f t="shared" si="26"/>
        <v>-0.64602217678947504</v>
      </c>
      <c r="AL53">
        <f t="shared" si="27"/>
        <v>-1.8798918331220262</v>
      </c>
      <c r="AM53">
        <f t="shared" si="28"/>
        <v>-1.3690790133641264</v>
      </c>
      <c r="AN53" s="71">
        <f t="shared" si="36"/>
        <v>5.2029964862953522</v>
      </c>
      <c r="AO53" s="71">
        <f t="shared" si="36"/>
        <v>5.2039284769998808</v>
      </c>
      <c r="AP53" s="71">
        <f t="shared" si="36"/>
        <v>5.2068323410837065</v>
      </c>
      <c r="AQ53" s="71">
        <f t="shared" si="36"/>
        <v>5.2157815605754969</v>
      </c>
      <c r="AR53" s="71">
        <f t="shared" si="36"/>
        <v>5.2424925329984697</v>
      </c>
      <c r="AS53" s="71">
        <f t="shared" si="36"/>
        <v>5.315866020889775</v>
      </c>
      <c r="AT53" s="71">
        <f t="shared" si="36"/>
        <v>5.4863143952125615</v>
      </c>
      <c r="AU53" s="71">
        <f t="shared" si="30"/>
        <v>5.8008680118449325</v>
      </c>
      <c r="AW53">
        <v>11000</v>
      </c>
      <c r="AX53">
        <f t="shared" si="0"/>
        <v>1.7180855220011094E-2</v>
      </c>
      <c r="AY53">
        <f t="shared" si="1"/>
        <v>-3.0362763376751232E-4</v>
      </c>
      <c r="AZ53">
        <f t="shared" si="2"/>
        <v>1.7484482853778606E-2</v>
      </c>
      <c r="BA53">
        <f t="shared" si="3"/>
        <v>0.33181115298543795</v>
      </c>
      <c r="BB53">
        <f t="shared" si="4"/>
        <v>0.85704556345137151</v>
      </c>
      <c r="BC53">
        <f t="shared" si="5"/>
        <v>2.9698916085428584</v>
      </c>
      <c r="BD53">
        <f t="shared" si="6"/>
        <v>11.619521838037517</v>
      </c>
      <c r="BE53">
        <f t="shared" si="35"/>
        <v>9.0366815794680768</v>
      </c>
      <c r="BF53">
        <f t="shared" si="35"/>
        <v>9.0125648777404308</v>
      </c>
      <c r="BG53">
        <f t="shared" si="35"/>
        <v>9.0510634237420007</v>
      </c>
      <c r="BH53">
        <f t="shared" si="35"/>
        <v>8.9892985193893757</v>
      </c>
      <c r="BI53">
        <f t="shared" si="35"/>
        <v>9.0876606208911106</v>
      </c>
      <c r="BJ53">
        <f t="shared" si="35"/>
        <v>8.9288926510187512</v>
      </c>
      <c r="BK53">
        <f t="shared" si="35"/>
        <v>9.180665703864868</v>
      </c>
      <c r="BL53">
        <f t="shared" si="8"/>
        <v>8.7649845724675473</v>
      </c>
    </row>
    <row r="54" spans="1:64" customFormat="1" ht="12.95" customHeight="1">
      <c r="A54" s="10" t="s">
        <v>36</v>
      </c>
      <c r="B54" s="28" t="s">
        <v>29</v>
      </c>
      <c r="C54" s="13">
        <v>45044.549500000001</v>
      </c>
      <c r="D54" s="13"/>
      <c r="E54" s="10">
        <f t="shared" si="11"/>
        <v>-8684.5007800041949</v>
      </c>
      <c r="F54">
        <f t="shared" si="34"/>
        <v>-8684.5</v>
      </c>
      <c r="G54">
        <f t="shared" si="37"/>
        <v>-2.3667499772273004E-4</v>
      </c>
      <c r="J54">
        <f>+G54</f>
        <v>-2.3667499772273004E-4</v>
      </c>
      <c r="O54">
        <f t="shared" ref="O54:O117" ca="1" si="38">+C$11+C$12*$F54</f>
        <v>1.2554512334926647E-3</v>
      </c>
      <c r="Q54" s="1">
        <f t="shared" si="15"/>
        <v>30026.049500000001</v>
      </c>
      <c r="S54" s="7">
        <v>1</v>
      </c>
      <c r="U54" s="16"/>
      <c r="Z54">
        <f t="shared" si="16"/>
        <v>-8684.5</v>
      </c>
      <c r="AA54" s="71">
        <f t="shared" si="17"/>
        <v>3.7452172150555241E-4</v>
      </c>
      <c r="AB54" s="71">
        <f t="shared" ref="AB54:AB87" si="39">IF(S54&lt;&gt;0,G54-AH54, -9999)</f>
        <v>2.1990157690826288E-2</v>
      </c>
      <c r="AC54" s="71">
        <f t="shared" ref="AC54:AC87" si="40">+G54-P54</f>
        <v>-2.3667499772273004E-4</v>
      </c>
      <c r="AD54" s="71">
        <f t="shared" si="20"/>
        <v>-6.1119671922828245E-4</v>
      </c>
      <c r="AE54" s="71">
        <f t="shared" si="21"/>
        <v>3.7356142959541595E-7</v>
      </c>
      <c r="AF54">
        <f t="shared" si="22"/>
        <v>-2.3667499772273004E-4</v>
      </c>
      <c r="AG54" s="102"/>
      <c r="AH54">
        <f t="shared" si="23"/>
        <v>-2.2226832688549018E-2</v>
      </c>
      <c r="AI54">
        <f t="shared" si="24"/>
        <v>1.5508764695049431</v>
      </c>
      <c r="AJ54">
        <f t="shared" si="25"/>
        <v>-0.96813884123329663</v>
      </c>
      <c r="AK54">
        <f t="shared" si="26"/>
        <v>0.39552145493773461</v>
      </c>
      <c r="AL54">
        <f t="shared" si="27"/>
        <v>0.62269522445025316</v>
      </c>
      <c r="AM54">
        <f t="shared" si="28"/>
        <v>0.32181403800569108</v>
      </c>
      <c r="AN54" s="71">
        <f t="shared" si="36"/>
        <v>6.5632038715913392</v>
      </c>
      <c r="AO54" s="71">
        <f t="shared" si="36"/>
        <v>6.5577587998619347</v>
      </c>
      <c r="AP54" s="71">
        <f t="shared" si="36"/>
        <v>6.5494268360656198</v>
      </c>
      <c r="AQ54" s="71">
        <f t="shared" si="36"/>
        <v>6.5367137233937536</v>
      </c>
      <c r="AR54" s="71">
        <f t="shared" si="36"/>
        <v>6.51739536366017</v>
      </c>
      <c r="AS54" s="71">
        <f t="shared" si="36"/>
        <v>6.4882068818276029</v>
      </c>
      <c r="AT54" s="71">
        <f t="shared" si="36"/>
        <v>6.444430766463296</v>
      </c>
      <c r="AU54" s="71">
        <f t="shared" si="30"/>
        <v>6.3793297656567178</v>
      </c>
      <c r="AW54">
        <v>12000</v>
      </c>
      <c r="AX54">
        <f t="shared" si="0"/>
        <v>1.8093694637013762E-2</v>
      </c>
      <c r="AY54">
        <f t="shared" si="1"/>
        <v>-3.6147520016459496E-4</v>
      </c>
      <c r="AZ54">
        <f t="shared" si="2"/>
        <v>1.8455169837178355E-2</v>
      </c>
      <c r="BA54">
        <f t="shared" si="3"/>
        <v>0.32831719393738601</v>
      </c>
      <c r="BB54">
        <f t="shared" si="4"/>
        <v>0.87375936212701366</v>
      </c>
      <c r="BC54">
        <f t="shared" si="5"/>
        <v>3.0032627394993994</v>
      </c>
      <c r="BD54">
        <f t="shared" si="6"/>
        <v>14.43512635269099</v>
      </c>
      <c r="BE54">
        <f t="shared" si="35"/>
        <v>9.1109996903432187</v>
      </c>
      <c r="BF54">
        <f t="shared" si="35"/>
        <v>9.0868689561459881</v>
      </c>
      <c r="BG54">
        <f t="shared" si="35"/>
        <v>9.1243464093745157</v>
      </c>
      <c r="BH54">
        <f t="shared" si="35"/>
        <v>9.0659299819600463</v>
      </c>
      <c r="BI54">
        <f t="shared" si="35"/>
        <v>9.1565156119678388</v>
      </c>
      <c r="BJ54">
        <f t="shared" si="35"/>
        <v>9.0147534838831209</v>
      </c>
      <c r="BK54">
        <f t="shared" si="35"/>
        <v>9.2340306779406678</v>
      </c>
      <c r="BL54">
        <f t="shared" si="8"/>
        <v>8.8861791573851647</v>
      </c>
    </row>
    <row r="55" spans="1:64" customFormat="1" ht="12.95" customHeight="1">
      <c r="A55" s="10" t="s">
        <v>37</v>
      </c>
      <c r="B55" s="28" t="s">
        <v>38</v>
      </c>
      <c r="C55" s="13">
        <v>45047.432500000003</v>
      </c>
      <c r="D55" s="13"/>
      <c r="E55" s="10">
        <f t="shared" si="11"/>
        <v>-8674.9993449843005</v>
      </c>
      <c r="F55">
        <f t="shared" si="34"/>
        <v>-8675</v>
      </c>
      <c r="G55">
        <f t="shared" si="37"/>
        <v>1.9875000725733116E-4</v>
      </c>
      <c r="J55">
        <f>+G55</f>
        <v>1.9875000725733116E-4</v>
      </c>
      <c r="O55">
        <f t="shared" ca="1" si="38"/>
        <v>1.2628796595036971E-3</v>
      </c>
      <c r="Q55" s="1">
        <f t="shared" si="15"/>
        <v>30028.932500000003</v>
      </c>
      <c r="S55" s="7">
        <v>1</v>
      </c>
      <c r="U55" s="16"/>
      <c r="Z55">
        <f t="shared" si="16"/>
        <v>-8675</v>
      </c>
      <c r="AA55" s="71">
        <f t="shared" si="17"/>
        <v>3.5378210147753511E-4</v>
      </c>
      <c r="AB55" s="71">
        <f t="shared" si="39"/>
        <v>2.2425276051363362E-2</v>
      </c>
      <c r="AC55" s="71">
        <f t="shared" si="40"/>
        <v>1.9875000725733116E-4</v>
      </c>
      <c r="AD55" s="71">
        <f t="shared" si="20"/>
        <v>-1.5503209422020395E-4</v>
      </c>
      <c r="AE55" s="71">
        <f t="shared" si="21"/>
        <v>2.4034950238302195E-8</v>
      </c>
      <c r="AF55">
        <f t="shared" si="22"/>
        <v>1.9875000725733116E-4</v>
      </c>
      <c r="AG55" s="102"/>
      <c r="AH55">
        <f t="shared" si="23"/>
        <v>-2.2226526044106031E-2</v>
      </c>
      <c r="AI55">
        <f t="shared" si="24"/>
        <v>1.5481716598135218</v>
      </c>
      <c r="AJ55">
        <f t="shared" si="25"/>
        <v>-0.96641201541046728</v>
      </c>
      <c r="AK55">
        <f t="shared" si="26"/>
        <v>0.39926174040043128</v>
      </c>
      <c r="AL55">
        <f t="shared" si="27"/>
        <v>0.62950160703400748</v>
      </c>
      <c r="AM55">
        <f t="shared" si="28"/>
        <v>0.32557381053453716</v>
      </c>
      <c r="AN55" s="71">
        <f t="shared" si="36"/>
        <v>6.5664320222055199</v>
      </c>
      <c r="AO55" s="71">
        <f t="shared" si="36"/>
        <v>6.5609418148006151</v>
      </c>
      <c r="AP55" s="71">
        <f t="shared" si="36"/>
        <v>6.5525334132467226</v>
      </c>
      <c r="AQ55" s="71">
        <f t="shared" si="36"/>
        <v>6.5396932193228654</v>
      </c>
      <c r="AR55" s="71">
        <f t="shared" si="36"/>
        <v>6.5201676922582674</v>
      </c>
      <c r="AS55" s="71">
        <f t="shared" si="36"/>
        <v>6.490648894343467</v>
      </c>
      <c r="AT55" s="71">
        <f t="shared" si="36"/>
        <v>6.4463592652062225</v>
      </c>
      <c r="AU55" s="71">
        <f t="shared" si="30"/>
        <v>6.3804811142134348</v>
      </c>
      <c r="AW55">
        <v>13000</v>
      </c>
      <c r="AX55">
        <f t="shared" si="0"/>
        <v>1.8993513548996269E-2</v>
      </c>
      <c r="AY55">
        <f t="shared" si="1"/>
        <v>-3.1240624412165637E-4</v>
      </c>
      <c r="AZ55">
        <f t="shared" si="2"/>
        <v>1.9305919793117923E-2</v>
      </c>
      <c r="BA55">
        <f t="shared" si="3"/>
        <v>0.32564552955957626</v>
      </c>
      <c r="BB55">
        <f t="shared" si="4"/>
        <v>0.88902386424095203</v>
      </c>
      <c r="BC55">
        <f t="shared" si="5"/>
        <v>3.0355924573149418</v>
      </c>
      <c r="BD55">
        <f t="shared" si="6"/>
        <v>18.85021958292214</v>
      </c>
      <c r="BE55">
        <f t="shared" si="35"/>
        <v>9.1836764325736819</v>
      </c>
      <c r="BF55">
        <f t="shared" si="35"/>
        <v>9.161784962679814</v>
      </c>
      <c r="BG55">
        <f t="shared" si="35"/>
        <v>9.1950720663422167</v>
      </c>
      <c r="BH55">
        <f t="shared" si="35"/>
        <v>9.1443410340919211</v>
      </c>
      <c r="BI55">
        <f t="shared" si="35"/>
        <v>9.2214102831596705</v>
      </c>
      <c r="BJ55">
        <f t="shared" si="35"/>
        <v>9.1036750955450643</v>
      </c>
      <c r="BK55">
        <f t="shared" si="35"/>
        <v>9.2822926153226195</v>
      </c>
      <c r="BL55">
        <f t="shared" si="8"/>
        <v>9.0073737423027822</v>
      </c>
    </row>
    <row r="56" spans="1:64" customFormat="1" ht="12.95" customHeight="1">
      <c r="A56" s="10" t="s">
        <v>534</v>
      </c>
      <c r="B56" s="28" t="s">
        <v>29</v>
      </c>
      <c r="C56" s="13">
        <v>46829.008900000001</v>
      </c>
      <c r="D56" s="13" t="s">
        <v>13</v>
      </c>
      <c r="E56" s="10">
        <f t="shared" si="11"/>
        <v>-2803.5000742350981</v>
      </c>
      <c r="F56">
        <f t="shared" si="34"/>
        <v>-2803.5</v>
      </c>
      <c r="G56">
        <f t="shared" si="37"/>
        <v>-2.252499689348042E-5</v>
      </c>
      <c r="J56">
        <f>+G56</f>
        <v>-2.252499689348042E-5</v>
      </c>
      <c r="O56">
        <f t="shared" ca="1" si="38"/>
        <v>5.8540379041117207E-3</v>
      </c>
      <c r="Q56" s="1">
        <f t="shared" si="15"/>
        <v>31810.508900000001</v>
      </c>
      <c r="S56" s="7">
        <v>1</v>
      </c>
      <c r="U56" s="16"/>
      <c r="Z56">
        <f t="shared" si="16"/>
        <v>-2803.5</v>
      </c>
      <c r="AA56" s="71">
        <f t="shared" si="17"/>
        <v>3.5131819515710535E-3</v>
      </c>
      <c r="AB56" s="71">
        <f t="shared" si="39"/>
        <v>7.8828313989165177E-3</v>
      </c>
      <c r="AC56" s="71">
        <f t="shared" si="40"/>
        <v>-2.252499689348042E-5</v>
      </c>
      <c r="AD56" s="71">
        <f t="shared" si="20"/>
        <v>-3.5357069484645339E-3</v>
      </c>
      <c r="AE56" s="71">
        <f t="shared" si="21"/>
        <v>1.2501223625420386E-5</v>
      </c>
      <c r="AF56">
        <f t="shared" si="22"/>
        <v>-2.252499689348042E-5</v>
      </c>
      <c r="AG56" s="102"/>
      <c r="AH56">
        <f t="shared" si="23"/>
        <v>-7.9053563958099982E-3</v>
      </c>
      <c r="AI56">
        <f t="shared" si="24"/>
        <v>0.57361464301584109</v>
      </c>
      <c r="AJ56">
        <f t="shared" si="25"/>
        <v>0.30538399297713409</v>
      </c>
      <c r="AK56">
        <f t="shared" si="26"/>
        <v>0.52734963100374321</v>
      </c>
      <c r="AL56">
        <f t="shared" si="27"/>
        <v>2.2507253289927505</v>
      </c>
      <c r="AM56">
        <f t="shared" si="28"/>
        <v>2.0945234775610566</v>
      </c>
      <c r="AN56" s="71">
        <f t="shared" si="36"/>
        <v>7.7677140233736592</v>
      </c>
      <c r="AO56" s="71">
        <f t="shared" si="36"/>
        <v>7.7677137449780629</v>
      </c>
      <c r="AP56" s="71">
        <f t="shared" si="36"/>
        <v>7.7677089805876376</v>
      </c>
      <c r="AQ56" s="71">
        <f t="shared" si="36"/>
        <v>7.7676274846808839</v>
      </c>
      <c r="AR56" s="71">
        <f t="shared" si="36"/>
        <v>7.766245171820449</v>
      </c>
      <c r="AS56" s="71">
        <f t="shared" si="36"/>
        <v>7.745441486443136</v>
      </c>
      <c r="AT56" s="71">
        <f t="shared" si="36"/>
        <v>7.5827388918782761</v>
      </c>
      <c r="AU56" s="71">
        <f t="shared" si="30"/>
        <v>7.0920751195572223</v>
      </c>
      <c r="AW56">
        <v>14000</v>
      </c>
      <c r="AX56">
        <f t="shared" si="0"/>
        <v>1.9884086786782454E-2</v>
      </c>
      <c r="AY56">
        <f t="shared" si="1"/>
        <v>-1.5642076563870434E-4</v>
      </c>
      <c r="AZ56">
        <f t="shared" si="2"/>
        <v>2.0040507552421157E-2</v>
      </c>
      <c r="BA56">
        <f t="shared" si="3"/>
        <v>0.32372292905360944</v>
      </c>
      <c r="BB56">
        <f t="shared" si="4"/>
        <v>0.90298064943140177</v>
      </c>
      <c r="BC56">
        <f t="shared" si="5"/>
        <v>3.0670402845208993</v>
      </c>
      <c r="BD56">
        <f t="shared" si="6"/>
        <v>26.814353407172529</v>
      </c>
      <c r="BE56">
        <f t="shared" si="35"/>
        <v>9.254870109202546</v>
      </c>
      <c r="BF56">
        <f t="shared" si="35"/>
        <v>9.2374425024819402</v>
      </c>
      <c r="BG56">
        <f t="shared" si="35"/>
        <v>9.2635368950730559</v>
      </c>
      <c r="BH56">
        <f t="shared" si="35"/>
        <v>9.2244186413129512</v>
      </c>
      <c r="BI56">
        <f t="shared" si="35"/>
        <v>9.2829644836707228</v>
      </c>
      <c r="BJ56">
        <f t="shared" si="35"/>
        <v>9.195094878389785</v>
      </c>
      <c r="BK56">
        <f t="shared" si="35"/>
        <v>9.3265214494580704</v>
      </c>
      <c r="BL56">
        <f t="shared" si="8"/>
        <v>9.1285683272203979</v>
      </c>
    </row>
    <row r="57" spans="1:64" customFormat="1" ht="12.95" customHeight="1">
      <c r="A57" s="229" t="s">
        <v>183</v>
      </c>
      <c r="B57" s="230" t="str">
        <f t="shared" ref="B57:B73" si="41">IF(H57=INT(H57),"I","II")</f>
        <v>I</v>
      </c>
      <c r="C57" s="12">
        <v>46929.008900000001</v>
      </c>
      <c r="D57" s="229" t="s">
        <v>527</v>
      </c>
      <c r="E57" s="10">
        <f t="shared" si="11"/>
        <v>-2473.9324356679726</v>
      </c>
      <c r="F57">
        <f t="shared" si="34"/>
        <v>-2474</v>
      </c>
      <c r="G57">
        <f t="shared" si="37"/>
        <v>2.0500900005572475E-2</v>
      </c>
      <c r="J57">
        <f>+G57</f>
        <v>2.0500900005572475E-2</v>
      </c>
      <c r="O57">
        <f t="shared" ca="1" si="38"/>
        <v>6.1116869957575258E-3</v>
      </c>
      <c r="Q57" s="1">
        <f t="shared" si="15"/>
        <v>31910.508900000001</v>
      </c>
      <c r="S57" s="7">
        <v>1</v>
      </c>
      <c r="U57" s="16"/>
      <c r="Z57">
        <f t="shared" si="16"/>
        <v>-2474</v>
      </c>
      <c r="AA57" s="71">
        <f t="shared" si="17"/>
        <v>3.8706919908571627E-3</v>
      </c>
      <c r="AB57" s="71">
        <f t="shared" si="39"/>
        <v>2.7531591648015243E-2</v>
      </c>
      <c r="AC57" s="71">
        <f t="shared" si="40"/>
        <v>2.0500900005572475E-2</v>
      </c>
      <c r="AD57" s="71">
        <f t="shared" si="20"/>
        <v>1.6630208014715313E-2</v>
      </c>
      <c r="AE57" s="71">
        <f t="shared" si="21"/>
        <v>2.765638186127014E-4</v>
      </c>
      <c r="AF57">
        <f t="shared" si="22"/>
        <v>2.0500900005572475E-2</v>
      </c>
      <c r="AG57" s="102"/>
      <c r="AH57">
        <f t="shared" si="23"/>
        <v>-7.0306916424427678E-3</v>
      </c>
      <c r="AI57">
        <f t="shared" si="24"/>
        <v>0.55689187051709776</v>
      </c>
      <c r="AJ57">
        <f t="shared" si="25"/>
        <v>0.33581993118061004</v>
      </c>
      <c r="AK57">
        <f t="shared" si="26"/>
        <v>0.51337831231603115</v>
      </c>
      <c r="AL57">
        <f t="shared" si="27"/>
        <v>2.2828592475685907</v>
      </c>
      <c r="AM57">
        <f t="shared" si="28"/>
        <v>2.1840987993061152</v>
      </c>
      <c r="AN57" s="71">
        <f t="shared" si="36"/>
        <v>7.809498723170246</v>
      </c>
      <c r="AO57" s="71">
        <f t="shared" si="36"/>
        <v>7.8094987093976345</v>
      </c>
      <c r="AP57" s="71">
        <f t="shared" si="36"/>
        <v>7.8094982526973702</v>
      </c>
      <c r="AQ57" s="71">
        <f t="shared" si="36"/>
        <v>7.8094831111537797</v>
      </c>
      <c r="AR57" s="71">
        <f t="shared" si="36"/>
        <v>7.8089839877270499</v>
      </c>
      <c r="AS57" s="71">
        <f t="shared" si="36"/>
        <v>7.7948423314663957</v>
      </c>
      <c r="AT57" s="71">
        <f t="shared" si="36"/>
        <v>7.6409707190660541</v>
      </c>
      <c r="AU57" s="71">
        <f t="shared" si="30"/>
        <v>7.1320087352875774</v>
      </c>
      <c r="AW57">
        <v>15000</v>
      </c>
      <c r="AX57">
        <f t="shared" si="0"/>
        <v>2.0770366066598944E-2</v>
      </c>
      <c r="AY57">
        <f t="shared" si="1"/>
        <v>1.0648123528426631E-4</v>
      </c>
      <c r="AZ57">
        <f t="shared" si="2"/>
        <v>2.0663884831314677E-2</v>
      </c>
      <c r="BA57">
        <f t="shared" si="3"/>
        <v>0.3224889072106929</v>
      </c>
      <c r="BB57">
        <f t="shared" si="4"/>
        <v>0.91577437935761841</v>
      </c>
      <c r="BC57">
        <f t="shared" si="5"/>
        <v>3.0978151619639838</v>
      </c>
      <c r="BD57">
        <f t="shared" si="6"/>
        <v>45.678281328390582</v>
      </c>
      <c r="BE57">
        <f t="shared" si="35"/>
        <v>9.324880098638781</v>
      </c>
      <c r="BF57">
        <f t="shared" si="35"/>
        <v>9.3137841647835948</v>
      </c>
      <c r="BG57">
        <f t="shared" si="35"/>
        <v>9.3302329381241957</v>
      </c>
      <c r="BH57">
        <f t="shared" si="35"/>
        <v>9.3058385205805738</v>
      </c>
      <c r="BI57">
        <f t="shared" si="35"/>
        <v>9.3419956702603013</v>
      </c>
      <c r="BJ57">
        <f t="shared" si="35"/>
        <v>9.2883508945407449</v>
      </c>
      <c r="BK57">
        <f t="shared" si="35"/>
        <v>9.3678462800553817</v>
      </c>
      <c r="BL57">
        <f t="shared" si="8"/>
        <v>9.2497629121380154</v>
      </c>
    </row>
    <row r="58" spans="1:64" customFormat="1" ht="12.95" customHeight="1">
      <c r="A58" s="229" t="s">
        <v>187</v>
      </c>
      <c r="B58" s="230" t="str">
        <f t="shared" si="41"/>
        <v>I</v>
      </c>
      <c r="C58" s="12">
        <v>47268.377999999997</v>
      </c>
      <c r="D58" s="229" t="s">
        <v>528</v>
      </c>
      <c r="E58" s="10">
        <f t="shared" si="11"/>
        <v>-1355.4817067714778</v>
      </c>
      <c r="F58">
        <f t="shared" si="34"/>
        <v>-1355.5</v>
      </c>
      <c r="G58">
        <f t="shared" si="37"/>
        <v>5.550674999540206E-3</v>
      </c>
      <c r="I58">
        <f t="shared" ref="I58:I75" si="42">+G58</f>
        <v>5.550674999540206E-3</v>
      </c>
      <c r="O58">
        <f t="shared" ca="1" si="38"/>
        <v>6.9862864161090669E-3</v>
      </c>
      <c r="Q58" s="1">
        <f t="shared" si="15"/>
        <v>32249.877999999997</v>
      </c>
      <c r="S58" s="7">
        <v>0.1</v>
      </c>
      <c r="U58" s="16"/>
      <c r="Z58">
        <f t="shared" si="16"/>
        <v>-1355.5</v>
      </c>
      <c r="AA58" s="71">
        <f t="shared" si="17"/>
        <v>5.071773264969253E-3</v>
      </c>
      <c r="AB58" s="71">
        <f t="shared" si="39"/>
        <v>9.7113648227543543E-3</v>
      </c>
      <c r="AC58" s="71">
        <f t="shared" si="40"/>
        <v>5.550674999540206E-3</v>
      </c>
      <c r="AD58" s="71">
        <f t="shared" si="20"/>
        <v>4.78901734570953E-4</v>
      </c>
      <c r="AE58" s="71">
        <f t="shared" si="21"/>
        <v>2.2934687137506752E-8</v>
      </c>
      <c r="AF58">
        <f t="shared" si="22"/>
        <v>5.550674999540206E-3</v>
      </c>
      <c r="AG58" s="102"/>
      <c r="AH58">
        <f t="shared" si="23"/>
        <v>-4.1606898232141483E-3</v>
      </c>
      <c r="AI58">
        <f t="shared" si="24"/>
        <v>0.50937500248445811</v>
      </c>
      <c r="AJ58">
        <f t="shared" si="25"/>
        <v>0.4252333086242695</v>
      </c>
      <c r="AK58">
        <f t="shared" si="26"/>
        <v>0.46817648145028312</v>
      </c>
      <c r="AL58">
        <f t="shared" si="27"/>
        <v>2.3796033146610243</v>
      </c>
      <c r="AM58">
        <f t="shared" si="28"/>
        <v>2.4964641964314467</v>
      </c>
      <c r="AN58" s="71">
        <f t="shared" si="36"/>
        <v>7.9430382076973887</v>
      </c>
      <c r="AO58" s="71">
        <f t="shared" si="36"/>
        <v>7.9430382436718805</v>
      </c>
      <c r="AP58" s="71">
        <f t="shared" si="36"/>
        <v>7.9430376472254087</v>
      </c>
      <c r="AQ58" s="71">
        <f t="shared" si="36"/>
        <v>7.9430475356178372</v>
      </c>
      <c r="AR58" s="71">
        <f t="shared" si="36"/>
        <v>7.9428834558511729</v>
      </c>
      <c r="AS58" s="71">
        <f t="shared" si="36"/>
        <v>7.9455681386581816</v>
      </c>
      <c r="AT58" s="71">
        <f t="shared" si="36"/>
        <v>7.8324246415438372</v>
      </c>
      <c r="AU58" s="71">
        <f t="shared" si="30"/>
        <v>7.2675648785179323</v>
      </c>
      <c r="AW58">
        <v>16000</v>
      </c>
      <c r="AX58">
        <f t="shared" si="0"/>
        <v>2.1657229681198847E-2</v>
      </c>
      <c r="AY58">
        <f t="shared" si="1"/>
        <v>4.7629975864725907E-4</v>
      </c>
      <c r="AZ58">
        <f t="shared" si="2"/>
        <v>2.1180929922551588E-2</v>
      </c>
      <c r="BA58">
        <f t="shared" si="3"/>
        <v>0.32190024830128916</v>
      </c>
      <c r="BB58">
        <f t="shared" si="4"/>
        <v>0.92754462073352728</v>
      </c>
      <c r="BC58">
        <f t="shared" si="5"/>
        <v>3.1281717644045015</v>
      </c>
      <c r="BD58">
        <f t="shared" si="6"/>
        <v>149.01918585672419</v>
      </c>
      <c r="BE58">
        <f t="shared" si="35"/>
        <v>9.3941335582629844</v>
      </c>
      <c r="BF58">
        <f t="shared" si="35"/>
        <v>9.3905964303778653</v>
      </c>
      <c r="BG58">
        <f t="shared" si="35"/>
        <v>9.3958148025169486</v>
      </c>
      <c r="BH58">
        <f t="shared" si="35"/>
        <v>9.3881157504145172</v>
      </c>
      <c r="BI58">
        <f t="shared" si="35"/>
        <v>9.3994741038285685</v>
      </c>
      <c r="BJ58">
        <f t="shared" si="35"/>
        <v>9.3827156413392832</v>
      </c>
      <c r="BK58">
        <f t="shared" si="35"/>
        <v>9.4074388090130352</v>
      </c>
      <c r="BL58">
        <f t="shared" si="8"/>
        <v>9.3709574970556311</v>
      </c>
    </row>
    <row r="59" spans="1:64" customFormat="1" ht="12.95" customHeight="1">
      <c r="A59" s="229" t="s">
        <v>187</v>
      </c>
      <c r="B59" s="230" t="str">
        <f t="shared" si="41"/>
        <v>I</v>
      </c>
      <c r="C59" s="12">
        <v>47268.381000000001</v>
      </c>
      <c r="D59" s="229" t="s">
        <v>528</v>
      </c>
      <c r="E59" s="10">
        <f t="shared" si="11"/>
        <v>-1355.4718197423069</v>
      </c>
      <c r="F59">
        <f t="shared" si="34"/>
        <v>-1355.5</v>
      </c>
      <c r="G59">
        <f t="shared" si="37"/>
        <v>8.5506750037893653E-3</v>
      </c>
      <c r="I59">
        <f t="shared" si="42"/>
        <v>8.5506750037893653E-3</v>
      </c>
      <c r="O59">
        <f t="shared" ca="1" si="38"/>
        <v>6.9862864161090669E-3</v>
      </c>
      <c r="Q59" s="1">
        <f t="shared" si="15"/>
        <v>32249.881000000001</v>
      </c>
      <c r="S59" s="7">
        <v>0.1</v>
      </c>
      <c r="U59" s="16"/>
      <c r="Z59">
        <f t="shared" si="16"/>
        <v>-1355.5</v>
      </c>
      <c r="AA59" s="71">
        <f t="shared" si="17"/>
        <v>5.071773264969253E-3</v>
      </c>
      <c r="AB59" s="71">
        <f t="shared" si="39"/>
        <v>1.2711364827003514E-2</v>
      </c>
      <c r="AC59" s="71">
        <f t="shared" si="40"/>
        <v>8.5506750037893653E-3</v>
      </c>
      <c r="AD59" s="71">
        <f t="shared" si="20"/>
        <v>3.4789017388201122E-3</v>
      </c>
      <c r="AE59" s="71">
        <f t="shared" si="21"/>
        <v>1.2102757308365602E-6</v>
      </c>
      <c r="AF59">
        <f t="shared" si="22"/>
        <v>8.5506750037893653E-3</v>
      </c>
      <c r="AG59" s="102"/>
      <c r="AH59">
        <f t="shared" si="23"/>
        <v>-4.1606898232141483E-3</v>
      </c>
      <c r="AI59">
        <f t="shared" si="24"/>
        <v>0.50937500248445811</v>
      </c>
      <c r="AJ59">
        <f t="shared" si="25"/>
        <v>0.4252333086242695</v>
      </c>
      <c r="AK59">
        <f t="shared" si="26"/>
        <v>0.46817648145028312</v>
      </c>
      <c r="AL59">
        <f t="shared" si="27"/>
        <v>2.3796033146610243</v>
      </c>
      <c r="AM59">
        <f t="shared" si="28"/>
        <v>2.4964641964314467</v>
      </c>
      <c r="AN59" s="71">
        <f t="shared" si="36"/>
        <v>7.9430382076973887</v>
      </c>
      <c r="AO59" s="71">
        <f t="shared" si="36"/>
        <v>7.9430382436718805</v>
      </c>
      <c r="AP59" s="71">
        <f t="shared" si="36"/>
        <v>7.9430376472254087</v>
      </c>
      <c r="AQ59" s="71">
        <f t="shared" si="36"/>
        <v>7.9430475356178372</v>
      </c>
      <c r="AR59" s="71">
        <f t="shared" si="36"/>
        <v>7.9428834558511729</v>
      </c>
      <c r="AS59" s="71">
        <f t="shared" si="36"/>
        <v>7.9455681386581816</v>
      </c>
      <c r="AT59" s="71">
        <f t="shared" si="36"/>
        <v>7.8324246415438372</v>
      </c>
      <c r="AU59" s="71">
        <f t="shared" si="30"/>
        <v>7.2675648785179323</v>
      </c>
      <c r="AW59">
        <v>17000</v>
      </c>
      <c r="AX59">
        <f t="shared" si="0"/>
        <v>2.2548194462862377E-2</v>
      </c>
      <c r="AY59">
        <f t="shared" si="1"/>
        <v>9.5303480445026525E-4</v>
      </c>
      <c r="AZ59">
        <f t="shared" si="2"/>
        <v>2.1595159658412112E-2</v>
      </c>
      <c r="BA59">
        <f t="shared" si="3"/>
        <v>0.32193491689885612</v>
      </c>
      <c r="BB59">
        <f t="shared" si="4"/>
        <v>0.93841459936310834</v>
      </c>
      <c r="BC59">
        <f t="shared" si="5"/>
        <v>-3.1247888681861862</v>
      </c>
      <c r="BD59">
        <f t="shared" si="6"/>
        <v>-119.01800044105366</v>
      </c>
      <c r="BE59">
        <f t="shared" si="35"/>
        <v>9.463145275370298</v>
      </c>
      <c r="BF59">
        <f t="shared" si="35"/>
        <v>9.4675637683221208</v>
      </c>
      <c r="BG59">
        <f t="shared" si="35"/>
        <v>9.4610432582870185</v>
      </c>
      <c r="BH59">
        <f t="shared" si="35"/>
        <v>9.4706664035560095</v>
      </c>
      <c r="BI59">
        <f t="shared" si="35"/>
        <v>9.4564655393660697</v>
      </c>
      <c r="BJ59">
        <f t="shared" si="35"/>
        <v>9.4774248137198125</v>
      </c>
      <c r="BK59">
        <f t="shared" si="35"/>
        <v>9.44649615136791</v>
      </c>
      <c r="BL59">
        <f t="shared" si="8"/>
        <v>9.4921520819732486</v>
      </c>
    </row>
    <row r="60" spans="1:64" customFormat="1" ht="12.95" customHeight="1">
      <c r="A60" s="229" t="s">
        <v>187</v>
      </c>
      <c r="B60" s="230" t="str">
        <f t="shared" si="41"/>
        <v>I</v>
      </c>
      <c r="C60" s="12">
        <v>47268.385999999999</v>
      </c>
      <c r="D60" s="229" t="s">
        <v>528</v>
      </c>
      <c r="E60" s="10">
        <f t="shared" si="11"/>
        <v>-1355.4553413603871</v>
      </c>
      <c r="F60">
        <f t="shared" si="34"/>
        <v>-1355.5</v>
      </c>
      <c r="G60">
        <f t="shared" si="37"/>
        <v>1.3550675001170021E-2</v>
      </c>
      <c r="I60">
        <f t="shared" si="42"/>
        <v>1.3550675001170021E-2</v>
      </c>
      <c r="O60">
        <f t="shared" ca="1" si="38"/>
        <v>6.9862864161090669E-3</v>
      </c>
      <c r="Q60" s="1">
        <f t="shared" si="15"/>
        <v>32249.885999999999</v>
      </c>
      <c r="S60" s="7">
        <v>0.1</v>
      </c>
      <c r="U60" s="16"/>
      <c r="Z60">
        <f t="shared" si="16"/>
        <v>-1355.5</v>
      </c>
      <c r="AA60" s="71">
        <f t="shared" si="17"/>
        <v>5.071773264969253E-3</v>
      </c>
      <c r="AB60" s="71">
        <f t="shared" si="39"/>
        <v>1.7711364824384169E-2</v>
      </c>
      <c r="AC60" s="71">
        <f t="shared" si="40"/>
        <v>1.3550675001170021E-2</v>
      </c>
      <c r="AD60" s="71">
        <f t="shared" si="20"/>
        <v>8.4789017362007675E-3</v>
      </c>
      <c r="AE60" s="71">
        <f t="shared" si="21"/>
        <v>7.1891774652148385E-6</v>
      </c>
      <c r="AF60">
        <f t="shared" si="22"/>
        <v>1.3550675001170021E-2</v>
      </c>
      <c r="AG60" s="102"/>
      <c r="AH60">
        <f t="shared" si="23"/>
        <v>-4.1606898232141483E-3</v>
      </c>
      <c r="AI60">
        <f t="shared" si="24"/>
        <v>0.50937500248445811</v>
      </c>
      <c r="AJ60">
        <f t="shared" si="25"/>
        <v>0.4252333086242695</v>
      </c>
      <c r="AK60">
        <f t="shared" si="26"/>
        <v>0.46817648145028312</v>
      </c>
      <c r="AL60">
        <f t="shared" si="27"/>
        <v>2.3796033146610243</v>
      </c>
      <c r="AM60">
        <f t="shared" si="28"/>
        <v>2.4964641964314467</v>
      </c>
      <c r="AN60" s="71">
        <f t="shared" si="36"/>
        <v>7.9430382076973887</v>
      </c>
      <c r="AO60" s="71">
        <f t="shared" si="36"/>
        <v>7.9430382436718805</v>
      </c>
      <c r="AP60" s="71">
        <f t="shared" si="36"/>
        <v>7.9430376472254087</v>
      </c>
      <c r="AQ60" s="71">
        <f t="shared" si="36"/>
        <v>7.9430475356178372</v>
      </c>
      <c r="AR60" s="71">
        <f t="shared" si="36"/>
        <v>7.9428834558511729</v>
      </c>
      <c r="AS60" s="71">
        <f t="shared" si="36"/>
        <v>7.9455681386581816</v>
      </c>
      <c r="AT60" s="71">
        <f t="shared" si="36"/>
        <v>7.8324246415438372</v>
      </c>
      <c r="AU60" s="71">
        <f t="shared" si="30"/>
        <v>7.2675648785179323</v>
      </c>
      <c r="AW60">
        <v>18000</v>
      </c>
      <c r="AX60">
        <f t="shared" si="0"/>
        <v>2.3444401361759726E-2</v>
      </c>
      <c r="AY60">
        <f t="shared" si="1"/>
        <v>1.5366863726932918E-3</v>
      </c>
      <c r="AZ60">
        <f t="shared" si="2"/>
        <v>2.1907714989066435E-2</v>
      </c>
      <c r="BA60">
        <f t="shared" si="3"/>
        <v>0.32259423824008471</v>
      </c>
      <c r="BB60">
        <f t="shared" si="4"/>
        <v>0.9484796324806829</v>
      </c>
      <c r="BC60">
        <f t="shared" si="5"/>
        <v>-3.0943992919792467</v>
      </c>
      <c r="BD60">
        <f t="shared" si="6"/>
        <v>-42.370975826890067</v>
      </c>
      <c r="BE60">
        <f t="shared" si="35"/>
        <v>9.5324589256814694</v>
      </c>
      <c r="BF60">
        <f t="shared" si="35"/>
        <v>9.5443377596815022</v>
      </c>
      <c r="BG60">
        <f t="shared" si="35"/>
        <v>9.5267133120890222</v>
      </c>
      <c r="BH60">
        <f t="shared" si="35"/>
        <v>9.5528755053834598</v>
      </c>
      <c r="BI60">
        <f t="shared" si="35"/>
        <v>9.5140659045595921</v>
      </c>
      <c r="BJ60">
        <f t="shared" si="35"/>
        <v>9.5717030788601001</v>
      </c>
      <c r="BK60">
        <f t="shared" si="35"/>
        <v>9.4862232734287861</v>
      </c>
      <c r="BL60">
        <f t="shared" si="8"/>
        <v>9.613346666890866</v>
      </c>
    </row>
    <row r="61" spans="1:64" customFormat="1" ht="12.95" customHeight="1">
      <c r="A61" s="229" t="s">
        <v>187</v>
      </c>
      <c r="B61" s="230" t="str">
        <f t="shared" si="41"/>
        <v>I</v>
      </c>
      <c r="C61" s="12">
        <v>47268.525999999998</v>
      </c>
      <c r="D61" s="229" t="s">
        <v>528</v>
      </c>
      <c r="E61" s="10">
        <f t="shared" si="11"/>
        <v>-1354.993946666395</v>
      </c>
      <c r="F61">
        <f t="shared" si="34"/>
        <v>-1355</v>
      </c>
      <c r="G61">
        <f t="shared" si="37"/>
        <v>1.836750001530163E-3</v>
      </c>
      <c r="I61">
        <f t="shared" si="42"/>
        <v>1.836750001530163E-3</v>
      </c>
      <c r="O61">
        <f t="shared" ca="1" si="38"/>
        <v>6.986677385899121E-3</v>
      </c>
      <c r="Q61" s="1">
        <f t="shared" si="15"/>
        <v>32250.025999999998</v>
      </c>
      <c r="S61" s="7">
        <v>0.1</v>
      </c>
      <c r="U61" s="16"/>
      <c r="Z61">
        <f t="shared" si="16"/>
        <v>-1355</v>
      </c>
      <c r="AA61" s="71">
        <f t="shared" si="17"/>
        <v>5.0723049258468546E-3</v>
      </c>
      <c r="AB61" s="71">
        <f t="shared" si="39"/>
        <v>5.9961920207709648E-3</v>
      </c>
      <c r="AC61" s="71">
        <f t="shared" si="40"/>
        <v>1.836750001530163E-3</v>
      </c>
      <c r="AD61" s="71">
        <f t="shared" si="20"/>
        <v>-3.2355549243166916E-3</v>
      </c>
      <c r="AE61" s="71">
        <f t="shared" si="21"/>
        <v>1.0468815668269993E-6</v>
      </c>
      <c r="AF61">
        <f t="shared" si="22"/>
        <v>1.836750001530163E-3</v>
      </c>
      <c r="AG61" s="102"/>
      <c r="AH61">
        <f t="shared" si="23"/>
        <v>-4.1594420192408018E-3</v>
      </c>
      <c r="AI61">
        <f t="shared" si="24"/>
        <v>0.50935645844086141</v>
      </c>
      <c r="AJ61">
        <f t="shared" si="25"/>
        <v>0.42526915857776931</v>
      </c>
      <c r="AK61">
        <f t="shared" si="26"/>
        <v>0.46815704747082326</v>
      </c>
      <c r="AL61">
        <f t="shared" si="27"/>
        <v>2.3796429245714279</v>
      </c>
      <c r="AM61">
        <f t="shared" si="28"/>
        <v>2.4966074395544</v>
      </c>
      <c r="AN61" s="71">
        <f t="shared" ref="AN61:AT70" si="43">$AU61+$AB$7*SIN(AO61)</f>
        <v>7.9430953569268619</v>
      </c>
      <c r="AO61" s="71">
        <f t="shared" si="43"/>
        <v>7.9430953930618937</v>
      </c>
      <c r="AP61" s="71">
        <f t="shared" si="43"/>
        <v>7.9430947943368926</v>
      </c>
      <c r="AQ61" s="71">
        <f t="shared" si="43"/>
        <v>7.9431047141546394</v>
      </c>
      <c r="AR61" s="71">
        <f t="shared" si="43"/>
        <v>7.9429402179797153</v>
      </c>
      <c r="AS61" s="71">
        <f t="shared" si="43"/>
        <v>7.9456299518180602</v>
      </c>
      <c r="AT61" s="71">
        <f t="shared" si="43"/>
        <v>7.8325079787895087</v>
      </c>
      <c r="AU61" s="71">
        <f t="shared" si="30"/>
        <v>7.2676254758103909</v>
      </c>
      <c r="AW61">
        <v>19000</v>
      </c>
      <c r="AX61">
        <f t="shared" si="0"/>
        <v>2.4344109633523993E-2</v>
      </c>
      <c r="AY61">
        <f t="shared" si="1"/>
        <v>2.2272544633763353E-3</v>
      </c>
      <c r="AZ61">
        <f t="shared" si="2"/>
        <v>2.2116855170147658E-2</v>
      </c>
      <c r="BA61">
        <f t="shared" si="3"/>
        <v>0.32390276381849858</v>
      </c>
      <c r="BB61">
        <f t="shared" si="4"/>
        <v>0.95779784899812503</v>
      </c>
      <c r="BC61">
        <f t="shared" si="5"/>
        <v>-3.0635610505750841</v>
      </c>
      <c r="BD61">
        <f t="shared" si="6"/>
        <v>-25.617634367668654</v>
      </c>
      <c r="BE61">
        <f t="shared" si="35"/>
        <v>9.6025821684407386</v>
      </c>
      <c r="BF61">
        <f t="shared" si="35"/>
        <v>9.6206110419002329</v>
      </c>
      <c r="BG61">
        <f t="shared" si="35"/>
        <v>9.5935772318555923</v>
      </c>
      <c r="BH61">
        <f t="shared" si="35"/>
        <v>9.6341669029977215</v>
      </c>
      <c r="BI61">
        <f t="shared" si="35"/>
        <v>9.5733334164397128</v>
      </c>
      <c r="BJ61">
        <f t="shared" si="35"/>
        <v>9.6647889303053613</v>
      </c>
      <c r="BK61">
        <f t="shared" si="35"/>
        <v>9.5278153157304839</v>
      </c>
      <c r="BL61">
        <f t="shared" si="8"/>
        <v>9.7345412518084835</v>
      </c>
    </row>
    <row r="62" spans="1:64" customFormat="1" ht="12.95" customHeight="1">
      <c r="A62" s="229" t="s">
        <v>187</v>
      </c>
      <c r="B62" s="230" t="str">
        <f t="shared" si="41"/>
        <v>I</v>
      </c>
      <c r="C62" s="12">
        <v>47268.527999999998</v>
      </c>
      <c r="D62" s="229" t="s">
        <v>528</v>
      </c>
      <c r="E62" s="10">
        <f t="shared" si="11"/>
        <v>-1354.9873553136224</v>
      </c>
      <c r="F62">
        <f t="shared" si="34"/>
        <v>-1355</v>
      </c>
      <c r="G62">
        <f t="shared" si="37"/>
        <v>3.8367500019376166E-3</v>
      </c>
      <c r="I62">
        <f t="shared" si="42"/>
        <v>3.8367500019376166E-3</v>
      </c>
      <c r="O62">
        <f t="shared" ca="1" si="38"/>
        <v>6.986677385899121E-3</v>
      </c>
      <c r="Q62" s="1">
        <f t="shared" si="15"/>
        <v>32250.027999999998</v>
      </c>
      <c r="S62" s="7">
        <v>0.1</v>
      </c>
      <c r="U62" s="16"/>
      <c r="Z62">
        <f t="shared" si="16"/>
        <v>-1355</v>
      </c>
      <c r="AA62" s="71">
        <f t="shared" si="17"/>
        <v>5.0723049258468546E-3</v>
      </c>
      <c r="AB62" s="71">
        <f t="shared" si="39"/>
        <v>7.9961920211784193E-3</v>
      </c>
      <c r="AC62" s="71">
        <f t="shared" si="40"/>
        <v>3.8367500019376166E-3</v>
      </c>
      <c r="AD62" s="71">
        <f t="shared" si="20"/>
        <v>-1.235554923909238E-3</v>
      </c>
      <c r="AE62" s="71">
        <f t="shared" si="21"/>
        <v>1.5265959699963632E-7</v>
      </c>
      <c r="AF62">
        <f t="shared" si="22"/>
        <v>3.8367500019376166E-3</v>
      </c>
      <c r="AG62" s="102"/>
      <c r="AH62">
        <f t="shared" si="23"/>
        <v>-4.1594420192408018E-3</v>
      </c>
      <c r="AI62">
        <f t="shared" si="24"/>
        <v>0.50935645844086141</v>
      </c>
      <c r="AJ62">
        <f t="shared" si="25"/>
        <v>0.42526915857776931</v>
      </c>
      <c r="AK62">
        <f t="shared" si="26"/>
        <v>0.46815704747082326</v>
      </c>
      <c r="AL62">
        <f t="shared" si="27"/>
        <v>2.3796429245714279</v>
      </c>
      <c r="AM62">
        <f t="shared" si="28"/>
        <v>2.4966074395544</v>
      </c>
      <c r="AN62" s="71">
        <f t="shared" si="43"/>
        <v>7.9430953569268619</v>
      </c>
      <c r="AO62" s="71">
        <f t="shared" si="43"/>
        <v>7.9430953930618937</v>
      </c>
      <c r="AP62" s="71">
        <f t="shared" si="43"/>
        <v>7.9430947943368926</v>
      </c>
      <c r="AQ62" s="71">
        <f t="shared" si="43"/>
        <v>7.9431047141546394</v>
      </c>
      <c r="AR62" s="71">
        <f t="shared" si="43"/>
        <v>7.9429402179797153</v>
      </c>
      <c r="AS62" s="71">
        <f t="shared" si="43"/>
        <v>7.9456299518180602</v>
      </c>
      <c r="AT62" s="71">
        <f t="shared" si="43"/>
        <v>7.8325079787895087</v>
      </c>
      <c r="AU62" s="71">
        <f t="shared" si="30"/>
        <v>7.2676254758103909</v>
      </c>
      <c r="AW62">
        <v>20000</v>
      </c>
      <c r="AX62">
        <f t="shared" si="0"/>
        <v>2.5242808409313477E-2</v>
      </c>
      <c r="AY62">
        <f t="shared" si="1"/>
        <v>3.0247390764993921E-3</v>
      </c>
      <c r="AZ62">
        <f t="shared" si="2"/>
        <v>2.2218069332814085E-2</v>
      </c>
      <c r="BA62">
        <f t="shared" si="3"/>
        <v>0.32590585758452717</v>
      </c>
      <c r="BB62">
        <f t="shared" si="4"/>
        <v>0.96638515930299618</v>
      </c>
      <c r="BC62">
        <f t="shared" si="5"/>
        <v>-3.0320240552340927</v>
      </c>
      <c r="BD62">
        <f t="shared" si="6"/>
        <v>-18.235139902247155</v>
      </c>
      <c r="BE62">
        <f t="shared" si="35"/>
        <v>9.6739294230578583</v>
      </c>
      <c r="BF62">
        <f t="shared" si="35"/>
        <v>9.6961852333813248</v>
      </c>
      <c r="BG62">
        <f t="shared" si="35"/>
        <v>9.6622738709520011</v>
      </c>
      <c r="BH62">
        <f t="shared" si="35"/>
        <v>9.7140707397511452</v>
      </c>
      <c r="BI62">
        <f t="shared" si="35"/>
        <v>9.6352238977493077</v>
      </c>
      <c r="BJ62">
        <f t="shared" si="35"/>
        <v>9.7559606943755242</v>
      </c>
      <c r="BK62">
        <f t="shared" si="35"/>
        <v>9.5724400601336139</v>
      </c>
      <c r="BL62">
        <f t="shared" si="8"/>
        <v>9.8557358367260992</v>
      </c>
    </row>
    <row r="63" spans="1:64" customFormat="1" ht="12.95" customHeight="1">
      <c r="A63" s="229" t="s">
        <v>187</v>
      </c>
      <c r="B63" s="230" t="str">
        <f t="shared" si="41"/>
        <v>I</v>
      </c>
      <c r="C63" s="12">
        <v>47268.529000000002</v>
      </c>
      <c r="D63" s="229" t="s">
        <v>528</v>
      </c>
      <c r="E63" s="10">
        <f t="shared" si="11"/>
        <v>-1354.9840596372239</v>
      </c>
      <c r="F63">
        <f t="shared" si="34"/>
        <v>-1355</v>
      </c>
      <c r="G63">
        <f t="shared" si="37"/>
        <v>4.8367500057793222E-3</v>
      </c>
      <c r="I63">
        <f t="shared" si="42"/>
        <v>4.8367500057793222E-3</v>
      </c>
      <c r="O63">
        <f t="shared" ca="1" si="38"/>
        <v>6.986677385899121E-3</v>
      </c>
      <c r="Q63" s="1">
        <f t="shared" si="15"/>
        <v>32250.029000000002</v>
      </c>
      <c r="S63" s="7">
        <v>0.1</v>
      </c>
      <c r="U63" s="16"/>
      <c r="Z63">
        <f t="shared" si="16"/>
        <v>-1355</v>
      </c>
      <c r="AA63" s="71">
        <f t="shared" si="17"/>
        <v>5.0723049258468546E-3</v>
      </c>
      <c r="AB63" s="71">
        <f t="shared" si="39"/>
        <v>8.9961920250201249E-3</v>
      </c>
      <c r="AC63" s="71">
        <f t="shared" si="40"/>
        <v>4.8367500057793222E-3</v>
      </c>
      <c r="AD63" s="71">
        <f t="shared" si="20"/>
        <v>-2.3555492006753238E-4</v>
      </c>
      <c r="AE63" s="71">
        <f t="shared" si="21"/>
        <v>5.5486120368021565E-9</v>
      </c>
      <c r="AF63">
        <f t="shared" si="22"/>
        <v>4.8367500057793222E-3</v>
      </c>
      <c r="AG63" s="102"/>
      <c r="AH63">
        <f t="shared" si="23"/>
        <v>-4.1594420192408018E-3</v>
      </c>
      <c r="AI63">
        <f t="shared" si="24"/>
        <v>0.50935645844086141</v>
      </c>
      <c r="AJ63">
        <f t="shared" si="25"/>
        <v>0.42526915857776931</v>
      </c>
      <c r="AK63">
        <f t="shared" si="26"/>
        <v>0.46815704747082326</v>
      </c>
      <c r="AL63">
        <f t="shared" si="27"/>
        <v>2.3796429245714279</v>
      </c>
      <c r="AM63">
        <f t="shared" si="28"/>
        <v>2.4966074395544</v>
      </c>
      <c r="AN63" s="71">
        <f t="shared" si="43"/>
        <v>7.9430953569268619</v>
      </c>
      <c r="AO63" s="71">
        <f t="shared" si="43"/>
        <v>7.9430953930618937</v>
      </c>
      <c r="AP63" s="71">
        <f t="shared" si="43"/>
        <v>7.9430947943368926</v>
      </c>
      <c r="AQ63" s="71">
        <f t="shared" si="43"/>
        <v>7.9431047141546394</v>
      </c>
      <c r="AR63" s="71">
        <f t="shared" si="43"/>
        <v>7.9429402179797153</v>
      </c>
      <c r="AS63" s="71">
        <f t="shared" si="43"/>
        <v>7.9456299518180602</v>
      </c>
      <c r="AT63" s="71">
        <f t="shared" si="43"/>
        <v>7.8325079787895087</v>
      </c>
      <c r="AU63" s="71">
        <f t="shared" si="30"/>
        <v>7.2676254758103909</v>
      </c>
      <c r="AW63">
        <v>21000</v>
      </c>
      <c r="AX63">
        <f t="shared" si="0"/>
        <v>2.6133901631793435E-2</v>
      </c>
      <c r="AY63">
        <f t="shared" si="1"/>
        <v>3.9291402120624729E-3</v>
      </c>
      <c r="AZ63">
        <f t="shared" si="2"/>
        <v>2.2204761419730962E-2</v>
      </c>
      <c r="BA63">
        <f t="shared" si="3"/>
        <v>0.32866565263764391</v>
      </c>
      <c r="BB63">
        <f t="shared" si="4"/>
        <v>0.9742153374354926</v>
      </c>
      <c r="BC63">
        <f t="shared" si="5"/>
        <v>-2.9995849194212481</v>
      </c>
      <c r="BD63">
        <f t="shared" si="6"/>
        <v>-14.060064043222011</v>
      </c>
      <c r="BE63">
        <f t="shared" si="35"/>
        <v>9.7467844101369359</v>
      </c>
      <c r="BF63">
        <f t="shared" si="35"/>
        <v>9.771022791196545</v>
      </c>
      <c r="BG63">
        <f t="shared" si="35"/>
        <v>9.7332745542956438</v>
      </c>
      <c r="BH63">
        <f t="shared" si="35"/>
        <v>9.7922840941984557</v>
      </c>
      <c r="BI63">
        <f t="shared" si="35"/>
        <v>9.7005346651997133</v>
      </c>
      <c r="BJ63">
        <f t="shared" si="35"/>
        <v>9.8445657538663074</v>
      </c>
      <c r="BK63">
        <f t="shared" si="35"/>
        <v>9.6212207982804436</v>
      </c>
      <c r="BL63">
        <f t="shared" si="8"/>
        <v>9.9769304216437167</v>
      </c>
    </row>
    <row r="64" spans="1:64" customFormat="1" ht="12.95" customHeight="1">
      <c r="A64" s="229" t="s">
        <v>187</v>
      </c>
      <c r="B64" s="230" t="str">
        <f t="shared" si="41"/>
        <v>I</v>
      </c>
      <c r="C64" s="12">
        <v>47291.434000000001</v>
      </c>
      <c r="D64" s="229" t="s">
        <v>528</v>
      </c>
      <c r="E64" s="10">
        <f t="shared" si="11"/>
        <v>-1279.4965920234279</v>
      </c>
      <c r="F64">
        <f t="shared" si="34"/>
        <v>-1279.5</v>
      </c>
      <c r="G64">
        <f t="shared" si="37"/>
        <v>1.0340750013710931E-3</v>
      </c>
      <c r="I64">
        <f t="shared" si="42"/>
        <v>1.0340750013710931E-3</v>
      </c>
      <c r="O64">
        <f t="shared" ca="1" si="38"/>
        <v>7.0457138241973253E-3</v>
      </c>
      <c r="Q64" s="1">
        <f t="shared" si="15"/>
        <v>32272.934000000001</v>
      </c>
      <c r="S64" s="7">
        <v>0.1</v>
      </c>
      <c r="U64" s="16"/>
      <c r="Z64">
        <f t="shared" si="16"/>
        <v>-1279.5</v>
      </c>
      <c r="AA64" s="71">
        <f t="shared" si="17"/>
        <v>5.1525268395635117E-3</v>
      </c>
      <c r="AB64" s="71">
        <f t="shared" si="39"/>
        <v>5.0054642429403096E-3</v>
      </c>
      <c r="AC64" s="71">
        <f t="shared" si="40"/>
        <v>1.0340750013710931E-3</v>
      </c>
      <c r="AD64" s="71">
        <f t="shared" si="20"/>
        <v>-4.1184518381924187E-3</v>
      </c>
      <c r="AE64" s="71">
        <f t="shared" si="21"/>
        <v>1.6961645543510512E-6</v>
      </c>
      <c r="AF64">
        <f t="shared" si="22"/>
        <v>1.0340750013710931E-3</v>
      </c>
      <c r="AG64" s="102"/>
      <c r="AH64">
        <f t="shared" si="23"/>
        <v>-3.9713892415692165E-3</v>
      </c>
      <c r="AI64">
        <f t="shared" si="24"/>
        <v>0.50658044036264827</v>
      </c>
      <c r="AJ64">
        <f t="shared" si="25"/>
        <v>0.43064516630679472</v>
      </c>
      <c r="AK64">
        <f t="shared" si="26"/>
        <v>0.46523031300375806</v>
      </c>
      <c r="AL64">
        <f t="shared" si="27"/>
        <v>2.3855911728780832</v>
      </c>
      <c r="AM64">
        <f t="shared" si="28"/>
        <v>2.5182804149398343</v>
      </c>
      <c r="AN64" s="71">
        <f t="shared" si="43"/>
        <v>7.9517011502980282</v>
      </c>
      <c r="AO64" s="71">
        <f t="shared" si="43"/>
        <v>7.9517012168564003</v>
      </c>
      <c r="AP64" s="71">
        <f t="shared" si="43"/>
        <v>7.9517002108933568</v>
      </c>
      <c r="AQ64" s="71">
        <f t="shared" si="43"/>
        <v>7.9517154139149628</v>
      </c>
      <c r="AR64" s="71">
        <f t="shared" si="43"/>
        <v>7.9514854001367654</v>
      </c>
      <c r="AS64" s="71">
        <f t="shared" si="43"/>
        <v>7.9549095525816202</v>
      </c>
      <c r="AT64" s="71">
        <f t="shared" si="43"/>
        <v>7.8450680508571757</v>
      </c>
      <c r="AU64" s="71">
        <f t="shared" si="30"/>
        <v>7.2767756669716706</v>
      </c>
      <c r="AW64">
        <v>22000</v>
      </c>
      <c r="AX64">
        <f t="shared" si="0"/>
        <v>2.7009772577656847E-2</v>
      </c>
      <c r="AY64">
        <f t="shared" si="1"/>
        <v>4.9404578700655739E-3</v>
      </c>
      <c r="AZ64">
        <f t="shared" si="2"/>
        <v>2.2069314707591273E-2</v>
      </c>
      <c r="BA64">
        <f t="shared" si="3"/>
        <v>0.33225654615912681</v>
      </c>
      <c r="BB64">
        <f t="shared" si="4"/>
        <v>0.98122473723580228</v>
      </c>
      <c r="BC64">
        <f t="shared" si="5"/>
        <v>-2.9660893677501781</v>
      </c>
      <c r="BD64">
        <f t="shared" si="6"/>
        <v>-11.366532460903256</v>
      </c>
      <c r="BE64">
        <f t="shared" si="35"/>
        <v>9.821290126760573</v>
      </c>
      <c r="BF64">
        <f t="shared" si="35"/>
        <v>9.8452749533106019</v>
      </c>
      <c r="BG64">
        <f t="shared" si="35"/>
        <v>9.8068530593500256</v>
      </c>
      <c r="BH64">
        <f t="shared" si="35"/>
        <v>9.8687200533027877</v>
      </c>
      <c r="BI64">
        <f t="shared" si="35"/>
        <v>9.7698613453018446</v>
      </c>
      <c r="BJ64">
        <f t="shared" si="35"/>
        <v>9.9300549918958332</v>
      </c>
      <c r="BK64">
        <f t="shared" si="35"/>
        <v>9.675219852729235</v>
      </c>
      <c r="BL64">
        <f t="shared" si="8"/>
        <v>10.098125006561332</v>
      </c>
    </row>
    <row r="65" spans="1:64" customFormat="1" ht="12.95" customHeight="1">
      <c r="A65" s="229" t="s">
        <v>187</v>
      </c>
      <c r="B65" s="230" t="str">
        <f t="shared" si="41"/>
        <v>I</v>
      </c>
      <c r="C65" s="12">
        <v>47291.438999999998</v>
      </c>
      <c r="D65" s="229" t="s">
        <v>528</v>
      </c>
      <c r="E65" s="10">
        <f t="shared" si="11"/>
        <v>-1279.4801136415081</v>
      </c>
      <c r="F65">
        <f t="shared" si="34"/>
        <v>-1279.5</v>
      </c>
      <c r="G65">
        <f t="shared" si="37"/>
        <v>6.0340749987517484E-3</v>
      </c>
      <c r="I65">
        <f t="shared" si="42"/>
        <v>6.0340749987517484E-3</v>
      </c>
      <c r="O65">
        <f t="shared" ca="1" si="38"/>
        <v>7.0457138241973253E-3</v>
      </c>
      <c r="Q65" s="1">
        <f t="shared" si="15"/>
        <v>32272.938999999998</v>
      </c>
      <c r="S65" s="7">
        <v>0.1</v>
      </c>
      <c r="U65" s="16"/>
      <c r="Z65">
        <f t="shared" si="16"/>
        <v>-1279.5</v>
      </c>
      <c r="AA65" s="71">
        <f t="shared" si="17"/>
        <v>5.1525268395635117E-3</v>
      </c>
      <c r="AB65" s="71">
        <f t="shared" si="39"/>
        <v>1.0005464240320965E-2</v>
      </c>
      <c r="AC65" s="71">
        <f t="shared" si="40"/>
        <v>6.0340749987517484E-3</v>
      </c>
      <c r="AD65" s="71">
        <f t="shared" si="20"/>
        <v>8.815481591882366E-4</v>
      </c>
      <c r="AE65" s="71">
        <f t="shared" si="21"/>
        <v>7.771271569681687E-8</v>
      </c>
      <c r="AF65">
        <f t="shared" si="22"/>
        <v>6.0340749987517484E-3</v>
      </c>
      <c r="AG65" s="102"/>
      <c r="AH65">
        <f t="shared" si="23"/>
        <v>-3.9713892415692165E-3</v>
      </c>
      <c r="AI65">
        <f t="shared" si="24"/>
        <v>0.50658044036264827</v>
      </c>
      <c r="AJ65">
        <f t="shared" si="25"/>
        <v>0.43064516630679472</v>
      </c>
      <c r="AK65">
        <f t="shared" si="26"/>
        <v>0.46523031300375806</v>
      </c>
      <c r="AL65">
        <f t="shared" si="27"/>
        <v>2.3855911728780832</v>
      </c>
      <c r="AM65">
        <f t="shared" si="28"/>
        <v>2.5182804149398343</v>
      </c>
      <c r="AN65" s="71">
        <f t="shared" si="43"/>
        <v>7.9517011502980282</v>
      </c>
      <c r="AO65" s="71">
        <f t="shared" si="43"/>
        <v>7.9517012168564003</v>
      </c>
      <c r="AP65" s="71">
        <f t="shared" si="43"/>
        <v>7.9517002108933568</v>
      </c>
      <c r="AQ65" s="71">
        <f t="shared" si="43"/>
        <v>7.9517154139149628</v>
      </c>
      <c r="AR65" s="71">
        <f t="shared" si="43"/>
        <v>7.9514854001367654</v>
      </c>
      <c r="AS65" s="71">
        <f t="shared" si="43"/>
        <v>7.9549095525816202</v>
      </c>
      <c r="AT65" s="71">
        <f t="shared" si="43"/>
        <v>7.8450680508571757</v>
      </c>
      <c r="AU65" s="71">
        <f t="shared" si="30"/>
        <v>7.2767756669716706</v>
      </c>
      <c r="AW65">
        <v>23000</v>
      </c>
      <c r="AX65">
        <f t="shared" si="0"/>
        <v>2.7862924020981217E-2</v>
      </c>
      <c r="AY65">
        <f t="shared" si="1"/>
        <v>6.0586920505086884E-3</v>
      </c>
      <c r="AZ65">
        <f t="shared" si="2"/>
        <v>2.1804231970472529E-2</v>
      </c>
      <c r="BA65">
        <f t="shared" si="3"/>
        <v>0.3367617364269847</v>
      </c>
      <c r="BB65">
        <f t="shared" si="4"/>
        <v>0.98731988441592933</v>
      </c>
      <c r="BC65">
        <f t="shared" si="5"/>
        <v>-2.9314230276733064</v>
      </c>
      <c r="BD65">
        <f t="shared" si="6"/>
        <v>-9.4810688617311119</v>
      </c>
      <c r="BE65">
        <f t="shared" si="35"/>
        <v>9.8974680906507917</v>
      </c>
      <c r="BF65">
        <f t="shared" si="35"/>
        <v>9.9192814188808072</v>
      </c>
      <c r="BG65">
        <f t="shared" si="35"/>
        <v>9.8830835961284418</v>
      </c>
      <c r="BH65">
        <f t="shared" si="35"/>
        <v>9.9435402963391084</v>
      </c>
      <c r="BI65">
        <f t="shared" si="35"/>
        <v>9.8435705260114101</v>
      </c>
      <c r="BJ65">
        <f t="shared" si="35"/>
        <v>10.012024233381519</v>
      </c>
      <c r="BK65">
        <f t="shared" si="35"/>
        <v>9.7354229925147155</v>
      </c>
      <c r="BL65">
        <f t="shared" si="8"/>
        <v>10.21931959147895</v>
      </c>
    </row>
    <row r="66" spans="1:64" customFormat="1" ht="12.95" customHeight="1">
      <c r="A66" s="229" t="s">
        <v>187</v>
      </c>
      <c r="B66" s="230" t="str">
        <f t="shared" si="41"/>
        <v>I</v>
      </c>
      <c r="C66" s="12">
        <v>47291.446000000004</v>
      </c>
      <c r="D66" s="229" t="s">
        <v>528</v>
      </c>
      <c r="E66" s="10">
        <f t="shared" si="11"/>
        <v>-1279.4570439067916</v>
      </c>
      <c r="F66">
        <f t="shared" si="34"/>
        <v>-1279.5</v>
      </c>
      <c r="G66">
        <f t="shared" si="37"/>
        <v>1.3034075003815815E-2</v>
      </c>
      <c r="I66">
        <f t="shared" si="42"/>
        <v>1.3034075003815815E-2</v>
      </c>
      <c r="O66">
        <f t="shared" ca="1" si="38"/>
        <v>7.0457138241973253E-3</v>
      </c>
      <c r="Q66" s="1">
        <f t="shared" si="15"/>
        <v>32272.946000000004</v>
      </c>
      <c r="S66" s="7">
        <v>0.1</v>
      </c>
      <c r="U66" s="16"/>
      <c r="Z66">
        <f t="shared" si="16"/>
        <v>-1279.5</v>
      </c>
      <c r="AA66" s="71">
        <f t="shared" si="17"/>
        <v>5.1525268395635117E-3</v>
      </c>
      <c r="AB66" s="71">
        <f t="shared" si="39"/>
        <v>1.700546424538503E-2</v>
      </c>
      <c r="AC66" s="71">
        <f t="shared" si="40"/>
        <v>1.3034075003815815E-2</v>
      </c>
      <c r="AD66" s="71">
        <f t="shared" si="20"/>
        <v>7.8815481642523031E-3</v>
      </c>
      <c r="AE66" s="71">
        <f t="shared" si="21"/>
        <v>6.211880146542885E-6</v>
      </c>
      <c r="AF66">
        <f t="shared" si="22"/>
        <v>1.3034075003815815E-2</v>
      </c>
      <c r="AG66" s="102"/>
      <c r="AH66">
        <f t="shared" si="23"/>
        <v>-3.9713892415692165E-3</v>
      </c>
      <c r="AI66">
        <f t="shared" si="24"/>
        <v>0.50658044036264827</v>
      </c>
      <c r="AJ66">
        <f t="shared" si="25"/>
        <v>0.43064516630679472</v>
      </c>
      <c r="AK66">
        <f t="shared" si="26"/>
        <v>0.46523031300375806</v>
      </c>
      <c r="AL66">
        <f t="shared" si="27"/>
        <v>2.3855911728780832</v>
      </c>
      <c r="AM66">
        <f t="shared" si="28"/>
        <v>2.5182804149398343</v>
      </c>
      <c r="AN66" s="71">
        <f t="shared" si="43"/>
        <v>7.9517011502980282</v>
      </c>
      <c r="AO66" s="71">
        <f t="shared" si="43"/>
        <v>7.9517012168564003</v>
      </c>
      <c r="AP66" s="71">
        <f t="shared" si="43"/>
        <v>7.9517002108933568</v>
      </c>
      <c r="AQ66" s="71">
        <f t="shared" si="43"/>
        <v>7.9517154139149628</v>
      </c>
      <c r="AR66" s="71">
        <f t="shared" si="43"/>
        <v>7.9514854001367654</v>
      </c>
      <c r="AS66" s="71">
        <f t="shared" si="43"/>
        <v>7.9549095525816202</v>
      </c>
      <c r="AT66" s="71">
        <f t="shared" si="43"/>
        <v>7.8450680508571757</v>
      </c>
      <c r="AU66" s="71">
        <f t="shared" si="30"/>
        <v>7.2767756669716706</v>
      </c>
      <c r="AW66">
        <v>24000</v>
      </c>
      <c r="AX66">
        <f t="shared" ref="AX66:AX82" si="44">AB$3+AB$4*AW66+AB$5*AW66^2+AZ66</f>
        <v>2.8686855930079951E-2</v>
      </c>
      <c r="AY66">
        <f t="shared" ref="AY66:AY82" si="45">AB$3+AB$4*AW66+AB$5*AW66^2</f>
        <v>7.2838427533918199E-3</v>
      </c>
      <c r="AZ66">
        <f t="shared" ref="AZ66:AZ82" si="46">$AB$6*($AB$11/BA66*BB66+$AB$12)</f>
        <v>2.1403013176688131E-2</v>
      </c>
      <c r="BA66">
        <f t="shared" ref="BA66:BA82" si="47">1+$AB$7*COS(BC66)</f>
        <v>0.34227239293278622</v>
      </c>
      <c r="BB66">
        <f t="shared" ref="BB66:BB82" si="48">SIN(BC66+RADIANS($AB$9))</f>
        <v>0.99238525880532069</v>
      </c>
      <c r="BC66">
        <f t="shared" ref="BC66:BC82" si="49">2*ATAN(BD66)</f>
        <v>-2.8954915448055076</v>
      </c>
      <c r="BD66">
        <f t="shared" ref="BD66:BD82" si="50">SQRT((1+$AB$7)/(1-$AB$7))*TAN(BE66/2)</f>
        <v>-8.0856828033626034</v>
      </c>
      <c r="BE66">
        <f t="shared" ref="BE66:BK81" si="51">$BL66+$AB$7*SIN(BF66)</f>
        <v>9.9752628307843807</v>
      </c>
      <c r="BF66">
        <f t="shared" si="51"/>
        <v>9.99354195403048</v>
      </c>
      <c r="BG66">
        <f t="shared" si="51"/>
        <v>9.9618670184625771</v>
      </c>
      <c r="BH66">
        <f t="shared" si="51"/>
        <v>10.01716652753317</v>
      </c>
      <c r="BI66">
        <f t="shared" si="51"/>
        <v>9.9217895631360964</v>
      </c>
      <c r="BJ66">
        <f t="shared" si="51"/>
        <v>10.09026391323725</v>
      </c>
      <c r="BK66">
        <f t="shared" si="51"/>
        <v>9.8027249717607798</v>
      </c>
      <c r="BL66">
        <f t="shared" ref="BL66:BL82" si="52">RADIANS($AB$9)+$AB$18*(AW66-AB$15)</f>
        <v>10.340514176396567</v>
      </c>
    </row>
    <row r="67" spans="1:64" customFormat="1" ht="12.95" customHeight="1">
      <c r="A67" s="229" t="s">
        <v>187</v>
      </c>
      <c r="B67" s="230" t="str">
        <f t="shared" si="41"/>
        <v>I</v>
      </c>
      <c r="C67" s="12">
        <v>47291.449000000001</v>
      </c>
      <c r="D67" s="229" t="s">
        <v>528</v>
      </c>
      <c r="E67" s="10">
        <f t="shared" si="11"/>
        <v>-1279.4471568776446</v>
      </c>
      <c r="F67">
        <f t="shared" si="34"/>
        <v>-1279.5</v>
      </c>
      <c r="G67">
        <f t="shared" si="37"/>
        <v>1.6034075000789016E-2</v>
      </c>
      <c r="I67">
        <f t="shared" si="42"/>
        <v>1.6034075000789016E-2</v>
      </c>
      <c r="O67">
        <f t="shared" ca="1" si="38"/>
        <v>7.0457138241973253E-3</v>
      </c>
      <c r="Q67" s="1">
        <f t="shared" si="15"/>
        <v>32272.949000000001</v>
      </c>
      <c r="S67" s="7">
        <v>0.1</v>
      </c>
      <c r="U67" s="16"/>
      <c r="Z67">
        <f t="shared" si="16"/>
        <v>-1279.5</v>
      </c>
      <c r="AA67" s="71">
        <f t="shared" si="17"/>
        <v>5.1525268395635117E-3</v>
      </c>
      <c r="AB67" s="71">
        <f t="shared" si="39"/>
        <v>2.0005464242358231E-2</v>
      </c>
      <c r="AC67" s="71">
        <f t="shared" si="40"/>
        <v>1.6034075000789016E-2</v>
      </c>
      <c r="AD67" s="71">
        <f t="shared" si="20"/>
        <v>1.0881548161225505E-2</v>
      </c>
      <c r="AE67" s="71">
        <f t="shared" si="21"/>
        <v>1.1840809038507017E-5</v>
      </c>
      <c r="AF67">
        <f t="shared" si="22"/>
        <v>1.6034075000789016E-2</v>
      </c>
      <c r="AG67" s="102"/>
      <c r="AH67">
        <f t="shared" si="23"/>
        <v>-3.9713892415692165E-3</v>
      </c>
      <c r="AI67">
        <f t="shared" si="24"/>
        <v>0.50658044036264827</v>
      </c>
      <c r="AJ67">
        <f t="shared" si="25"/>
        <v>0.43064516630679472</v>
      </c>
      <c r="AK67">
        <f t="shared" si="26"/>
        <v>0.46523031300375806</v>
      </c>
      <c r="AL67">
        <f t="shared" si="27"/>
        <v>2.3855911728780832</v>
      </c>
      <c r="AM67">
        <f t="shared" si="28"/>
        <v>2.5182804149398343</v>
      </c>
      <c r="AN67" s="71">
        <f t="shared" si="43"/>
        <v>7.9517011502980282</v>
      </c>
      <c r="AO67" s="71">
        <f t="shared" si="43"/>
        <v>7.9517012168564003</v>
      </c>
      <c r="AP67" s="71">
        <f t="shared" si="43"/>
        <v>7.9517002108933568</v>
      </c>
      <c r="AQ67" s="71">
        <f t="shared" si="43"/>
        <v>7.9517154139149628</v>
      </c>
      <c r="AR67" s="71">
        <f t="shared" si="43"/>
        <v>7.9514854001367654</v>
      </c>
      <c r="AS67" s="71">
        <f t="shared" si="43"/>
        <v>7.9549095525816202</v>
      </c>
      <c r="AT67" s="71">
        <f t="shared" si="43"/>
        <v>7.8450680508571757</v>
      </c>
      <c r="AU67" s="71">
        <f t="shared" si="30"/>
        <v>7.2767756669716706</v>
      </c>
      <c r="AW67">
        <v>25000</v>
      </c>
      <c r="AX67">
        <f t="shared" si="44"/>
        <v>2.9476406222851411E-2</v>
      </c>
      <c r="AY67">
        <f t="shared" si="45"/>
        <v>8.6159099787149682E-3</v>
      </c>
      <c r="AZ67">
        <f t="shared" si="46"/>
        <v>2.0860496244136443E-2</v>
      </c>
      <c r="BA67">
        <f t="shared" si="47"/>
        <v>0.34889085564905942</v>
      </c>
      <c r="BB67">
        <f t="shared" si="48"/>
        <v>0.9962881848009022</v>
      </c>
      <c r="BC67">
        <f t="shared" si="49"/>
        <v>-2.8581924768159315</v>
      </c>
      <c r="BD67">
        <f t="shared" si="50"/>
        <v>-7.0098619082284985</v>
      </c>
      <c r="BE67">
        <f t="shared" si="51"/>
        <v>10.054602837432636</v>
      </c>
      <c r="BF67">
        <f t="shared" si="51"/>
        <v>10.068665147949593</v>
      </c>
      <c r="BG67">
        <f t="shared" si="51"/>
        <v>10.042982411368454</v>
      </c>
      <c r="BH67">
        <f t="shared" si="51"/>
        <v>10.090267168797517</v>
      </c>
      <c r="BI67">
        <f t="shared" si="51"/>
        <v>10.004413489715455</v>
      </c>
      <c r="BJ67">
        <f t="shared" si="51"/>
        <v>10.164817147662799</v>
      </c>
      <c r="BK67">
        <f t="shared" si="51"/>
        <v>9.8779164034963127</v>
      </c>
      <c r="BL67">
        <f t="shared" si="52"/>
        <v>10.461708761314185</v>
      </c>
    </row>
    <row r="68" spans="1:64" customFormat="1" ht="12.95" customHeight="1">
      <c r="A68" s="229" t="s">
        <v>187</v>
      </c>
      <c r="B68" s="230" t="str">
        <f t="shared" si="41"/>
        <v>I</v>
      </c>
      <c r="C68" s="12">
        <v>47529.631999999998</v>
      </c>
      <c r="D68" s="229" t="s">
        <v>528</v>
      </c>
      <c r="E68" s="10">
        <f t="shared" si="11"/>
        <v>-494.47306830931689</v>
      </c>
      <c r="F68">
        <f t="shared" si="34"/>
        <v>-494.5</v>
      </c>
      <c r="G68">
        <f t="shared" si="37"/>
        <v>8.1718250003177673E-3</v>
      </c>
      <c r="I68">
        <f t="shared" si="42"/>
        <v>8.1718250003177673E-3</v>
      </c>
      <c r="O68">
        <f t="shared" ca="1" si="38"/>
        <v>7.6595363945826268E-3</v>
      </c>
      <c r="Q68" s="1">
        <f t="shared" si="15"/>
        <v>32511.131999999998</v>
      </c>
      <c r="S68" s="7">
        <v>0.1</v>
      </c>
      <c r="U68" s="16"/>
      <c r="Z68">
        <f t="shared" si="16"/>
        <v>-494.5</v>
      </c>
      <c r="AA68" s="71">
        <f t="shared" si="17"/>
        <v>5.979496550031901E-3</v>
      </c>
      <c r="AB68" s="71">
        <f t="shared" si="39"/>
        <v>1.0231199845477252E-2</v>
      </c>
      <c r="AC68" s="71">
        <f t="shared" si="40"/>
        <v>8.1718250003177673E-3</v>
      </c>
      <c r="AD68" s="71">
        <f t="shared" si="20"/>
        <v>2.1923284502858662E-3</v>
      </c>
      <c r="AE68" s="71">
        <f t="shared" si="21"/>
        <v>4.8063040339328276E-7</v>
      </c>
      <c r="AF68">
        <f t="shared" si="22"/>
        <v>8.1718250003177673E-3</v>
      </c>
      <c r="AG68" s="102"/>
      <c r="AH68">
        <f t="shared" si="23"/>
        <v>-2.0593748451594855E-3</v>
      </c>
      <c r="AI68">
        <f t="shared" si="24"/>
        <v>0.480317118978142</v>
      </c>
      <c r="AJ68">
        <f t="shared" si="25"/>
        <v>0.4824887621490962</v>
      </c>
      <c r="AK68">
        <f t="shared" si="26"/>
        <v>0.43569692349512201</v>
      </c>
      <c r="AL68">
        <f t="shared" si="27"/>
        <v>2.4438775350494057</v>
      </c>
      <c r="AM68">
        <f t="shared" si="28"/>
        <v>2.7492590433028616</v>
      </c>
      <c r="AN68" s="71">
        <f t="shared" si="43"/>
        <v>8.0385551830478086</v>
      </c>
      <c r="AO68" s="71">
        <f t="shared" si="43"/>
        <v>8.0385570302100362</v>
      </c>
      <c r="AP68" s="71">
        <f t="shared" si="43"/>
        <v>8.0385421884799424</v>
      </c>
      <c r="AQ68" s="71">
        <f t="shared" si="43"/>
        <v>8.0386614067001734</v>
      </c>
      <c r="AR68" s="71">
        <f t="shared" si="43"/>
        <v>8.0377016098693463</v>
      </c>
      <c r="AS68" s="71">
        <f t="shared" si="43"/>
        <v>8.0452936321361435</v>
      </c>
      <c r="AT68" s="71">
        <f t="shared" si="43"/>
        <v>7.9727896553655331</v>
      </c>
      <c r="AU68" s="71">
        <f t="shared" si="30"/>
        <v>7.3719134161320001</v>
      </c>
      <c r="AW68">
        <v>26000</v>
      </c>
      <c r="AX68">
        <f t="shared" si="44"/>
        <v>3.0227434450597369E-2</v>
      </c>
      <c r="AY68">
        <f t="shared" si="45"/>
        <v>1.0054893726478144E-2</v>
      </c>
      <c r="AZ68">
        <f t="shared" si="46"/>
        <v>2.0172540724119226E-2</v>
      </c>
      <c r="BA68">
        <f t="shared" si="47"/>
        <v>0.35673880219077492</v>
      </c>
      <c r="BB68">
        <f t="shared" si="48"/>
        <v>0.99887791548717586</v>
      </c>
      <c r="BC68">
        <f t="shared" si="49"/>
        <v>-2.819382403411355</v>
      </c>
      <c r="BD68">
        <f t="shared" si="50"/>
        <v>-6.1533323151552732</v>
      </c>
      <c r="BE68">
        <f t="shared" si="51"/>
        <v>10.135466203010903</v>
      </c>
      <c r="BF68">
        <f t="shared" si="51"/>
        <v>10.145304299659292</v>
      </c>
      <c r="BG68">
        <f t="shared" si="51"/>
        <v>10.126158881824283</v>
      </c>
      <c r="BH68">
        <f t="shared" si="51"/>
        <v>10.163717806254731</v>
      </c>
      <c r="BI68">
        <f t="shared" si="51"/>
        <v>10.09112825072615</v>
      </c>
      <c r="BJ68">
        <f t="shared" si="51"/>
        <v>10.236044669258298</v>
      </c>
      <c r="BK68">
        <f t="shared" si="51"/>
        <v>9.9616721612373063</v>
      </c>
      <c r="BL68">
        <f t="shared" si="52"/>
        <v>10.582903346231801</v>
      </c>
    </row>
    <row r="69" spans="1:64" customFormat="1" ht="12.95" customHeight="1">
      <c r="A69" s="229" t="s">
        <v>187</v>
      </c>
      <c r="B69" s="230" t="str">
        <f t="shared" si="41"/>
        <v>I</v>
      </c>
      <c r="C69" s="12">
        <v>47529.633000000002</v>
      </c>
      <c r="D69" s="229" t="s">
        <v>528</v>
      </c>
      <c r="E69" s="10">
        <f t="shared" si="11"/>
        <v>-494.46977263291853</v>
      </c>
      <c r="F69">
        <f t="shared" si="34"/>
        <v>-494.5</v>
      </c>
      <c r="G69">
        <f t="shared" si="37"/>
        <v>9.1718250041594729E-3</v>
      </c>
      <c r="I69">
        <f t="shared" si="42"/>
        <v>9.1718250041594729E-3</v>
      </c>
      <c r="O69">
        <f t="shared" ca="1" si="38"/>
        <v>7.6595363945826268E-3</v>
      </c>
      <c r="Q69" s="1">
        <f t="shared" si="15"/>
        <v>32511.133000000002</v>
      </c>
      <c r="S69" s="7">
        <v>0.1</v>
      </c>
      <c r="U69" s="16"/>
      <c r="Z69">
        <f t="shared" si="16"/>
        <v>-494.5</v>
      </c>
      <c r="AA69" s="71">
        <f t="shared" si="17"/>
        <v>5.979496550031901E-3</v>
      </c>
      <c r="AB69" s="71">
        <f t="shared" si="39"/>
        <v>1.1231199849318958E-2</v>
      </c>
      <c r="AC69" s="71">
        <f t="shared" si="40"/>
        <v>9.1718250041594729E-3</v>
      </c>
      <c r="AD69" s="71">
        <f t="shared" si="20"/>
        <v>3.1923284541275718E-3</v>
      </c>
      <c r="AE69" s="71">
        <f t="shared" si="21"/>
        <v>1.0190960959032533E-6</v>
      </c>
      <c r="AF69">
        <f t="shared" si="22"/>
        <v>9.1718250041594729E-3</v>
      </c>
      <c r="AG69" s="102"/>
      <c r="AH69">
        <f t="shared" si="23"/>
        <v>-2.0593748451594855E-3</v>
      </c>
      <c r="AI69">
        <f t="shared" si="24"/>
        <v>0.480317118978142</v>
      </c>
      <c r="AJ69">
        <f t="shared" si="25"/>
        <v>0.4824887621490962</v>
      </c>
      <c r="AK69">
        <f t="shared" si="26"/>
        <v>0.43569692349512201</v>
      </c>
      <c r="AL69">
        <f t="shared" si="27"/>
        <v>2.4438775350494057</v>
      </c>
      <c r="AM69">
        <f t="shared" si="28"/>
        <v>2.7492590433028616</v>
      </c>
      <c r="AN69" s="71">
        <f t="shared" si="43"/>
        <v>8.0385551830478086</v>
      </c>
      <c r="AO69" s="71">
        <f t="shared" si="43"/>
        <v>8.0385570302100362</v>
      </c>
      <c r="AP69" s="71">
        <f t="shared" si="43"/>
        <v>8.0385421884799424</v>
      </c>
      <c r="AQ69" s="71">
        <f t="shared" si="43"/>
        <v>8.0386614067001734</v>
      </c>
      <c r="AR69" s="71">
        <f t="shared" si="43"/>
        <v>8.0377016098693463</v>
      </c>
      <c r="AS69" s="71">
        <f t="shared" si="43"/>
        <v>8.0452936321361435</v>
      </c>
      <c r="AT69" s="71">
        <f t="shared" si="43"/>
        <v>7.9727896553655331</v>
      </c>
      <c r="AU69" s="71">
        <f t="shared" si="30"/>
        <v>7.3719134161320001</v>
      </c>
      <c r="AW69">
        <v>27000</v>
      </c>
      <c r="AX69">
        <f t="shared" si="44"/>
        <v>3.0935932353612097E-2</v>
      </c>
      <c r="AY69">
        <f t="shared" si="45"/>
        <v>1.1600793996681326E-2</v>
      </c>
      <c r="AZ69">
        <f t="shared" si="46"/>
        <v>1.9335138356930771E-2</v>
      </c>
      <c r="BA69">
        <f t="shared" si="47"/>
        <v>0.36597070219220362</v>
      </c>
      <c r="BB69">
        <f t="shared" si="48"/>
        <v>0.99997662248466079</v>
      </c>
      <c r="BC69">
        <f t="shared" si="49"/>
        <v>-2.7788430898085825</v>
      </c>
      <c r="BD69">
        <f t="shared" si="50"/>
        <v>-5.4528543679966637</v>
      </c>
      <c r="BE69">
        <f t="shared" si="51"/>
        <v>10.217938415646358</v>
      </c>
      <c r="BF69">
        <f t="shared" si="51"/>
        <v>10.224093973214677</v>
      </c>
      <c r="BG69">
        <f t="shared" si="51"/>
        <v>10.211160566148079</v>
      </c>
      <c r="BH69">
        <f t="shared" si="51"/>
        <v>10.238536911362614</v>
      </c>
      <c r="BI69">
        <f t="shared" si="51"/>
        <v>10.181449887882129</v>
      </c>
      <c r="BJ69">
        <f t="shared" si="51"/>
        <v>10.304692632431195</v>
      </c>
      <c r="BK69">
        <f t="shared" si="51"/>
        <v>10.054541478485897</v>
      </c>
      <c r="BL69">
        <f t="shared" si="52"/>
        <v>10.704097931149418</v>
      </c>
    </row>
    <row r="70" spans="1:64" customFormat="1" ht="12.95" customHeight="1">
      <c r="A70" s="229" t="s">
        <v>187</v>
      </c>
      <c r="B70" s="230" t="str">
        <f t="shared" si="41"/>
        <v>I</v>
      </c>
      <c r="C70" s="12">
        <v>47591.534</v>
      </c>
      <c r="D70" s="229" t="s">
        <v>528</v>
      </c>
      <c r="E70" s="10">
        <f t="shared" si="11"/>
        <v>-290.46410868348863</v>
      </c>
      <c r="F70">
        <f t="shared" si="34"/>
        <v>-290.5</v>
      </c>
      <c r="G70">
        <f t="shared" si="37"/>
        <v>1.0890425000980031E-2</v>
      </c>
      <c r="I70">
        <f t="shared" si="42"/>
        <v>1.0890425000980031E-2</v>
      </c>
      <c r="O70">
        <f t="shared" ca="1" si="38"/>
        <v>7.8190520689247946E-3</v>
      </c>
      <c r="Q70" s="1">
        <f t="shared" si="15"/>
        <v>32573.034</v>
      </c>
      <c r="S70" s="7">
        <v>0.1</v>
      </c>
      <c r="U70" s="16"/>
      <c r="Z70">
        <f t="shared" si="16"/>
        <v>-290.5</v>
      </c>
      <c r="AA70" s="71">
        <f t="shared" si="17"/>
        <v>6.1922361317535875E-3</v>
      </c>
      <c r="AB70" s="71">
        <f t="shared" si="39"/>
        <v>1.2465872393276772E-2</v>
      </c>
      <c r="AC70" s="71">
        <f t="shared" si="40"/>
        <v>1.0890425000980031E-2</v>
      </c>
      <c r="AD70" s="71">
        <f t="shared" si="20"/>
        <v>4.6981888692264433E-3</v>
      </c>
      <c r="AE70" s="71">
        <f t="shared" si="21"/>
        <v>2.2072978650923247E-6</v>
      </c>
      <c r="AF70">
        <f t="shared" si="22"/>
        <v>1.0890425000980031E-2</v>
      </c>
      <c r="AG70" s="102"/>
      <c r="AH70">
        <f t="shared" si="23"/>
        <v>-1.5754473922967411E-3</v>
      </c>
      <c r="AI70">
        <f t="shared" si="24"/>
        <v>0.47418874897489149</v>
      </c>
      <c r="AJ70">
        <f t="shared" si="25"/>
        <v>0.49486548974793682</v>
      </c>
      <c r="AK70">
        <f t="shared" si="26"/>
        <v>0.42828102253742584</v>
      </c>
      <c r="AL70">
        <f t="shared" si="27"/>
        <v>2.4580637009221649</v>
      </c>
      <c r="AM70">
        <f t="shared" si="28"/>
        <v>2.81117307026192</v>
      </c>
      <c r="AN70" s="71">
        <f t="shared" si="43"/>
        <v>8.0604009156895806</v>
      </c>
      <c r="AO70" s="71">
        <f t="shared" si="43"/>
        <v>8.0604037895960445</v>
      </c>
      <c r="AP70" s="71">
        <f t="shared" si="43"/>
        <v>8.0603831123032119</v>
      </c>
      <c r="AQ70" s="71">
        <f t="shared" si="43"/>
        <v>8.0605318366125633</v>
      </c>
      <c r="AR70" s="71">
        <f t="shared" si="43"/>
        <v>8.0594597531198868</v>
      </c>
      <c r="AS70" s="71">
        <f t="shared" si="43"/>
        <v>8.0670689449687227</v>
      </c>
      <c r="AT70" s="71">
        <f t="shared" si="43"/>
        <v>8.0051021497727888</v>
      </c>
      <c r="AU70" s="71">
        <f t="shared" si="30"/>
        <v>7.3966371114551936</v>
      </c>
      <c r="AW70">
        <v>28000</v>
      </c>
      <c r="AX70">
        <f t="shared" si="44"/>
        <v>3.1596832764971015E-2</v>
      </c>
      <c r="AY70">
        <f t="shared" si="45"/>
        <v>1.3253610789324528E-2</v>
      </c>
      <c r="AZ70">
        <f t="shared" si="46"/>
        <v>1.8343221975646487E-2</v>
      </c>
      <c r="BA70">
        <f t="shared" si="47"/>
        <v>0.37679231467964602</v>
      </c>
      <c r="BB70">
        <f t="shared" si="48"/>
        <v>0.99936085240933958</v>
      </c>
      <c r="BC70">
        <f t="shared" si="49"/>
        <v>-2.7362501527418126</v>
      </c>
      <c r="BD70">
        <f t="shared" si="50"/>
        <v>-4.866356123859684</v>
      </c>
      <c r="BE70">
        <f t="shared" si="51"/>
        <v>10.302251595345131</v>
      </c>
      <c r="BF70">
        <f t="shared" si="51"/>
        <v>10.305602286246062</v>
      </c>
      <c r="BG70">
        <f t="shared" si="51"/>
        <v>10.297876035961986</v>
      </c>
      <c r="BH70">
        <f t="shared" si="51"/>
        <v>10.315802081520273</v>
      </c>
      <c r="BI70">
        <f t="shared" si="51"/>
        <v>10.274781299686195</v>
      </c>
      <c r="BJ70">
        <f t="shared" si="51"/>
        <v>10.371956183763485</v>
      </c>
      <c r="BK70">
        <f t="shared" si="51"/>
        <v>10.156939891388214</v>
      </c>
      <c r="BL70">
        <f t="shared" si="52"/>
        <v>10.825292516067034</v>
      </c>
    </row>
    <row r="71" spans="1:64" customFormat="1" ht="12.95" customHeight="1">
      <c r="A71" s="229" t="s">
        <v>187</v>
      </c>
      <c r="B71" s="230" t="str">
        <f t="shared" si="41"/>
        <v>I</v>
      </c>
      <c r="C71" s="12">
        <v>47592.436000000002</v>
      </c>
      <c r="D71" s="229" t="s">
        <v>528</v>
      </c>
      <c r="E71" s="10">
        <f t="shared" si="11"/>
        <v>-287.49140858360704</v>
      </c>
      <c r="F71">
        <f t="shared" si="34"/>
        <v>-287.5</v>
      </c>
      <c r="G71">
        <f t="shared" si="37"/>
        <v>2.6068750012200326E-3</v>
      </c>
      <c r="I71">
        <f t="shared" si="42"/>
        <v>2.6068750012200326E-3</v>
      </c>
      <c r="O71">
        <f t="shared" ca="1" si="38"/>
        <v>7.821397887665121E-3</v>
      </c>
      <c r="Q71" s="1">
        <f t="shared" si="15"/>
        <v>32573.936000000002</v>
      </c>
      <c r="S71" s="7">
        <v>0.1</v>
      </c>
      <c r="U71" s="16"/>
      <c r="Z71">
        <f t="shared" si="16"/>
        <v>-287.5</v>
      </c>
      <c r="AA71" s="71">
        <f t="shared" si="17"/>
        <v>6.1953579553856719E-3</v>
      </c>
      <c r="AB71" s="71">
        <f t="shared" si="39"/>
        <v>4.1752457105363608E-3</v>
      </c>
      <c r="AC71" s="71">
        <f t="shared" si="40"/>
        <v>2.6068750012200326E-3</v>
      </c>
      <c r="AD71" s="71">
        <f t="shared" si="20"/>
        <v>-3.5884829541656393E-3</v>
      </c>
      <c r="AE71" s="71">
        <f t="shared" si="21"/>
        <v>1.2877209912337353E-6</v>
      </c>
      <c r="AF71">
        <f t="shared" si="22"/>
        <v>2.6068750012200326E-3</v>
      </c>
      <c r="AG71" s="102"/>
      <c r="AH71">
        <f t="shared" si="23"/>
        <v>-1.5683707093163283E-3</v>
      </c>
      <c r="AI71">
        <f t="shared" si="24"/>
        <v>0.47410056535045164</v>
      </c>
      <c r="AJ71">
        <f t="shared" si="25"/>
        <v>0.49504442385436859</v>
      </c>
      <c r="AK71">
        <f t="shared" si="26"/>
        <v>0.4281727345424719</v>
      </c>
      <c r="AL71">
        <f t="shared" si="27"/>
        <v>2.4582696282671015</v>
      </c>
      <c r="AM71">
        <f t="shared" si="28"/>
        <v>2.8120899897386029</v>
      </c>
      <c r="AN71" s="71">
        <f t="shared" ref="AN71:AT80" si="53">$AU71+$AB$7*SIN(AO71)</f>
        <v>8.0607200984334479</v>
      </c>
      <c r="AO71" s="71">
        <f t="shared" si="53"/>
        <v>8.0607229886512695</v>
      </c>
      <c r="AP71" s="71">
        <f t="shared" si="53"/>
        <v>8.0607022256465353</v>
      </c>
      <c r="AQ71" s="71">
        <f t="shared" si="53"/>
        <v>8.0608513391456178</v>
      </c>
      <c r="AR71" s="71">
        <f t="shared" si="53"/>
        <v>8.0597780879796783</v>
      </c>
      <c r="AS71" s="71">
        <f t="shared" si="53"/>
        <v>8.067384222487739</v>
      </c>
      <c r="AT71" s="71">
        <f t="shared" si="53"/>
        <v>8.0055745697382967</v>
      </c>
      <c r="AU71" s="71">
        <f t="shared" si="30"/>
        <v>7.3970006952099467</v>
      </c>
      <c r="AW71">
        <v>29000</v>
      </c>
      <c r="AX71">
        <f t="shared" si="44"/>
        <v>3.2202887548130242E-2</v>
      </c>
      <c r="AY71">
        <f t="shared" si="45"/>
        <v>1.5013344104407751E-2</v>
      </c>
      <c r="AZ71">
        <f t="shared" si="46"/>
        <v>1.7189543443722491E-2</v>
      </c>
      <c r="BA71">
        <f t="shared" si="47"/>
        <v>0.38948384532761393</v>
      </c>
      <c r="BB71">
        <f t="shared" si="48"/>
        <v>0.99673267137680099</v>
      </c>
      <c r="BC71">
        <f t="shared" si="49"/>
        <v>-2.6911460582471975</v>
      </c>
      <c r="BD71">
        <f t="shared" si="50"/>
        <v>-4.3647084546718204</v>
      </c>
      <c r="BE71">
        <f t="shared" si="51"/>
        <v>10.388799230828088</v>
      </c>
      <c r="BF71">
        <f t="shared" si="51"/>
        <v>10.390312919761977</v>
      </c>
      <c r="BG71">
        <f t="shared" si="51"/>
        <v>10.386401050692111</v>
      </c>
      <c r="BH71">
        <f t="shared" si="51"/>
        <v>10.396556318907757</v>
      </c>
      <c r="BI71">
        <f t="shared" si="51"/>
        <v>10.370492039857583</v>
      </c>
      <c r="BJ71">
        <f t="shared" si="51"/>
        <v>10.439528237988004</v>
      </c>
      <c r="BK71">
        <f t="shared" si="51"/>
        <v>10.269143142753563</v>
      </c>
      <c r="BL71">
        <f t="shared" si="52"/>
        <v>10.946487100984651</v>
      </c>
    </row>
    <row r="72" spans="1:64" customFormat="1" ht="12.95" customHeight="1">
      <c r="A72" s="229" t="s">
        <v>187</v>
      </c>
      <c r="B72" s="230" t="str">
        <f t="shared" si="41"/>
        <v>I</v>
      </c>
      <c r="C72" s="12">
        <v>47592.436999999998</v>
      </c>
      <c r="D72" s="229" t="s">
        <v>528</v>
      </c>
      <c r="E72" s="10">
        <f t="shared" si="11"/>
        <v>-287.48811290723268</v>
      </c>
      <c r="F72">
        <f t="shared" si="34"/>
        <v>-287.5</v>
      </c>
      <c r="G72">
        <f t="shared" si="37"/>
        <v>3.6068749977857806E-3</v>
      </c>
      <c r="I72">
        <f t="shared" si="42"/>
        <v>3.6068749977857806E-3</v>
      </c>
      <c r="O72">
        <f t="shared" ca="1" si="38"/>
        <v>7.821397887665121E-3</v>
      </c>
      <c r="Q72" s="1">
        <f t="shared" si="15"/>
        <v>32573.936999999998</v>
      </c>
      <c r="S72" s="7">
        <v>0.1</v>
      </c>
      <c r="U72" s="16"/>
      <c r="Z72">
        <f t="shared" si="16"/>
        <v>-287.5</v>
      </c>
      <c r="AA72" s="71">
        <f t="shared" si="17"/>
        <v>6.1953579553856719E-3</v>
      </c>
      <c r="AB72" s="71">
        <f t="shared" si="39"/>
        <v>5.1752457071021088E-3</v>
      </c>
      <c r="AC72" s="71">
        <f t="shared" si="40"/>
        <v>3.6068749977857806E-3</v>
      </c>
      <c r="AD72" s="71">
        <f t="shared" si="20"/>
        <v>-2.5884829575998913E-3</v>
      </c>
      <c r="AE72" s="71">
        <f t="shared" si="21"/>
        <v>6.7002440217850811E-7</v>
      </c>
      <c r="AF72">
        <f t="shared" si="22"/>
        <v>3.6068749977857806E-3</v>
      </c>
      <c r="AG72" s="102"/>
      <c r="AH72">
        <f t="shared" si="23"/>
        <v>-1.5683707093163283E-3</v>
      </c>
      <c r="AI72">
        <f t="shared" si="24"/>
        <v>0.47410056535045164</v>
      </c>
      <c r="AJ72">
        <f t="shared" si="25"/>
        <v>0.49504442385436859</v>
      </c>
      <c r="AK72">
        <f t="shared" si="26"/>
        <v>0.4281727345424719</v>
      </c>
      <c r="AL72">
        <f t="shared" si="27"/>
        <v>2.4582696282671015</v>
      </c>
      <c r="AM72">
        <f t="shared" si="28"/>
        <v>2.8120899897386029</v>
      </c>
      <c r="AN72" s="71">
        <f t="shared" si="53"/>
        <v>8.0607200984334479</v>
      </c>
      <c r="AO72" s="71">
        <f t="shared" si="53"/>
        <v>8.0607229886512695</v>
      </c>
      <c r="AP72" s="71">
        <f t="shared" si="53"/>
        <v>8.0607022256465353</v>
      </c>
      <c r="AQ72" s="71">
        <f t="shared" si="53"/>
        <v>8.0608513391456178</v>
      </c>
      <c r="AR72" s="71">
        <f t="shared" si="53"/>
        <v>8.0597780879796783</v>
      </c>
      <c r="AS72" s="71">
        <f t="shared" si="53"/>
        <v>8.067384222487739</v>
      </c>
      <c r="AT72" s="71">
        <f t="shared" si="53"/>
        <v>8.0055745697382967</v>
      </c>
      <c r="AU72" s="71">
        <f t="shared" si="30"/>
        <v>7.3970006952099467</v>
      </c>
      <c r="AW72">
        <v>30000</v>
      </c>
      <c r="AX72">
        <f t="shared" si="44"/>
        <v>3.2743942736867045E-2</v>
      </c>
      <c r="AY72">
        <f t="shared" si="45"/>
        <v>1.6879993941930987E-2</v>
      </c>
      <c r="AZ72">
        <f t="shared" si="46"/>
        <v>1.5863948794936057E-2</v>
      </c>
      <c r="BA72">
        <f t="shared" si="47"/>
        <v>0.40442819171536737</v>
      </c>
      <c r="BB72">
        <f t="shared" si="48"/>
        <v>0.99167952217029665</v>
      </c>
      <c r="BC72">
        <f t="shared" si="49"/>
        <v>-2.6429158704311875</v>
      </c>
      <c r="BD72">
        <f t="shared" si="50"/>
        <v>-3.9271545011533364</v>
      </c>
      <c r="BE72">
        <f t="shared" si="51"/>
        <v>10.478128148514704</v>
      </c>
      <c r="BF72">
        <f t="shared" si="51"/>
        <v>10.478646851109364</v>
      </c>
      <c r="BG72">
        <f t="shared" si="51"/>
        <v>10.477101300584289</v>
      </c>
      <c r="BH72">
        <f t="shared" si="51"/>
        <v>10.481718958802757</v>
      </c>
      <c r="BI72">
        <f t="shared" si="51"/>
        <v>10.468031867500263</v>
      </c>
      <c r="BJ72">
        <f t="shared" si="51"/>
        <v>10.509619712319379</v>
      </c>
      <c r="BK72">
        <f t="shared" si="51"/>
        <v>10.391283136863892</v>
      </c>
      <c r="BL72">
        <f t="shared" si="52"/>
        <v>11.067681685902269</v>
      </c>
    </row>
    <row r="73" spans="1:64" customFormat="1" ht="12.95" customHeight="1">
      <c r="A73" s="229" t="s">
        <v>187</v>
      </c>
      <c r="B73" s="230" t="str">
        <f t="shared" si="41"/>
        <v>I</v>
      </c>
      <c r="C73" s="12">
        <v>47614.430999999997</v>
      </c>
      <c r="D73" s="229" t="s">
        <v>528</v>
      </c>
      <c r="E73" s="10">
        <f t="shared" si="11"/>
        <v>-215.00300648078309</v>
      </c>
      <c r="F73">
        <f t="shared" si="34"/>
        <v>-215</v>
      </c>
      <c r="G73">
        <f t="shared" si="37"/>
        <v>-9.1224999778205529E-4</v>
      </c>
      <c r="I73">
        <f t="shared" si="42"/>
        <v>-9.1224999778205529E-4</v>
      </c>
      <c r="O73">
        <f t="shared" ca="1" si="38"/>
        <v>7.8780885072229981E-3</v>
      </c>
      <c r="Q73" s="1">
        <f t="shared" si="15"/>
        <v>32595.930999999997</v>
      </c>
      <c r="S73" s="7">
        <v>0.1</v>
      </c>
      <c r="U73" s="16"/>
      <c r="Z73">
        <f t="shared" si="16"/>
        <v>-215</v>
      </c>
      <c r="AA73" s="71">
        <f t="shared" si="17"/>
        <v>6.2707430802598375E-3</v>
      </c>
      <c r="AB73" s="71">
        <f t="shared" si="39"/>
        <v>4.8545243623288265E-4</v>
      </c>
      <c r="AC73" s="71">
        <f t="shared" si="40"/>
        <v>-9.1224999778205529E-4</v>
      </c>
      <c r="AD73" s="71">
        <f t="shared" si="20"/>
        <v>-7.1829930780418928E-3</v>
      </c>
      <c r="AE73" s="71">
        <f t="shared" si="21"/>
        <v>5.1595389559197747E-6</v>
      </c>
      <c r="AF73">
        <f t="shared" si="22"/>
        <v>-9.1224999778205529E-4</v>
      </c>
      <c r="AG73" s="102"/>
      <c r="AH73">
        <f t="shared" si="23"/>
        <v>-1.3977024340149379E-3</v>
      </c>
      <c r="AI73">
        <f t="shared" si="24"/>
        <v>0.47198609935197311</v>
      </c>
      <c r="AJ73">
        <f t="shared" si="25"/>
        <v>0.49934221389840439</v>
      </c>
      <c r="AK73">
        <f t="shared" si="26"/>
        <v>0.42556248271287778</v>
      </c>
      <c r="AL73">
        <f t="shared" si="27"/>
        <v>2.4632230649586369</v>
      </c>
      <c r="AM73">
        <f t="shared" si="28"/>
        <v>2.8343070070351128</v>
      </c>
      <c r="AN73" s="71">
        <f t="shared" si="53"/>
        <v>8.0684157189827452</v>
      </c>
      <c r="AO73" s="71">
        <f t="shared" si="53"/>
        <v>8.0684190092551606</v>
      </c>
      <c r="AP73" s="71">
        <f t="shared" si="53"/>
        <v>8.0683962082016087</v>
      </c>
      <c r="AQ73" s="71">
        <f t="shared" si="53"/>
        <v>8.0685541667836205</v>
      </c>
      <c r="AR73" s="71">
        <f t="shared" si="53"/>
        <v>8.0674575161250885</v>
      </c>
      <c r="AS73" s="71">
        <f t="shared" si="53"/>
        <v>8.0749606530322549</v>
      </c>
      <c r="AT73" s="71">
        <f t="shared" si="53"/>
        <v>8.0169668875418587</v>
      </c>
      <c r="AU73" s="71">
        <f t="shared" si="30"/>
        <v>7.4057873026164742</v>
      </c>
      <c r="AW73">
        <v>31000</v>
      </c>
      <c r="AX73">
        <f t="shared" si="44"/>
        <v>3.3206742236193201E-2</v>
      </c>
      <c r="AY73">
        <f t="shared" si="45"/>
        <v>1.8853560301894244E-2</v>
      </c>
      <c r="AZ73">
        <f t="shared" si="46"/>
        <v>1.4353181934298955E-2</v>
      </c>
      <c r="BA73">
        <f t="shared" si="47"/>
        <v>0.4221471203719912</v>
      </c>
      <c r="BB73">
        <f t="shared" si="48"/>
        <v>0.9836197250775891</v>
      </c>
      <c r="BC73">
        <f t="shared" si="49"/>
        <v>-2.5907585724834785</v>
      </c>
      <c r="BD73">
        <f t="shared" si="50"/>
        <v>-3.5385840825185562</v>
      </c>
      <c r="BE73">
        <f t="shared" si="51"/>
        <v>10.570919027515142</v>
      </c>
      <c r="BF73">
        <f t="shared" si="51"/>
        <v>10.571026783661621</v>
      </c>
      <c r="BG73">
        <f t="shared" si="51"/>
        <v>10.570641195736954</v>
      </c>
      <c r="BH73">
        <f t="shared" si="51"/>
        <v>10.57202248045712</v>
      </c>
      <c r="BI73">
        <f t="shared" si="51"/>
        <v>10.567093672532131</v>
      </c>
      <c r="BJ73">
        <f t="shared" si="51"/>
        <v>10.58493545654043</v>
      </c>
      <c r="BK73">
        <f t="shared" si="51"/>
        <v>10.523346004417169</v>
      </c>
      <c r="BL73">
        <f t="shared" si="52"/>
        <v>11.188876270819886</v>
      </c>
    </row>
    <row r="74" spans="1:64" customFormat="1" ht="12.95" customHeight="1">
      <c r="A74" s="10" t="s">
        <v>40</v>
      </c>
      <c r="B74" s="28"/>
      <c r="C74" s="13">
        <v>47655.402000000002</v>
      </c>
      <c r="D74" s="13"/>
      <c r="E74" s="10">
        <f t="shared" si="11"/>
        <v>-79.975849283429568</v>
      </c>
      <c r="F74">
        <f t="shared" si="34"/>
        <v>-80</v>
      </c>
      <c r="G74">
        <f t="shared" si="37"/>
        <v>7.3280000069644302E-3</v>
      </c>
      <c r="I74">
        <f t="shared" si="42"/>
        <v>7.3280000069644302E-3</v>
      </c>
      <c r="O74">
        <f t="shared" ca="1" si="38"/>
        <v>7.9836503505376685E-3</v>
      </c>
      <c r="Q74" s="1">
        <f t="shared" si="15"/>
        <v>32636.902000000002</v>
      </c>
      <c r="S74" s="7">
        <v>0.1</v>
      </c>
      <c r="U74" s="16"/>
      <c r="Z74">
        <f t="shared" si="16"/>
        <v>-80</v>
      </c>
      <c r="AA74" s="71">
        <f t="shared" si="17"/>
        <v>6.410814369581349E-3</v>
      </c>
      <c r="AB74" s="71">
        <f t="shared" si="39"/>
        <v>8.4097048538530356E-3</v>
      </c>
      <c r="AC74" s="71">
        <f t="shared" si="40"/>
        <v>7.3280000069644302E-3</v>
      </c>
      <c r="AD74" s="71">
        <f t="shared" si="20"/>
        <v>9.1718563738308126E-4</v>
      </c>
      <c r="AE74" s="71">
        <f t="shared" si="21"/>
        <v>8.4122949342180908E-8</v>
      </c>
      <c r="AF74">
        <f t="shared" si="22"/>
        <v>7.3280000069644302E-3</v>
      </c>
      <c r="AG74" s="102"/>
      <c r="AH74">
        <f t="shared" si="23"/>
        <v>-1.0817048468886056E-3</v>
      </c>
      <c r="AI74">
        <f t="shared" si="24"/>
        <v>0.46813227426758475</v>
      </c>
      <c r="AJ74">
        <f t="shared" si="25"/>
        <v>0.50721210944053208</v>
      </c>
      <c r="AK74">
        <f t="shared" si="26"/>
        <v>0.42073605537738407</v>
      </c>
      <c r="AL74">
        <f t="shared" si="27"/>
        <v>2.4723304857396093</v>
      </c>
      <c r="AM74">
        <f t="shared" si="28"/>
        <v>2.8759801692854867</v>
      </c>
      <c r="AN74" s="71">
        <f t="shared" si="53"/>
        <v>8.0826548968946117</v>
      </c>
      <c r="AO74" s="71">
        <f t="shared" si="53"/>
        <v>8.0826589361355907</v>
      </c>
      <c r="AP74" s="71">
        <f t="shared" si="53"/>
        <v>8.0826326600749301</v>
      </c>
      <c r="AQ74" s="71">
        <f t="shared" si="53"/>
        <v>8.0828035379573642</v>
      </c>
      <c r="AR74" s="71">
        <f t="shared" si="53"/>
        <v>8.0816900343774698</v>
      </c>
      <c r="AS74" s="71">
        <f t="shared" si="53"/>
        <v>8.0888528272928806</v>
      </c>
      <c r="AT74" s="71">
        <f t="shared" si="53"/>
        <v>8.0380542831540467</v>
      </c>
      <c r="AU74" s="71">
        <f t="shared" si="30"/>
        <v>7.4221485715803528</v>
      </c>
      <c r="AW74">
        <v>32000</v>
      </c>
      <c r="AX74">
        <f t="shared" si="44"/>
        <v>3.3575090068365308E-2</v>
      </c>
      <c r="AY74">
        <f t="shared" si="45"/>
        <v>2.0934043184297528E-2</v>
      </c>
      <c r="AZ74">
        <f t="shared" si="46"/>
        <v>1.2641046884067779E-2</v>
      </c>
      <c r="BA74">
        <f t="shared" si="47"/>
        <v>0.44335297568264742</v>
      </c>
      <c r="BB74">
        <f t="shared" si="48"/>
        <v>0.97172501899658248</v>
      </c>
      <c r="BC74">
        <f t="shared" si="49"/>
        <v>-2.5336390359104404</v>
      </c>
      <c r="BD74">
        <f t="shared" si="50"/>
        <v>-3.1877693208707436</v>
      </c>
      <c r="BE74">
        <f t="shared" si="51"/>
        <v>10.667975749837355</v>
      </c>
      <c r="BF74">
        <f t="shared" si="51"/>
        <v>10.667977445415191</v>
      </c>
      <c r="BG74">
        <f t="shared" si="51"/>
        <v>10.667969675140029</v>
      </c>
      <c r="BH74">
        <f t="shared" si="51"/>
        <v>10.668005285212256</v>
      </c>
      <c r="BI74">
        <f t="shared" si="51"/>
        <v>10.667842119908583</v>
      </c>
      <c r="BJ74">
        <f t="shared" si="51"/>
        <v>10.668590387189948</v>
      </c>
      <c r="BK74">
        <f t="shared" si="51"/>
        <v>10.665172305992225</v>
      </c>
      <c r="BL74">
        <f t="shared" si="52"/>
        <v>11.310070855737504</v>
      </c>
    </row>
    <row r="75" spans="1:64" customFormat="1" ht="12.95" customHeight="1">
      <c r="A75" s="10" t="s">
        <v>28</v>
      </c>
      <c r="B75" s="28"/>
      <c r="C75" s="29">
        <v>47655.402000000002</v>
      </c>
      <c r="D75" s="13"/>
      <c r="E75" s="10">
        <f t="shared" si="11"/>
        <v>-79.975849283429568</v>
      </c>
      <c r="F75">
        <f t="shared" si="34"/>
        <v>-80</v>
      </c>
      <c r="G75">
        <f t="shared" si="37"/>
        <v>7.3280000069644302E-3</v>
      </c>
      <c r="I75">
        <f t="shared" si="42"/>
        <v>7.3280000069644302E-3</v>
      </c>
      <c r="O75">
        <f t="shared" ca="1" si="38"/>
        <v>7.9836503505376685E-3</v>
      </c>
      <c r="Q75" s="1">
        <f t="shared" si="15"/>
        <v>32636.902000000002</v>
      </c>
      <c r="S75" s="7">
        <v>0.1</v>
      </c>
      <c r="U75" s="16"/>
      <c r="Z75">
        <f t="shared" si="16"/>
        <v>-80</v>
      </c>
      <c r="AA75" s="71">
        <f t="shared" si="17"/>
        <v>6.410814369581349E-3</v>
      </c>
      <c r="AB75" s="71">
        <f t="shared" si="39"/>
        <v>8.4097048538530356E-3</v>
      </c>
      <c r="AC75" s="71">
        <f t="shared" si="40"/>
        <v>7.3280000069644302E-3</v>
      </c>
      <c r="AD75" s="71">
        <f t="shared" si="20"/>
        <v>9.1718563738308126E-4</v>
      </c>
      <c r="AE75" s="71">
        <f t="shared" si="21"/>
        <v>8.4122949342180908E-8</v>
      </c>
      <c r="AF75">
        <f t="shared" si="22"/>
        <v>7.3280000069644302E-3</v>
      </c>
      <c r="AG75" s="102"/>
      <c r="AH75">
        <f t="shared" si="23"/>
        <v>-1.0817048468886056E-3</v>
      </c>
      <c r="AI75">
        <f t="shared" si="24"/>
        <v>0.46813227426758475</v>
      </c>
      <c r="AJ75">
        <f t="shared" si="25"/>
        <v>0.50721210944053208</v>
      </c>
      <c r="AK75">
        <f t="shared" si="26"/>
        <v>0.42073605537738407</v>
      </c>
      <c r="AL75">
        <f t="shared" si="27"/>
        <v>2.4723304857396093</v>
      </c>
      <c r="AM75">
        <f t="shared" si="28"/>
        <v>2.8759801692854867</v>
      </c>
      <c r="AN75" s="71">
        <f t="shared" si="53"/>
        <v>8.0826548968946117</v>
      </c>
      <c r="AO75" s="71">
        <f t="shared" si="53"/>
        <v>8.0826589361355907</v>
      </c>
      <c r="AP75" s="71">
        <f t="shared" si="53"/>
        <v>8.0826326600749301</v>
      </c>
      <c r="AQ75" s="71">
        <f t="shared" si="53"/>
        <v>8.0828035379573642</v>
      </c>
      <c r="AR75" s="71">
        <f t="shared" si="53"/>
        <v>8.0816900343774698</v>
      </c>
      <c r="AS75" s="71">
        <f t="shared" si="53"/>
        <v>8.0888528272928806</v>
      </c>
      <c r="AT75" s="71">
        <f t="shared" si="53"/>
        <v>8.0380542831540467</v>
      </c>
      <c r="AU75" s="71">
        <f t="shared" si="30"/>
        <v>7.4221485715803528</v>
      </c>
      <c r="AW75">
        <v>33000</v>
      </c>
      <c r="AX75">
        <f t="shared" si="44"/>
        <v>3.382992672974186E-2</v>
      </c>
      <c r="AY75">
        <f t="shared" si="45"/>
        <v>2.3121442589140818E-2</v>
      </c>
      <c r="AZ75">
        <f t="shared" si="46"/>
        <v>1.0708484140601042E-2</v>
      </c>
      <c r="BA75">
        <f t="shared" si="47"/>
        <v>0.46903140887038497</v>
      </c>
      <c r="BB75">
        <f t="shared" si="48"/>
        <v>0.95480033022827593</v>
      </c>
      <c r="BC75">
        <f t="shared" si="49"/>
        <v>-2.4701963115356835</v>
      </c>
      <c r="BD75">
        <f t="shared" si="50"/>
        <v>-2.866117190220058</v>
      </c>
      <c r="BE75">
        <f t="shared" si="51"/>
        <v>10.770248219331158</v>
      </c>
      <c r="BF75">
        <f t="shared" si="51"/>
        <v>10.770244354296182</v>
      </c>
      <c r="BG75">
        <f t="shared" si="51"/>
        <v>10.770269864114297</v>
      </c>
      <c r="BH75">
        <f t="shared" si="51"/>
        <v>10.770101547871873</v>
      </c>
      <c r="BI75">
        <f t="shared" si="51"/>
        <v>10.771214407093836</v>
      </c>
      <c r="BJ75">
        <f t="shared" si="51"/>
        <v>10.76395399187961</v>
      </c>
      <c r="BK75">
        <f t="shared" si="51"/>
        <v>10.816459371050232</v>
      </c>
      <c r="BL75">
        <f t="shared" si="52"/>
        <v>11.431265440655119</v>
      </c>
    </row>
    <row r="76" spans="1:64" customFormat="1" ht="12.95" customHeight="1">
      <c r="A76" s="10" t="s">
        <v>39</v>
      </c>
      <c r="B76" s="28" t="s">
        <v>38</v>
      </c>
      <c r="C76" s="13">
        <v>47679.668700000002</v>
      </c>
      <c r="D76" s="13">
        <v>1E-4</v>
      </c>
      <c r="E76" s="10">
        <f t="shared" si="11"/>
        <v>-6.5913526048309357E-4</v>
      </c>
      <c r="F76">
        <f t="shared" si="34"/>
        <v>0</v>
      </c>
      <c r="G76">
        <f t="shared" si="37"/>
        <v>-1.9999999494757503E-4</v>
      </c>
      <c r="J76">
        <f>+G76</f>
        <v>-1.9999999494757503E-4</v>
      </c>
      <c r="O76">
        <f t="shared" ca="1" si="38"/>
        <v>8.0462055169463614E-3</v>
      </c>
      <c r="Q76" s="1">
        <f t="shared" si="15"/>
        <v>32661.168700000002</v>
      </c>
      <c r="S76" s="7">
        <v>1</v>
      </c>
      <c r="U76" s="16"/>
      <c r="Z76">
        <f t="shared" si="16"/>
        <v>0</v>
      </c>
      <c r="AA76" s="71">
        <f t="shared" si="17"/>
        <v>6.4936354344633605E-3</v>
      </c>
      <c r="AB76" s="71">
        <f t="shared" si="39"/>
        <v>6.9555064823062854E-4</v>
      </c>
      <c r="AC76" s="71">
        <f t="shared" si="40"/>
        <v>-1.9999999494757503E-4</v>
      </c>
      <c r="AD76" s="71">
        <f t="shared" si="20"/>
        <v>-6.6936354294109355E-3</v>
      </c>
      <c r="AE76" s="71">
        <f t="shared" si="21"/>
        <v>4.4804755261865316E-5</v>
      </c>
      <c r="AF76">
        <f t="shared" si="22"/>
        <v>-1.9999999494757503E-4</v>
      </c>
      <c r="AG76" s="102"/>
      <c r="AH76">
        <f t="shared" si="23"/>
        <v>-8.9555064317820357E-4</v>
      </c>
      <c r="AI76">
        <f t="shared" si="24"/>
        <v>0.4658983896606842</v>
      </c>
      <c r="AJ76">
        <f t="shared" si="25"/>
        <v>0.51179618430326013</v>
      </c>
      <c r="AK76">
        <f t="shared" si="26"/>
        <v>0.4178966089874892</v>
      </c>
      <c r="AL76">
        <f t="shared" si="27"/>
        <v>2.4776579179239193</v>
      </c>
      <c r="AM76">
        <f t="shared" si="28"/>
        <v>2.900866889809937</v>
      </c>
      <c r="AN76" s="71">
        <f t="shared" si="53"/>
        <v>8.0910383904297589</v>
      </c>
      <c r="AO76" s="71">
        <f t="shared" si="53"/>
        <v>8.0910428493847331</v>
      </c>
      <c r="AP76" s="71">
        <f t="shared" si="53"/>
        <v>8.0910148505187234</v>
      </c>
      <c r="AQ76" s="71">
        <f t="shared" si="53"/>
        <v>8.091190608481261</v>
      </c>
      <c r="AR76" s="71">
        <f t="shared" si="53"/>
        <v>8.0900851923909354</v>
      </c>
      <c r="AS76" s="71">
        <f t="shared" si="53"/>
        <v>8.096955550422912</v>
      </c>
      <c r="AT76" s="71">
        <f t="shared" si="53"/>
        <v>8.0504727986552638</v>
      </c>
      <c r="AU76" s="71">
        <f t="shared" si="30"/>
        <v>7.4318441383737621</v>
      </c>
      <c r="AW76">
        <v>34000</v>
      </c>
      <c r="AX76">
        <f t="shared" si="44"/>
        <v>3.3948831106105831E-2</v>
      </c>
      <c r="AY76">
        <f t="shared" si="45"/>
        <v>2.5415758516424129E-2</v>
      </c>
      <c r="AZ76">
        <f t="shared" si="46"/>
        <v>8.5330725896817037E-3</v>
      </c>
      <c r="BA76">
        <f t="shared" si="47"/>
        <v>0.50058270153422701</v>
      </c>
      <c r="BB76">
        <f t="shared" si="48"/>
        <v>0.93108063643927585</v>
      </c>
      <c r="BC76">
        <f t="shared" si="49"/>
        <v>-2.3985728819740846</v>
      </c>
      <c r="BD76">
        <f t="shared" si="50"/>
        <v>-2.5667271374758398</v>
      </c>
      <c r="BE76">
        <f t="shared" si="51"/>
        <v>10.878909124596266</v>
      </c>
      <c r="BF76">
        <f t="shared" si="51"/>
        <v>10.878908933166127</v>
      </c>
      <c r="BG76">
        <f t="shared" si="51"/>
        <v>10.878911358244808</v>
      </c>
      <c r="BH76">
        <f t="shared" si="51"/>
        <v>10.878880640527827</v>
      </c>
      <c r="BI76">
        <f t="shared" si="51"/>
        <v>10.879270329030689</v>
      </c>
      <c r="BJ76">
        <f t="shared" si="51"/>
        <v>10.874419149606135</v>
      </c>
      <c r="BK76">
        <f t="shared" si="51"/>
        <v>10.976765738159251</v>
      </c>
      <c r="BL76">
        <f t="shared" si="52"/>
        <v>11.552460025572735</v>
      </c>
    </row>
    <row r="77" spans="1:64" customFormat="1" ht="12.95" customHeight="1">
      <c r="A77" s="10" t="s">
        <v>39</v>
      </c>
      <c r="B77" s="28" t="s">
        <v>29</v>
      </c>
      <c r="C77" s="30">
        <v>47680.732000000004</v>
      </c>
      <c r="D77" s="13">
        <v>2.9999999999999997E-4</v>
      </c>
      <c r="E77" s="10">
        <f t="shared" si="11"/>
        <v>3.5036335656290962</v>
      </c>
      <c r="F77">
        <f t="shared" si="34"/>
        <v>3.5</v>
      </c>
      <c r="G77">
        <f t="shared" si="37"/>
        <v>1.1025250059901737E-3</v>
      </c>
      <c r="J77">
        <f>+G77</f>
        <v>1.1025250059901737E-3</v>
      </c>
      <c r="O77">
        <f t="shared" ca="1" si="38"/>
        <v>8.048942305476741E-3</v>
      </c>
      <c r="Q77" s="1">
        <f t="shared" si="15"/>
        <v>32662.232000000004</v>
      </c>
      <c r="S77" s="7">
        <v>1</v>
      </c>
      <c r="U77" s="16"/>
      <c r="Z77">
        <f t="shared" si="16"/>
        <v>3.5</v>
      </c>
      <c r="AA77" s="71">
        <f t="shared" si="17"/>
        <v>6.4972557377249943E-3</v>
      </c>
      <c r="AB77" s="71">
        <f t="shared" si="39"/>
        <v>1.9899501442598427E-3</v>
      </c>
      <c r="AC77" s="71">
        <f t="shared" si="40"/>
        <v>1.1025250059901737E-3</v>
      </c>
      <c r="AD77" s="71">
        <f t="shared" si="20"/>
        <v>-5.3947307317348207E-3</v>
      </c>
      <c r="AE77" s="71">
        <f t="shared" si="21"/>
        <v>2.9103119667924115E-5</v>
      </c>
      <c r="AF77">
        <f t="shared" si="22"/>
        <v>1.1025250059901737E-3</v>
      </c>
      <c r="AG77" s="102"/>
      <c r="AH77">
        <f t="shared" si="23"/>
        <v>-8.8742513826966921E-4</v>
      </c>
      <c r="AI77">
        <f t="shared" si="24"/>
        <v>0.4658014871301005</v>
      </c>
      <c r="AJ77">
        <f t="shared" si="25"/>
        <v>0.51199541114260694</v>
      </c>
      <c r="AK77">
        <f t="shared" si="26"/>
        <v>0.41777273106065771</v>
      </c>
      <c r="AL77">
        <f t="shared" si="27"/>
        <v>2.4778898338875797</v>
      </c>
      <c r="AM77">
        <f t="shared" si="28"/>
        <v>2.9019590049074186</v>
      </c>
      <c r="AN77" s="71">
        <f t="shared" si="53"/>
        <v>8.0914042554145063</v>
      </c>
      <c r="AO77" s="71">
        <f t="shared" si="53"/>
        <v>8.0914087319127272</v>
      </c>
      <c r="AP77" s="71">
        <f t="shared" si="53"/>
        <v>8.0913806653888081</v>
      </c>
      <c r="AQ77" s="71">
        <f t="shared" si="53"/>
        <v>8.0915565817295736</v>
      </c>
      <c r="AR77" s="71">
        <f t="shared" si="53"/>
        <v>8.0904518474041698</v>
      </c>
      <c r="AS77" s="71">
        <f t="shared" si="53"/>
        <v>8.0973078768145346</v>
      </c>
      <c r="AT77" s="71">
        <f t="shared" si="53"/>
        <v>8.0510147827970844</v>
      </c>
      <c r="AU77" s="71">
        <f t="shared" si="30"/>
        <v>7.4322683194209738</v>
      </c>
      <c r="AW77">
        <v>35000</v>
      </c>
      <c r="AX77">
        <f t="shared" si="44"/>
        <v>3.3904806585085732E-2</v>
      </c>
      <c r="AY77">
        <f t="shared" si="45"/>
        <v>2.7816990966147453E-2</v>
      </c>
      <c r="AZ77">
        <f t="shared" si="46"/>
        <v>6.0878156189382773E-3</v>
      </c>
      <c r="BA77">
        <f t="shared" si="47"/>
        <v>0.54006841030963093</v>
      </c>
      <c r="BB77">
        <f t="shared" si="48"/>
        <v>0.89786837936144881</v>
      </c>
      <c r="BC77">
        <f t="shared" si="49"/>
        <v>-2.3161126501935714</v>
      </c>
      <c r="BD77">
        <f t="shared" si="50"/>
        <v>-2.2836644862294087</v>
      </c>
      <c r="BE77">
        <f t="shared" si="51"/>
        <v>10.995493786651387</v>
      </c>
      <c r="BF77">
        <f t="shared" si="51"/>
        <v>10.995493786651387</v>
      </c>
      <c r="BG77">
        <f t="shared" si="51"/>
        <v>10.995493786651437</v>
      </c>
      <c r="BH77">
        <f t="shared" si="51"/>
        <v>10.995493785727476</v>
      </c>
      <c r="BI77">
        <f t="shared" si="51"/>
        <v>10.995513004253949</v>
      </c>
      <c r="BJ77">
        <f t="shared" si="51"/>
        <v>11.003103058872185</v>
      </c>
      <c r="BK77">
        <f t="shared" si="51"/>
        <v>11.145517631303113</v>
      </c>
      <c r="BL77">
        <f t="shared" si="52"/>
        <v>11.673654610490352</v>
      </c>
    </row>
    <row r="78" spans="1:64" customFormat="1" ht="12.95" customHeight="1">
      <c r="A78" s="10" t="s">
        <v>39</v>
      </c>
      <c r="B78" s="28" t="s">
        <v>29</v>
      </c>
      <c r="C78" s="13">
        <v>47683.764199999998</v>
      </c>
      <c r="D78" s="13">
        <v>5.9999999999999995E-4</v>
      </c>
      <c r="E78" s="10">
        <f t="shared" si="11"/>
        <v>13.496783502242334</v>
      </c>
      <c r="F78">
        <f t="shared" si="34"/>
        <v>13.5</v>
      </c>
      <c r="G78">
        <f t="shared" si="37"/>
        <v>-9.7597499552648515E-4</v>
      </c>
      <c r="J78">
        <f>+G78</f>
        <v>-9.7597499552648515E-4</v>
      </c>
      <c r="O78">
        <f t="shared" ca="1" si="38"/>
        <v>8.0567617012778283E-3</v>
      </c>
      <c r="Q78" s="1">
        <f t="shared" si="15"/>
        <v>32665.264199999998</v>
      </c>
      <c r="S78" s="7">
        <v>1</v>
      </c>
      <c r="U78" s="16"/>
      <c r="Z78">
        <f t="shared" si="16"/>
        <v>13.5</v>
      </c>
      <c r="AA78" s="71">
        <f t="shared" si="17"/>
        <v>6.5075980232077993E-3</v>
      </c>
      <c r="AB78" s="71">
        <f t="shared" si="39"/>
        <v>-1.1175693057978691E-4</v>
      </c>
      <c r="AC78" s="71">
        <f t="shared" si="40"/>
        <v>-9.7597499552648515E-4</v>
      </c>
      <c r="AD78" s="71">
        <f t="shared" si="20"/>
        <v>-7.4835730187342844E-3</v>
      </c>
      <c r="AE78" s="71">
        <f t="shared" si="21"/>
        <v>5.6003865126727769E-5</v>
      </c>
      <c r="AF78">
        <f t="shared" si="22"/>
        <v>-9.7597499552648515E-4</v>
      </c>
      <c r="AG78" s="102"/>
      <c r="AH78">
        <f t="shared" si="23"/>
        <v>-8.6421806494669823E-4</v>
      </c>
      <c r="AI78">
        <f t="shared" si="24"/>
        <v>0.46552500277437514</v>
      </c>
      <c r="AJ78">
        <f t="shared" si="25"/>
        <v>0.51256402290101621</v>
      </c>
      <c r="AK78">
        <f t="shared" si="26"/>
        <v>0.41741895418267849</v>
      </c>
      <c r="AL78">
        <f t="shared" si="27"/>
        <v>2.4785519198506241</v>
      </c>
      <c r="AM78">
        <f t="shared" si="28"/>
        <v>2.9050808812368163</v>
      </c>
      <c r="AN78" s="71">
        <f t="shared" si="53"/>
        <v>8.0924491649517769</v>
      </c>
      <c r="AO78" s="71">
        <f t="shared" si="53"/>
        <v>8.0924536911034135</v>
      </c>
      <c r="AP78" s="71">
        <f t="shared" si="53"/>
        <v>8.0924254352594218</v>
      </c>
      <c r="AQ78" s="71">
        <f t="shared" si="53"/>
        <v>8.0926017770329235</v>
      </c>
      <c r="AR78" s="71">
        <f t="shared" si="53"/>
        <v>8.091499146096039</v>
      </c>
      <c r="AS78" s="71">
        <f t="shared" si="53"/>
        <v>8.0983135293655835</v>
      </c>
      <c r="AT78" s="71">
        <f t="shared" si="53"/>
        <v>8.0525626953890459</v>
      </c>
      <c r="AU78" s="71">
        <f t="shared" si="30"/>
        <v>7.4334802652701493</v>
      </c>
      <c r="AW78">
        <v>36000</v>
      </c>
      <c r="AX78">
        <f t="shared" si="44"/>
        <v>3.3664770018758471E-2</v>
      </c>
      <c r="AY78">
        <f t="shared" si="45"/>
        <v>3.0325139938310805E-2</v>
      </c>
      <c r="AZ78">
        <f t="shared" si="46"/>
        <v>3.339630080447666E-3</v>
      </c>
      <c r="BA78">
        <f t="shared" si="47"/>
        <v>0.5906472837916763</v>
      </c>
      <c r="BB78">
        <f t="shared" si="48"/>
        <v>0.85086185631628675</v>
      </c>
      <c r="BC78">
        <f t="shared" si="49"/>
        <v>-2.218832520108633</v>
      </c>
      <c r="BD78">
        <f t="shared" si="50"/>
        <v>-2.011389382634464</v>
      </c>
      <c r="BE78">
        <f t="shared" si="51"/>
        <v>11.122110423842935</v>
      </c>
      <c r="BF78">
        <f t="shared" si="51"/>
        <v>11.122112113539938</v>
      </c>
      <c r="BG78">
        <f t="shared" si="51"/>
        <v>11.122131855108826</v>
      </c>
      <c r="BH78">
        <f t="shared" si="51"/>
        <v>11.122362279121228</v>
      </c>
      <c r="BI78">
        <f t="shared" si="51"/>
        <v>11.125021625423802</v>
      </c>
      <c r="BJ78">
        <f t="shared" si="51"/>
        <v>11.152502755606598</v>
      </c>
      <c r="BK78">
        <f t="shared" si="51"/>
        <v>11.322017377266095</v>
      </c>
      <c r="BL78">
        <f t="shared" si="52"/>
        <v>11.79484919540797</v>
      </c>
    </row>
    <row r="79" spans="1:64" customFormat="1" ht="12.95" customHeight="1">
      <c r="A79" s="10" t="s">
        <v>41</v>
      </c>
      <c r="B79" s="28"/>
      <c r="C79" s="13">
        <v>47921.644999999997</v>
      </c>
      <c r="D79" s="13"/>
      <c r="E79" s="10">
        <f t="shared" si="11"/>
        <v>797.47491866682594</v>
      </c>
      <c r="F79">
        <f t="shared" si="34"/>
        <v>797.5</v>
      </c>
      <c r="G79">
        <f t="shared" si="37"/>
        <v>-7.6103750034235418E-3</v>
      </c>
      <c r="I79">
        <f t="shared" ref="I79:I85" si="54">+G79</f>
        <v>-7.6103750034235418E-3</v>
      </c>
      <c r="O79">
        <f t="shared" ca="1" si="38"/>
        <v>8.6698023320830216E-3</v>
      </c>
      <c r="Q79" s="1">
        <f t="shared" si="15"/>
        <v>32903.144999999997</v>
      </c>
      <c r="S79" s="7">
        <v>0.1</v>
      </c>
      <c r="U79" s="16"/>
      <c r="Z79">
        <f t="shared" si="16"/>
        <v>797.5</v>
      </c>
      <c r="AA79" s="71">
        <f t="shared" si="17"/>
        <v>7.3119308580505485E-3</v>
      </c>
      <c r="AB79" s="71">
        <f t="shared" si="39"/>
        <v>-8.5258115862121547E-3</v>
      </c>
      <c r="AC79" s="71">
        <f t="shared" si="40"/>
        <v>-7.6103750034235418E-3</v>
      </c>
      <c r="AD79" s="71">
        <f t="shared" si="20"/>
        <v>-1.492230586147409E-2</v>
      </c>
      <c r="AE79" s="71">
        <f t="shared" si="21"/>
        <v>2.2267521222338401E-5</v>
      </c>
      <c r="AF79">
        <f t="shared" si="22"/>
        <v>-7.6103750034235418E-3</v>
      </c>
      <c r="AG79" s="102"/>
      <c r="AH79">
        <f t="shared" si="23"/>
        <v>9.1543658278861299E-4</v>
      </c>
      <c r="AI79">
        <f t="shared" si="24"/>
        <v>0.44547929490186444</v>
      </c>
      <c r="AJ79">
        <f t="shared" si="25"/>
        <v>0.5545212346695727</v>
      </c>
      <c r="AK79">
        <f t="shared" si="26"/>
        <v>0.39039581656026928</v>
      </c>
      <c r="AL79">
        <f t="shared" si="27"/>
        <v>2.528171202874816</v>
      </c>
      <c r="AM79">
        <f t="shared" si="28"/>
        <v>3.1575172654140751</v>
      </c>
      <c r="AN79" s="71">
        <f t="shared" si="53"/>
        <v>8.1725381853046155</v>
      </c>
      <c r="AO79" s="71">
        <f t="shared" si="53"/>
        <v>8.1725389631276428</v>
      </c>
      <c r="AP79" s="71">
        <f t="shared" si="53"/>
        <v>8.1725353010024033</v>
      </c>
      <c r="AQ79" s="71">
        <f t="shared" si="53"/>
        <v>8.1725525425659846</v>
      </c>
      <c r="AR79" s="71">
        <f t="shared" si="53"/>
        <v>8.1724713601060834</v>
      </c>
      <c r="AS79" s="71">
        <f t="shared" si="53"/>
        <v>8.1728534360360143</v>
      </c>
      <c r="AT79" s="71">
        <f t="shared" si="53"/>
        <v>8.1710513607768931</v>
      </c>
      <c r="AU79" s="71">
        <f t="shared" si="30"/>
        <v>7.5284968198455609</v>
      </c>
      <c r="AW79">
        <v>37000</v>
      </c>
      <c r="AX79">
        <f t="shared" si="44"/>
        <v>3.31880728635712E-2</v>
      </c>
      <c r="AY79">
        <f t="shared" si="45"/>
        <v>3.294020543291417E-2</v>
      </c>
      <c r="AZ79">
        <f t="shared" si="46"/>
        <v>2.4786743065703166E-4</v>
      </c>
      <c r="BA79">
        <f t="shared" si="47"/>
        <v>0.65737845988679888</v>
      </c>
      <c r="BB79">
        <f t="shared" si="48"/>
        <v>0.78284563764321713</v>
      </c>
      <c r="BC79">
        <f t="shared" si="49"/>
        <v>-2.100435127243458</v>
      </c>
      <c r="BD79">
        <f t="shared" si="50"/>
        <v>-1.7441944151521274</v>
      </c>
      <c r="BE79">
        <f t="shared" si="51"/>
        <v>11.261781318090618</v>
      </c>
      <c r="BF79">
        <f t="shared" si="51"/>
        <v>11.261840726406977</v>
      </c>
      <c r="BG79">
        <f t="shared" si="51"/>
        <v>11.26217344513276</v>
      </c>
      <c r="BH79">
        <f t="shared" si="51"/>
        <v>11.264029409532528</v>
      </c>
      <c r="BI79">
        <f t="shared" si="51"/>
        <v>11.274160986102899</v>
      </c>
      <c r="BJ79">
        <f t="shared" si="51"/>
        <v>11.324142706704514</v>
      </c>
      <c r="BK79">
        <f t="shared" si="51"/>
        <v>11.50545364060909</v>
      </c>
      <c r="BL79">
        <f t="shared" si="52"/>
        <v>11.916043780325587</v>
      </c>
    </row>
    <row r="80" spans="1:64" customFormat="1" ht="12.95" customHeight="1">
      <c r="A80" s="10" t="s">
        <v>42</v>
      </c>
      <c r="B80" s="28"/>
      <c r="C80" s="13">
        <v>47946.383999999998</v>
      </c>
      <c r="D80" s="13"/>
      <c r="E80" s="10">
        <f t="shared" si="11"/>
        <v>879.00665677195173</v>
      </c>
      <c r="F80">
        <f t="shared" si="34"/>
        <v>879</v>
      </c>
      <c r="G80">
        <f t="shared" si="37"/>
        <v>2.0198499987600371E-3</v>
      </c>
      <c r="I80">
        <f t="shared" si="54"/>
        <v>2.0198499987600371E-3</v>
      </c>
      <c r="O80">
        <f t="shared" ca="1" si="38"/>
        <v>8.7335304078618777E-3</v>
      </c>
      <c r="Q80" s="1">
        <f t="shared" si="15"/>
        <v>32927.883999999998</v>
      </c>
      <c r="S80" s="7">
        <v>0.1</v>
      </c>
      <c r="U80" s="16"/>
      <c r="Z80">
        <f t="shared" si="16"/>
        <v>879</v>
      </c>
      <c r="AA80" s="71">
        <f t="shared" si="17"/>
        <v>7.394828161799487E-3</v>
      </c>
      <c r="AB80" s="71">
        <f t="shared" si="39"/>
        <v>9.2389828106144867E-4</v>
      </c>
      <c r="AC80" s="71">
        <f t="shared" si="40"/>
        <v>2.0198499987600371E-3</v>
      </c>
      <c r="AD80" s="71">
        <f t="shared" si="20"/>
        <v>-5.3749781630394499E-3</v>
      </c>
      <c r="AE80" s="71">
        <f t="shared" si="21"/>
        <v>2.8890390253150939E-6</v>
      </c>
      <c r="AF80">
        <f t="shared" si="22"/>
        <v>2.0198499987600371E-3</v>
      </c>
      <c r="AG80" s="102"/>
      <c r="AH80">
        <f t="shared" si="23"/>
        <v>1.0959517176985884E-3</v>
      </c>
      <c r="AI80">
        <f t="shared" si="24"/>
        <v>0.44356626934620869</v>
      </c>
      <c r="AJ80">
        <f t="shared" si="25"/>
        <v>0.55860663574997227</v>
      </c>
      <c r="AK80">
        <f t="shared" si="26"/>
        <v>0.38766429982782374</v>
      </c>
      <c r="AL80">
        <f t="shared" si="27"/>
        <v>2.5330886164793993</v>
      </c>
      <c r="AM80">
        <f t="shared" si="28"/>
        <v>3.1847001574260574</v>
      </c>
      <c r="AN80" s="71">
        <f t="shared" si="53"/>
        <v>8.1806680013793027</v>
      </c>
      <c r="AO80" s="71">
        <f t="shared" si="53"/>
        <v>8.1806665877271776</v>
      </c>
      <c r="AP80" s="71">
        <f t="shared" si="53"/>
        <v>8.1806730834741099</v>
      </c>
      <c r="AQ80" s="71">
        <f t="shared" si="53"/>
        <v>8.1806432344174578</v>
      </c>
      <c r="AR80" s="71">
        <f t="shared" si="53"/>
        <v>8.180780374171837</v>
      </c>
      <c r="AS80" s="71">
        <f t="shared" si="53"/>
        <v>8.180149834488752</v>
      </c>
      <c r="AT80" s="71">
        <f t="shared" si="53"/>
        <v>8.1830392876075475</v>
      </c>
      <c r="AU80" s="71">
        <f t="shared" si="30"/>
        <v>7.5383741785163467</v>
      </c>
      <c r="AW80">
        <v>38000</v>
      </c>
      <c r="AX80">
        <f t="shared" si="44"/>
        <v>3.242381957815637E-2</v>
      </c>
      <c r="AY80">
        <f t="shared" si="45"/>
        <v>3.5662187449957562E-2</v>
      </c>
      <c r="AZ80">
        <f t="shared" si="46"/>
        <v>-3.2383678718011914E-3</v>
      </c>
      <c r="BA80">
        <f t="shared" si="47"/>
        <v>0.74882471990710164</v>
      </c>
      <c r="BB80">
        <f t="shared" si="48"/>
        <v>0.68090846298443597</v>
      </c>
      <c r="BC80">
        <f t="shared" si="49"/>
        <v>-1.9502113503045224</v>
      </c>
      <c r="BD80">
        <f t="shared" si="50"/>
        <v>-1.4752982197261184</v>
      </c>
      <c r="BE80">
        <f t="shared" si="51"/>
        <v>11.419149482615515</v>
      </c>
      <c r="BF80">
        <f t="shared" si="51"/>
        <v>11.419650294657007</v>
      </c>
      <c r="BG80">
        <f t="shared" si="51"/>
        <v>11.421441453753527</v>
      </c>
      <c r="BH80">
        <f t="shared" si="51"/>
        <v>11.427790512382522</v>
      </c>
      <c r="BI80">
        <f t="shared" si="51"/>
        <v>11.449625759742675</v>
      </c>
      <c r="BJ80">
        <f t="shared" si="51"/>
        <v>11.518263706083237</v>
      </c>
      <c r="BK80">
        <f t="shared" si="51"/>
        <v>11.694913326088518</v>
      </c>
      <c r="BL80">
        <f t="shared" si="52"/>
        <v>12.037238365243205</v>
      </c>
    </row>
    <row r="81" spans="1:64" customFormat="1" ht="12.95" customHeight="1">
      <c r="A81" s="10" t="s">
        <v>42</v>
      </c>
      <c r="B81" s="28"/>
      <c r="C81" s="13">
        <v>47967.328999999998</v>
      </c>
      <c r="D81" s="13"/>
      <c r="E81" s="10">
        <f t="shared" si="11"/>
        <v>948.03459866983519</v>
      </c>
      <c r="F81">
        <f t="shared" si="34"/>
        <v>948</v>
      </c>
      <c r="G81">
        <f t="shared" si="37"/>
        <v>1.049819999752799E-2</v>
      </c>
      <c r="I81">
        <f t="shared" si="54"/>
        <v>1.049819999752799E-2</v>
      </c>
      <c r="O81">
        <f t="shared" ca="1" si="38"/>
        <v>8.7874842388893752E-3</v>
      </c>
      <c r="Q81" s="1">
        <f t="shared" si="15"/>
        <v>32948.828999999998</v>
      </c>
      <c r="S81" s="7">
        <v>0.1</v>
      </c>
      <c r="U81" s="16"/>
      <c r="Z81">
        <f t="shared" si="16"/>
        <v>948</v>
      </c>
      <c r="AA81" s="71">
        <f t="shared" si="17"/>
        <v>7.4649096129281271E-3</v>
      </c>
      <c r="AB81" s="71">
        <f t="shared" si="39"/>
        <v>9.2500761948473859E-3</v>
      </c>
      <c r="AC81" s="71">
        <f t="shared" si="40"/>
        <v>1.049819999752799E-2</v>
      </c>
      <c r="AD81" s="71">
        <f t="shared" si="20"/>
        <v>3.0332903845998634E-3</v>
      </c>
      <c r="AE81" s="71">
        <f t="shared" si="21"/>
        <v>9.2008505573059872E-7</v>
      </c>
      <c r="AF81">
        <f t="shared" si="22"/>
        <v>1.049819999752799E-2</v>
      </c>
      <c r="AG81" s="102"/>
      <c r="AH81">
        <f t="shared" si="23"/>
        <v>1.248123802680605E-3</v>
      </c>
      <c r="AI81">
        <f t="shared" si="24"/>
        <v>0.44196978237078133</v>
      </c>
      <c r="AJ81">
        <f t="shared" si="25"/>
        <v>0.56202781288527981</v>
      </c>
      <c r="AK81">
        <f t="shared" si="26"/>
        <v>0.38536266319271201</v>
      </c>
      <c r="AL81">
        <f t="shared" si="27"/>
        <v>2.5372190925999361</v>
      </c>
      <c r="AM81">
        <f t="shared" si="28"/>
        <v>3.2078640764618291</v>
      </c>
      <c r="AN81" s="71">
        <f t="shared" ref="AN81:AT90" si="55">$AU81+$AB$7*SIN(AO81)</f>
        <v>8.1875238521231104</v>
      </c>
      <c r="AO81" s="71">
        <f t="shared" si="55"/>
        <v>8.1875201249077243</v>
      </c>
      <c r="AP81" s="71">
        <f t="shared" si="55"/>
        <v>8.1875369120888859</v>
      </c>
      <c r="AQ81" s="71">
        <f t="shared" si="55"/>
        <v>8.1874612970928737</v>
      </c>
      <c r="AR81" s="71">
        <f t="shared" si="55"/>
        <v>8.1878017618242627</v>
      </c>
      <c r="AS81" s="71">
        <f t="shared" si="55"/>
        <v>8.1862661344292675</v>
      </c>
      <c r="AT81" s="71">
        <f t="shared" si="55"/>
        <v>8.1931394187913131</v>
      </c>
      <c r="AU81" s="71">
        <f t="shared" si="30"/>
        <v>7.5467366048756626</v>
      </c>
      <c r="AW81">
        <v>39000</v>
      </c>
      <c r="AX81">
        <f t="shared" si="44"/>
        <v>3.1307993009291504E-2</v>
      </c>
      <c r="AY81">
        <f t="shared" si="45"/>
        <v>3.8491085989440961E-2</v>
      </c>
      <c r="AZ81">
        <f t="shared" si="46"/>
        <v>-7.1830929801494593E-3</v>
      </c>
      <c r="BA81">
        <f t="shared" si="47"/>
        <v>0.88037450803515682</v>
      </c>
      <c r="BB81">
        <f t="shared" si="48"/>
        <v>0.52005224839321273</v>
      </c>
      <c r="BC81">
        <f t="shared" si="49"/>
        <v>-1.7481211053720889</v>
      </c>
      <c r="BD81">
        <f t="shared" si="50"/>
        <v>-1.1951377534204395</v>
      </c>
      <c r="BE81">
        <f t="shared" si="51"/>
        <v>11.602011603036942</v>
      </c>
      <c r="BF81">
        <f t="shared" si="51"/>
        <v>11.604110267894709</v>
      </c>
      <c r="BG81">
        <f t="shared" si="51"/>
        <v>11.609502791755698</v>
      </c>
      <c r="BH81">
        <f t="shared" si="51"/>
        <v>11.623173656656149</v>
      </c>
      <c r="BI81">
        <f t="shared" si="51"/>
        <v>11.656733835866666</v>
      </c>
      <c r="BJ81">
        <f t="shared" si="51"/>
        <v>11.733606904678556</v>
      </c>
      <c r="BK81">
        <f t="shared" si="51"/>
        <v>11.889394973907621</v>
      </c>
      <c r="BL81">
        <f t="shared" si="52"/>
        <v>12.158432950160821</v>
      </c>
    </row>
    <row r="82" spans="1:64" customFormat="1" ht="12.95" customHeight="1">
      <c r="A82" s="10" t="s">
        <v>42</v>
      </c>
      <c r="B82" s="28"/>
      <c r="C82" s="13">
        <v>48677.356</v>
      </c>
      <c r="D82" s="13"/>
      <c r="E82" s="10">
        <f t="shared" si="11"/>
        <v>3288.0538157588462</v>
      </c>
      <c r="F82">
        <f t="shared" si="34"/>
        <v>3288</v>
      </c>
      <c r="G82">
        <f t="shared" si="37"/>
        <v>1.632919999974547E-2</v>
      </c>
      <c r="I82">
        <f t="shared" si="54"/>
        <v>1.632919999974547E-2</v>
      </c>
      <c r="O82">
        <f t="shared" ca="1" si="38"/>
        <v>1.061722285634365E-2</v>
      </c>
      <c r="Q82" s="1">
        <f t="shared" si="15"/>
        <v>33658.856</v>
      </c>
      <c r="S82" s="7">
        <v>0.1</v>
      </c>
      <c r="U82" s="16"/>
      <c r="Z82">
        <f t="shared" si="16"/>
        <v>3288</v>
      </c>
      <c r="AA82" s="71">
        <f t="shared" si="17"/>
        <v>9.7950438711467518E-3</v>
      </c>
      <c r="AB82" s="71">
        <f t="shared" si="39"/>
        <v>1.026834612981161E-2</v>
      </c>
      <c r="AC82" s="71">
        <f t="shared" si="40"/>
        <v>1.632919999974547E-2</v>
      </c>
      <c r="AD82" s="71">
        <f t="shared" si="20"/>
        <v>6.5341561285987178E-3</v>
      </c>
      <c r="AE82" s="71">
        <f t="shared" si="21"/>
        <v>4.2695196312904181E-6</v>
      </c>
      <c r="AF82">
        <f t="shared" si="22"/>
        <v>1.632919999974547E-2</v>
      </c>
      <c r="AG82" s="102"/>
      <c r="AH82">
        <f t="shared" si="23"/>
        <v>6.0608538699338599E-3</v>
      </c>
      <c r="AI82">
        <f t="shared" si="24"/>
        <v>0.39815285666218236</v>
      </c>
      <c r="AJ82">
        <f t="shared" si="25"/>
        <v>0.66106557328391147</v>
      </c>
      <c r="AK82">
        <f t="shared" si="26"/>
        <v>0.31254139250089935</v>
      </c>
      <c r="AL82">
        <f t="shared" si="27"/>
        <v>2.6626216859995644</v>
      </c>
      <c r="AM82">
        <f t="shared" si="28"/>
        <v>4.0954830306852079</v>
      </c>
      <c r="AN82" s="71">
        <f t="shared" si="55"/>
        <v>8.4075189937151116</v>
      </c>
      <c r="AO82" s="71">
        <f t="shared" si="55"/>
        <v>8.406688682773293</v>
      </c>
      <c r="AP82" s="71">
        <f t="shared" si="55"/>
        <v>8.4090164317987703</v>
      </c>
      <c r="AQ82" s="71">
        <f t="shared" si="55"/>
        <v>8.4024682974218301</v>
      </c>
      <c r="AR82" s="71">
        <f t="shared" si="55"/>
        <v>8.4207158161489009</v>
      </c>
      <c r="AS82" s="71">
        <f t="shared" si="55"/>
        <v>8.3684261481190134</v>
      </c>
      <c r="AT82" s="71">
        <f t="shared" si="55"/>
        <v>8.508303117959418</v>
      </c>
      <c r="AU82" s="71">
        <f t="shared" si="30"/>
        <v>7.8303319335828858</v>
      </c>
      <c r="AW82">
        <v>40000</v>
      </c>
      <c r="AX82">
        <f t="shared" si="44"/>
        <v>2.9798344880794733E-2</v>
      </c>
      <c r="AY82">
        <f t="shared" si="45"/>
        <v>4.1426901051364366E-2</v>
      </c>
      <c r="AZ82">
        <f t="shared" si="46"/>
        <v>-1.1628556170569631E-2</v>
      </c>
      <c r="BA82">
        <f t="shared" si="47"/>
        <v>1.0790908864495983</v>
      </c>
      <c r="BB82">
        <f t="shared" si="48"/>
        <v>0.25001502156048933</v>
      </c>
      <c r="BC82">
        <f t="shared" si="49"/>
        <v>-1.4539047540315611</v>
      </c>
      <c r="BD82">
        <f t="shared" si="50"/>
        <v>-0.88944404521506526</v>
      </c>
      <c r="BE82">
        <f t="shared" ref="BE82:BK82" si="56">$BL82+$AB$7*SIN(BF82)</f>
        <v>11.823505049754056</v>
      </c>
      <c r="BF82">
        <f t="shared" si="56"/>
        <v>11.828670838138287</v>
      </c>
      <c r="BG82">
        <f t="shared" si="56"/>
        <v>11.838916782175911</v>
      </c>
      <c r="BH82">
        <f t="shared" si="56"/>
        <v>11.858968142005828</v>
      </c>
      <c r="BI82">
        <f t="shared" si="56"/>
        <v>11.897252576207558</v>
      </c>
      <c r="BJ82">
        <f t="shared" si="56"/>
        <v>11.96734123617788</v>
      </c>
      <c r="BK82">
        <f t="shared" si="56"/>
        <v>12.087823451289712</v>
      </c>
      <c r="BL82">
        <f t="shared" si="52"/>
        <v>12.279627535078436</v>
      </c>
    </row>
    <row r="83" spans="1:64" customFormat="1" ht="12.95" customHeight="1">
      <c r="A83" s="10" t="s">
        <v>41</v>
      </c>
      <c r="B83" s="28"/>
      <c r="C83" s="13">
        <v>48711.63</v>
      </c>
      <c r="D83" s="13"/>
      <c r="E83" s="10">
        <f t="shared" si="11"/>
        <v>3401.009828201335</v>
      </c>
      <c r="F83">
        <f t="shared" si="34"/>
        <v>3401</v>
      </c>
      <c r="G83">
        <f t="shared" si="37"/>
        <v>2.9821499992976896E-3</v>
      </c>
      <c r="I83">
        <f t="shared" si="54"/>
        <v>2.9821499992976896E-3</v>
      </c>
      <c r="O83">
        <f t="shared" ca="1" si="38"/>
        <v>1.0705582028895929E-2</v>
      </c>
      <c r="Q83" s="1">
        <f t="shared" si="15"/>
        <v>33693.129999999997</v>
      </c>
      <c r="S83" s="7">
        <v>0.1</v>
      </c>
      <c r="U83" s="16"/>
      <c r="Z83">
        <f t="shared" si="16"/>
        <v>3401</v>
      </c>
      <c r="AA83" s="71">
        <f t="shared" si="17"/>
        <v>9.9057829597130349E-3</v>
      </c>
      <c r="AB83" s="71">
        <f t="shared" si="39"/>
        <v>-3.2945109541651536E-3</v>
      </c>
      <c r="AC83" s="71">
        <f t="shared" si="40"/>
        <v>2.9821499992976896E-3</v>
      </c>
      <c r="AD83" s="71">
        <f t="shared" si="20"/>
        <v>-6.9236329604153452E-3</v>
      </c>
      <c r="AE83" s="71">
        <f t="shared" si="21"/>
        <v>4.7936693370549754E-6</v>
      </c>
      <c r="AF83">
        <f t="shared" si="22"/>
        <v>2.9821499992976896E-3</v>
      </c>
      <c r="AG83" s="102"/>
      <c r="AH83">
        <f t="shared" si="23"/>
        <v>6.2766609534628433E-3</v>
      </c>
      <c r="AI83">
        <f t="shared" si="24"/>
        <v>0.39645425010166013</v>
      </c>
      <c r="AJ83">
        <f t="shared" si="25"/>
        <v>0.66515517109430355</v>
      </c>
      <c r="AK83">
        <f t="shared" si="26"/>
        <v>0.30924849837944779</v>
      </c>
      <c r="AL83">
        <f t="shared" si="27"/>
        <v>2.6680852754211193</v>
      </c>
      <c r="AM83">
        <f t="shared" si="28"/>
        <v>4.1445846387329182</v>
      </c>
      <c r="AN83" s="71">
        <f t="shared" si="55"/>
        <v>8.4176253393863831</v>
      </c>
      <c r="AO83" s="71">
        <f t="shared" si="55"/>
        <v>8.4166874247254491</v>
      </c>
      <c r="AP83" s="71">
        <f t="shared" si="55"/>
        <v>8.4192745997557488</v>
      </c>
      <c r="AQ83" s="71">
        <f t="shared" si="55"/>
        <v>8.4121121138433139</v>
      </c>
      <c r="AR83" s="71">
        <f t="shared" si="55"/>
        <v>8.4317472443490988</v>
      </c>
      <c r="AS83" s="71">
        <f t="shared" si="55"/>
        <v>8.3763527888978739</v>
      </c>
      <c r="AT83" s="71">
        <f t="shared" si="55"/>
        <v>8.5221541463791208</v>
      </c>
      <c r="AU83" s="71">
        <f t="shared" si="30"/>
        <v>7.8440269216785765</v>
      </c>
    </row>
    <row r="84" spans="1:64" customFormat="1" ht="12.95" customHeight="1">
      <c r="A84" s="10" t="s">
        <v>41</v>
      </c>
      <c r="B84" s="28"/>
      <c r="C84" s="13">
        <v>48715.576999999997</v>
      </c>
      <c r="D84" s="13"/>
      <c r="E84" s="10">
        <f t="shared" si="11"/>
        <v>3414.01786289558</v>
      </c>
      <c r="F84">
        <f t="shared" si="34"/>
        <v>3414</v>
      </c>
      <c r="G84">
        <f t="shared" si="37"/>
        <v>5.4201000020839274E-3</v>
      </c>
      <c r="I84">
        <f t="shared" si="54"/>
        <v>5.4201000020839274E-3</v>
      </c>
      <c r="O84">
        <f t="shared" ca="1" si="38"/>
        <v>1.0715747243437341E-2</v>
      </c>
      <c r="Q84" s="1">
        <f t="shared" si="15"/>
        <v>33697.076999999997</v>
      </c>
      <c r="S84" s="7">
        <v>0.1</v>
      </c>
      <c r="U84" s="16"/>
      <c r="Z84">
        <f t="shared" si="16"/>
        <v>3414</v>
      </c>
      <c r="AA84" s="71">
        <f t="shared" si="17"/>
        <v>9.9185154285083704E-3</v>
      </c>
      <c r="AB84" s="71">
        <f t="shared" si="39"/>
        <v>-8.8129332398940996E-4</v>
      </c>
      <c r="AC84" s="71">
        <f t="shared" si="40"/>
        <v>5.4201000020839274E-3</v>
      </c>
      <c r="AD84" s="71">
        <f t="shared" si="20"/>
        <v>-4.498415426424443E-3</v>
      </c>
      <c r="AE84" s="71">
        <f t="shared" si="21"/>
        <v>2.0235741348693404E-6</v>
      </c>
      <c r="AF84">
        <f t="shared" si="22"/>
        <v>5.4201000020839274E-3</v>
      </c>
      <c r="AG84" s="102"/>
      <c r="AH84">
        <f t="shared" si="23"/>
        <v>6.3013933260733374E-3</v>
      </c>
      <c r="AI84">
        <f t="shared" si="24"/>
        <v>0.39626087531498766</v>
      </c>
      <c r="AJ84">
        <f t="shared" si="25"/>
        <v>0.66562224499637923</v>
      </c>
      <c r="AK84">
        <f t="shared" si="26"/>
        <v>0.30887080680256579</v>
      </c>
      <c r="AL84">
        <f t="shared" si="27"/>
        <v>2.6687109629825421</v>
      </c>
      <c r="AM84">
        <f t="shared" si="28"/>
        <v>4.1502787653893112</v>
      </c>
      <c r="AN84" s="71">
        <f t="shared" si="55"/>
        <v>8.4187854693513149</v>
      </c>
      <c r="AO84" s="71">
        <f t="shared" si="55"/>
        <v>8.4178345827606531</v>
      </c>
      <c r="AP84" s="71">
        <f t="shared" si="55"/>
        <v>8.4204527294438876</v>
      </c>
      <c r="AQ84" s="71">
        <f t="shared" si="55"/>
        <v>8.4132176215785321</v>
      </c>
      <c r="AR84" s="71">
        <f t="shared" si="55"/>
        <v>8.4330150382191249</v>
      </c>
      <c r="AS84" s="71">
        <f t="shared" si="55"/>
        <v>8.3772615660524092</v>
      </c>
      <c r="AT84" s="71">
        <f t="shared" si="55"/>
        <v>8.5237394703841094</v>
      </c>
      <c r="AU84" s="71">
        <f t="shared" si="30"/>
        <v>7.845602451282506</v>
      </c>
    </row>
    <row r="85" spans="1:64" customFormat="1" ht="12.95" customHeight="1">
      <c r="A85" s="10" t="s">
        <v>43</v>
      </c>
      <c r="B85" s="28"/>
      <c r="C85" s="13">
        <v>49101.392999999996</v>
      </c>
      <c r="D85" s="13"/>
      <c r="E85" s="10">
        <f t="shared" ref="E85:E148" si="57">+(C85-C$7)/C$8</f>
        <v>4685.5425433097171</v>
      </c>
      <c r="F85">
        <f t="shared" si="34"/>
        <v>4685.5</v>
      </c>
      <c r="G85">
        <f t="shared" ref="G85:G87" si="58">+C85-(C$7+F85*C$8)</f>
        <v>1.290882499597501E-2</v>
      </c>
      <c r="I85">
        <f t="shared" si="54"/>
        <v>1.290882499597501E-2</v>
      </c>
      <c r="O85">
        <f t="shared" ca="1" si="38"/>
        <v>1.170998341954551E-2</v>
      </c>
      <c r="Q85" s="1">
        <f t="shared" ref="Q85:Q148" si="59">+C85-15018.5</f>
        <v>34082.892999999996</v>
      </c>
      <c r="S85" s="7">
        <v>0.1</v>
      </c>
      <c r="U85" s="16"/>
      <c r="Z85">
        <f t="shared" ref="Z85:Z148" si="60">F85</f>
        <v>4685.5</v>
      </c>
      <c r="AA85" s="71">
        <f t="shared" ref="AA85:AA148" si="61">AB$3+AB$4*Z85+AB$5*Z85^2+AH85</f>
        <v>1.1158048219911077E-2</v>
      </c>
      <c r="AB85" s="71">
        <f t="shared" si="39"/>
        <v>4.2815262425310099E-3</v>
      </c>
      <c r="AC85" s="71">
        <f t="shared" si="40"/>
        <v>1.290882499597501E-2</v>
      </c>
      <c r="AD85" s="71">
        <f t="shared" ref="AD85:AD148" si="62">IF(S85&lt;&gt;0,G85-AA85, -9999)</f>
        <v>1.7507767760639326E-3</v>
      </c>
      <c r="AE85" s="71">
        <f t="shared" ref="AE85:AE148" si="63">+(G85-AA85)^2*S85</f>
        <v>3.0652193196048177E-7</v>
      </c>
      <c r="AF85">
        <f t="shared" ref="AF85:AF148" si="64">IF(S85&lt;&gt;0,G85-P85, -9999)</f>
        <v>1.290882499597501E-2</v>
      </c>
      <c r="AG85" s="102"/>
      <c r="AH85">
        <f t="shared" ref="AH85:AH148" si="65">$AB$6*($AB$11/AI85*AJ85+$AB$12)</f>
        <v>8.6272987534440002E-3</v>
      </c>
      <c r="AI85">
        <f t="shared" ref="AI85:AI148" si="66">1+$AB$7*COS(AL85)</f>
        <v>0.37920267000911512</v>
      </c>
      <c r="AJ85">
        <f t="shared" ref="AJ85:AJ148" si="67">SIN(AL85+RADIANS($AB$9))</f>
        <v>0.70820026010667803</v>
      </c>
      <c r="AK85">
        <f t="shared" ref="AK85:AK148" si="68">$AB$7*SIN(AL85)</f>
        <v>0.27297029334065109</v>
      </c>
      <c r="AL85">
        <f t="shared" ref="AL85:AL148" si="69">2*ATAN(AM85)</f>
        <v>2.7273294432160813</v>
      </c>
      <c r="AM85">
        <f t="shared" ref="AM85:AM148" si="70">SQRT((1+$AB$7)/(1-$AB$7))*TAN(AN85/2)</f>
        <v>4.758606294224851</v>
      </c>
      <c r="AN85" s="71">
        <f t="shared" si="55"/>
        <v>8.5299601797298088</v>
      </c>
      <c r="AO85" s="71">
        <f t="shared" si="55"/>
        <v>8.527058653735514</v>
      </c>
      <c r="AP85" s="71">
        <f t="shared" si="55"/>
        <v>8.5338926786805569</v>
      </c>
      <c r="AQ85" s="71">
        <f t="shared" si="55"/>
        <v>8.517701688203335</v>
      </c>
      <c r="AR85" s="71">
        <f t="shared" si="55"/>
        <v>8.5555496730797067</v>
      </c>
      <c r="AS85" s="71">
        <f t="shared" si="55"/>
        <v>8.4639941687744233</v>
      </c>
      <c r="AT85" s="71">
        <f t="shared" si="55"/>
        <v>8.6706748088025307</v>
      </c>
      <c r="AU85" s="71">
        <f t="shared" ref="AU85:AU148" si="71">RADIANS($AB$9)+$AB$18*(F85-AB$15)</f>
        <v>7.9997013660052554</v>
      </c>
    </row>
    <row r="86" spans="1:64" customFormat="1" ht="12.95" customHeight="1">
      <c r="A86" s="10" t="s">
        <v>44</v>
      </c>
      <c r="B86" s="28"/>
      <c r="C86" s="13">
        <v>49415.6</v>
      </c>
      <c r="D86" s="13"/>
      <c r="E86" s="10">
        <f t="shared" si="57"/>
        <v>5721.0671334223325</v>
      </c>
      <c r="F86">
        <f t="shared" si="34"/>
        <v>5721</v>
      </c>
      <c r="G86">
        <f t="shared" si="58"/>
        <v>2.0370149999507703E-2</v>
      </c>
      <c r="J86">
        <f>+G86</f>
        <v>2.0370149999507703E-2</v>
      </c>
      <c r="O86">
        <f t="shared" ca="1" si="38"/>
        <v>1.2519681854748031E-2</v>
      </c>
      <c r="Q86" s="1">
        <f t="shared" si="59"/>
        <v>34397.1</v>
      </c>
      <c r="S86" s="7">
        <v>1</v>
      </c>
      <c r="U86" s="16"/>
      <c r="Z86">
        <f t="shared" si="60"/>
        <v>5721</v>
      </c>
      <c r="AA86" s="71">
        <f t="shared" si="61"/>
        <v>1.2162029473560328E-2</v>
      </c>
      <c r="AB86" s="71">
        <f t="shared" si="39"/>
        <v>9.9818426799861588E-3</v>
      </c>
      <c r="AC86" s="71">
        <f t="shared" si="40"/>
        <v>2.0370149999507703E-2</v>
      </c>
      <c r="AD86" s="71">
        <f t="shared" si="62"/>
        <v>8.2081205259473752E-3</v>
      </c>
      <c r="AE86" s="71">
        <f t="shared" si="63"/>
        <v>6.7373242568478616E-5</v>
      </c>
      <c r="AF86">
        <f t="shared" si="64"/>
        <v>2.0370149999507703E-2</v>
      </c>
      <c r="AG86" s="102"/>
      <c r="AH86">
        <f t="shared" si="65"/>
        <v>1.0388307319521544E-2</v>
      </c>
      <c r="AI86">
        <f t="shared" si="66"/>
        <v>0.36766252101447705</v>
      </c>
      <c r="AJ86">
        <f t="shared" si="67"/>
        <v>0.73893805972034921</v>
      </c>
      <c r="AK86">
        <f t="shared" si="68"/>
        <v>0.24505390966178478</v>
      </c>
      <c r="AL86">
        <f t="shared" si="69"/>
        <v>2.7718765530437675</v>
      </c>
      <c r="AM86">
        <f t="shared" si="70"/>
        <v>5.347795947555257</v>
      </c>
      <c r="AN86" s="71">
        <f t="shared" si="55"/>
        <v>8.617659994780162</v>
      </c>
      <c r="AO86" s="71">
        <f t="shared" si="55"/>
        <v>8.6120399035854991</v>
      </c>
      <c r="AP86" s="71">
        <f t="shared" si="55"/>
        <v>8.6240183800109254</v>
      </c>
      <c r="AQ86" s="71">
        <f t="shared" si="55"/>
        <v>8.5983023495344995</v>
      </c>
      <c r="AR86" s="71">
        <f t="shared" si="55"/>
        <v>8.652696524500076</v>
      </c>
      <c r="AS86" s="71">
        <f t="shared" si="55"/>
        <v>8.5335622029508773</v>
      </c>
      <c r="AT86" s="71">
        <f t="shared" si="55"/>
        <v>8.7785694526825981</v>
      </c>
      <c r="AU86" s="71">
        <f t="shared" si="71"/>
        <v>8.1251983586874488</v>
      </c>
    </row>
    <row r="87" spans="1:64" customFormat="1" ht="12.95" customHeight="1">
      <c r="A87" s="10" t="s">
        <v>44</v>
      </c>
      <c r="B87" s="28"/>
      <c r="C87" s="13">
        <v>49422.571000000004</v>
      </c>
      <c r="D87" s="13"/>
      <c r="E87" s="10">
        <f t="shared" si="57"/>
        <v>5744.0412935068634</v>
      </c>
      <c r="F87">
        <f t="shared" si="34"/>
        <v>5744</v>
      </c>
      <c r="G87">
        <f t="shared" si="58"/>
        <v>1.2529600004199892E-2</v>
      </c>
      <c r="J87">
        <f>+G87</f>
        <v>1.2529600004199892E-2</v>
      </c>
      <c r="O87">
        <f t="shared" ca="1" si="38"/>
        <v>1.253766646509053E-2</v>
      </c>
      <c r="Q87" s="1">
        <f t="shared" si="59"/>
        <v>34404.071000000004</v>
      </c>
      <c r="S87" s="7">
        <v>1</v>
      </c>
      <c r="U87" s="16"/>
      <c r="Z87">
        <f t="shared" si="60"/>
        <v>5744</v>
      </c>
      <c r="AA87" s="71">
        <f t="shared" si="61"/>
        <v>1.2184292918142339E-2</v>
      </c>
      <c r="AB87" s="71">
        <f t="shared" si="39"/>
        <v>2.1035160020762295E-3</v>
      </c>
      <c r="AC87" s="71">
        <f t="shared" si="40"/>
        <v>1.2529600004199892E-2</v>
      </c>
      <c r="AD87" s="71">
        <f t="shared" si="62"/>
        <v>3.45307086057553E-4</v>
      </c>
      <c r="AE87" s="71">
        <f t="shared" si="63"/>
        <v>1.1923698368155833E-7</v>
      </c>
      <c r="AF87">
        <f t="shared" si="64"/>
        <v>1.2529600004199892E-2</v>
      </c>
      <c r="AG87" s="102"/>
      <c r="AH87">
        <f t="shared" si="65"/>
        <v>1.0426084002123663E-2</v>
      </c>
      <c r="AI87">
        <f t="shared" si="66"/>
        <v>0.36742708074327945</v>
      </c>
      <c r="AJ87">
        <f t="shared" si="67"/>
        <v>0.73958586300945928</v>
      </c>
      <c r="AK87">
        <f t="shared" si="68"/>
        <v>0.2444455108880571</v>
      </c>
      <c r="AL87">
        <f t="shared" si="69"/>
        <v>2.7728385164012619</v>
      </c>
      <c r="AM87">
        <f t="shared" si="70"/>
        <v>5.3620692011534139</v>
      </c>
      <c r="AN87" s="71">
        <f t="shared" si="55"/>
        <v>8.6195834609845914</v>
      </c>
      <c r="AO87" s="71">
        <f t="shared" si="55"/>
        <v>8.613891220639271</v>
      </c>
      <c r="AP87" s="71">
        <f t="shared" si="55"/>
        <v>8.6259992843492483</v>
      </c>
      <c r="AQ87" s="71">
        <f t="shared" si="55"/>
        <v>8.6000562515437089</v>
      </c>
      <c r="AR87" s="71">
        <f t="shared" si="55"/>
        <v>8.6548215680831984</v>
      </c>
      <c r="AS87" s="71">
        <f t="shared" si="55"/>
        <v>8.5351149803906683</v>
      </c>
      <c r="AT87" s="71">
        <f t="shared" si="55"/>
        <v>8.78084795655211</v>
      </c>
      <c r="AU87" s="71">
        <f t="shared" si="71"/>
        <v>8.1279858341405529</v>
      </c>
    </row>
    <row r="88" spans="1:64" customFormat="1" ht="12.95" customHeight="1">
      <c r="A88" s="13" t="s">
        <v>88</v>
      </c>
      <c r="B88" s="28"/>
      <c r="C88" s="13">
        <v>49632.633000000002</v>
      </c>
      <c r="D88" s="13" t="s">
        <v>89</v>
      </c>
      <c r="E88" s="10">
        <f t="shared" si="57"/>
        <v>6436.3376664337329</v>
      </c>
      <c r="F88">
        <f t="shared" si="34"/>
        <v>6436.5</v>
      </c>
      <c r="O88">
        <f t="shared" ca="1" si="38"/>
        <v>1.307915962431578E-2</v>
      </c>
      <c r="Q88" s="1">
        <f t="shared" si="59"/>
        <v>34614.133000000002</v>
      </c>
      <c r="S88" s="7"/>
      <c r="U88" s="16">
        <v>-4.9256524995143991E-2</v>
      </c>
      <c r="Z88">
        <f t="shared" si="60"/>
        <v>6436.5</v>
      </c>
      <c r="AA88" s="71">
        <f t="shared" si="61"/>
        <v>1.2853913006184487E-2</v>
      </c>
      <c r="AB88" s="71"/>
      <c r="AC88" s="71"/>
      <c r="AD88" s="71">
        <f t="shared" si="62"/>
        <v>-9999</v>
      </c>
      <c r="AE88" s="71">
        <f t="shared" si="63"/>
        <v>0</v>
      </c>
      <c r="AF88">
        <f t="shared" si="64"/>
        <v>-9999</v>
      </c>
      <c r="AG88" s="102"/>
      <c r="AH88">
        <f t="shared" si="65"/>
        <v>1.1536299752555186E-2</v>
      </c>
      <c r="AI88">
        <f t="shared" si="66"/>
        <v>0.36072626300521171</v>
      </c>
      <c r="AJ88">
        <f t="shared" si="67"/>
        <v>0.75844201557065749</v>
      </c>
      <c r="AK88">
        <f t="shared" si="68"/>
        <v>0.22634309169712044</v>
      </c>
      <c r="AL88">
        <f t="shared" si="69"/>
        <v>2.8013029493332331</v>
      </c>
      <c r="AM88">
        <f t="shared" si="70"/>
        <v>5.8205203134454235</v>
      </c>
      <c r="AN88" s="71">
        <f t="shared" si="55"/>
        <v>8.6770492551801901</v>
      </c>
      <c r="AO88" s="71">
        <f t="shared" si="55"/>
        <v>8.6689672579706887</v>
      </c>
      <c r="AP88" s="71">
        <f t="shared" si="55"/>
        <v>8.6852201102757256</v>
      </c>
      <c r="AQ88" s="71">
        <f t="shared" si="55"/>
        <v>8.6522785641723665</v>
      </c>
      <c r="AR88" s="71">
        <f t="shared" si="55"/>
        <v>8.7180451601459161</v>
      </c>
      <c r="AS88" s="71">
        <f t="shared" si="55"/>
        <v>8.5822464038353736</v>
      </c>
      <c r="AT88" s="71">
        <f t="shared" si="55"/>
        <v>8.8470944626055541</v>
      </c>
      <c r="AU88" s="71">
        <f t="shared" si="71"/>
        <v>8.2119130841960022</v>
      </c>
    </row>
    <row r="89" spans="1:64" customFormat="1" ht="12.95" customHeight="1">
      <c r="A89" s="10" t="s">
        <v>45</v>
      </c>
      <c r="B89" s="28"/>
      <c r="C89" s="13">
        <v>50249.411</v>
      </c>
      <c r="D89" s="13"/>
      <c r="E89" s="10">
        <f t="shared" si="57"/>
        <v>8469.0383562352727</v>
      </c>
      <c r="F89">
        <f t="shared" si="34"/>
        <v>8469</v>
      </c>
      <c r="G89">
        <f t="shared" ref="G89:G100" si="72">+C89-(C$7+F89*C$8)</f>
        <v>1.163835000625113E-2</v>
      </c>
      <c r="J89">
        <f>+G89</f>
        <v>1.163835000625113E-2</v>
      </c>
      <c r="O89">
        <f t="shared" ca="1" si="38"/>
        <v>1.4668451820886641E-2</v>
      </c>
      <c r="Q89" s="1">
        <f t="shared" si="59"/>
        <v>35230.911</v>
      </c>
      <c r="S89" s="7">
        <v>1</v>
      </c>
      <c r="U89" s="16"/>
      <c r="Z89">
        <f t="shared" si="60"/>
        <v>8469</v>
      </c>
      <c r="AA89" s="71">
        <f t="shared" si="61"/>
        <v>1.4806782482415676E-2</v>
      </c>
      <c r="AB89" s="71">
        <f t="shared" ref="AB89:AB100" si="73">IF(S89&lt;&gt;0,G89-AH89, -9999)</f>
        <v>-2.8478935237300114E-3</v>
      </c>
      <c r="AC89" s="71">
        <f t="shared" ref="AC89:AC100" si="74">+G89-P89</f>
        <v>1.163835000625113E-2</v>
      </c>
      <c r="AD89" s="71">
        <f t="shared" si="62"/>
        <v>-3.1684324761645458E-3</v>
      </c>
      <c r="AE89" s="71">
        <f t="shared" si="63"/>
        <v>1.0038964356014195E-5</v>
      </c>
      <c r="AF89">
        <f t="shared" si="64"/>
        <v>1.163835000625113E-2</v>
      </c>
      <c r="AG89" s="102"/>
      <c r="AH89">
        <f t="shared" si="65"/>
        <v>1.4486243529981142E-2</v>
      </c>
      <c r="AI89">
        <f t="shared" si="66"/>
        <v>0.34490532825334463</v>
      </c>
      <c r="AJ89">
        <f t="shared" si="67"/>
        <v>0.80734973627358442</v>
      </c>
      <c r="AK89">
        <f t="shared" si="68"/>
        <v>0.17536555254506109</v>
      </c>
      <c r="AL89">
        <f t="shared" si="69"/>
        <v>2.8800304678580946</v>
      </c>
      <c r="AM89">
        <f t="shared" si="70"/>
        <v>7.6027217343064493</v>
      </c>
      <c r="AN89" s="71">
        <f t="shared" si="55"/>
        <v>8.841221463654545</v>
      </c>
      <c r="AO89" s="71">
        <f t="shared" si="55"/>
        <v>8.8246672217126267</v>
      </c>
      <c r="AP89" s="71">
        <f t="shared" si="55"/>
        <v>8.8539565999554455</v>
      </c>
      <c r="AQ89" s="71">
        <f t="shared" si="55"/>
        <v>8.8017304040976008</v>
      </c>
      <c r="AR89" s="71">
        <f t="shared" si="55"/>
        <v>8.8936557437605561</v>
      </c>
      <c r="AS89" s="71">
        <f t="shared" si="55"/>
        <v>8.7276058532935874</v>
      </c>
      <c r="AT89" s="71">
        <f t="shared" si="55"/>
        <v>9.0163152684381309</v>
      </c>
      <c r="AU89" s="71">
        <f t="shared" si="71"/>
        <v>8.4582410780410591</v>
      </c>
    </row>
    <row r="90" spans="1:64" customFormat="1" ht="12.95" customHeight="1">
      <c r="A90" s="10" t="s">
        <v>45</v>
      </c>
      <c r="B90" s="28"/>
      <c r="C90" s="13">
        <v>50249.411</v>
      </c>
      <c r="D90" s="13"/>
      <c r="E90" s="10">
        <f t="shared" si="57"/>
        <v>8469.0383562352727</v>
      </c>
      <c r="F90">
        <f t="shared" si="34"/>
        <v>8469</v>
      </c>
      <c r="G90">
        <f t="shared" si="72"/>
        <v>1.163835000625113E-2</v>
      </c>
      <c r="J90">
        <f>+G90</f>
        <v>1.163835000625113E-2</v>
      </c>
      <c r="O90">
        <f t="shared" ca="1" si="38"/>
        <v>1.4668451820886641E-2</v>
      </c>
      <c r="Q90" s="1">
        <f t="shared" si="59"/>
        <v>35230.911</v>
      </c>
      <c r="S90" s="7">
        <v>1</v>
      </c>
      <c r="U90" s="16"/>
      <c r="Z90">
        <f t="shared" si="60"/>
        <v>8469</v>
      </c>
      <c r="AA90" s="71">
        <f t="shared" si="61"/>
        <v>1.4806782482415676E-2</v>
      </c>
      <c r="AB90" s="71">
        <f t="shared" si="73"/>
        <v>-2.8478935237300114E-3</v>
      </c>
      <c r="AC90" s="71">
        <f t="shared" si="74"/>
        <v>1.163835000625113E-2</v>
      </c>
      <c r="AD90" s="71">
        <f t="shared" si="62"/>
        <v>-3.1684324761645458E-3</v>
      </c>
      <c r="AE90" s="71">
        <f t="shared" si="63"/>
        <v>1.0038964356014195E-5</v>
      </c>
      <c r="AF90">
        <f t="shared" si="64"/>
        <v>1.163835000625113E-2</v>
      </c>
      <c r="AG90" s="102"/>
      <c r="AH90">
        <f t="shared" si="65"/>
        <v>1.4486243529981142E-2</v>
      </c>
      <c r="AI90">
        <f t="shared" si="66"/>
        <v>0.34490532825334463</v>
      </c>
      <c r="AJ90">
        <f t="shared" si="67"/>
        <v>0.80734973627358442</v>
      </c>
      <c r="AK90">
        <f t="shared" si="68"/>
        <v>0.17536555254506109</v>
      </c>
      <c r="AL90">
        <f t="shared" si="69"/>
        <v>2.8800304678580946</v>
      </c>
      <c r="AM90">
        <f t="shared" si="70"/>
        <v>7.6027217343064493</v>
      </c>
      <c r="AN90" s="71">
        <f t="shared" si="55"/>
        <v>8.841221463654545</v>
      </c>
      <c r="AO90" s="71">
        <f t="shared" si="55"/>
        <v>8.8246672217126267</v>
      </c>
      <c r="AP90" s="71">
        <f t="shared" si="55"/>
        <v>8.8539565999554455</v>
      </c>
      <c r="AQ90" s="71">
        <f t="shared" si="55"/>
        <v>8.8017304040976008</v>
      </c>
      <c r="AR90" s="71">
        <f t="shared" si="55"/>
        <v>8.8936557437605561</v>
      </c>
      <c r="AS90" s="71">
        <f t="shared" si="55"/>
        <v>8.7276058532935874</v>
      </c>
      <c r="AT90" s="71">
        <f t="shared" si="55"/>
        <v>9.0163152684381309</v>
      </c>
      <c r="AU90" s="71">
        <f t="shared" si="71"/>
        <v>8.4582410780410591</v>
      </c>
    </row>
    <row r="91" spans="1:64" customFormat="1" ht="12.95" customHeight="1">
      <c r="A91" s="10" t="s">
        <v>46</v>
      </c>
      <c r="B91" s="28"/>
      <c r="C91" s="13">
        <v>50888.288</v>
      </c>
      <c r="D91" s="13">
        <v>1.2999999999999999E-3</v>
      </c>
      <c r="E91" s="10">
        <f t="shared" si="57"/>
        <v>10574.570198483771</v>
      </c>
      <c r="F91">
        <f t="shared" si="34"/>
        <v>10574.5</v>
      </c>
      <c r="G91">
        <f t="shared" si="72"/>
        <v>2.1300175001670141E-2</v>
      </c>
      <c r="K91">
        <f>+G91</f>
        <v>2.1300175001670141E-2</v>
      </c>
      <c r="O91">
        <f t="shared" ca="1" si="38"/>
        <v>1.6314825606805434E-2</v>
      </c>
      <c r="Q91" s="1">
        <f t="shared" si="59"/>
        <v>35869.788</v>
      </c>
      <c r="S91" s="7">
        <v>1</v>
      </c>
      <c r="U91" s="16"/>
      <c r="Z91">
        <f t="shared" si="60"/>
        <v>10574.5</v>
      </c>
      <c r="AA91" s="71">
        <f t="shared" si="61"/>
        <v>1.6787991011638005E-2</v>
      </c>
      <c r="AB91" s="71">
        <f t="shared" si="73"/>
        <v>4.2655956174741418E-3</v>
      </c>
      <c r="AC91" s="71">
        <f t="shared" si="74"/>
        <v>2.1300175001670141E-2</v>
      </c>
      <c r="AD91" s="71">
        <f t="shared" si="62"/>
        <v>4.5121839900321356E-3</v>
      </c>
      <c r="AE91" s="71">
        <f t="shared" si="63"/>
        <v>2.0359804359902323E-5</v>
      </c>
      <c r="AF91">
        <f t="shared" si="64"/>
        <v>2.1300175001670141E-2</v>
      </c>
      <c r="AG91" s="102"/>
      <c r="AH91">
        <f t="shared" si="65"/>
        <v>1.7034579384195999E-2</v>
      </c>
      <c r="AI91">
        <f t="shared" si="66"/>
        <v>0.33356712874477434</v>
      </c>
      <c r="AJ91">
        <f t="shared" si="67"/>
        <v>0.84946086012423772</v>
      </c>
      <c r="AK91">
        <f t="shared" si="68"/>
        <v>0.12557600917694683</v>
      </c>
      <c r="AL91">
        <f t="shared" si="69"/>
        <v>2.9553463484077303</v>
      </c>
      <c r="AM91">
        <f t="shared" si="70"/>
        <v>10.707409051333395</v>
      </c>
      <c r="AN91" s="71">
        <f t="shared" ref="AN91:AT100" si="75">$AU91+$AB$7*SIN(AO91)</f>
        <v>9.0045497483093211</v>
      </c>
      <c r="AO91" s="71">
        <f t="shared" si="75"/>
        <v>8.9810619666850382</v>
      </c>
      <c r="AP91" s="71">
        <f t="shared" si="75"/>
        <v>9.019075781182698</v>
      </c>
      <c r="AQ91" s="71">
        <f t="shared" si="75"/>
        <v>8.9572081005314015</v>
      </c>
      <c r="AR91" s="71">
        <f t="shared" si="75"/>
        <v>9.0570569955238227</v>
      </c>
      <c r="AS91" s="71">
        <f t="shared" si="75"/>
        <v>8.8933968163522898</v>
      </c>
      <c r="AT91" s="71">
        <f t="shared" si="75"/>
        <v>9.1561642974953124</v>
      </c>
      <c r="AU91" s="71">
        <f t="shared" si="71"/>
        <v>8.7134162765851002</v>
      </c>
    </row>
    <row r="92" spans="1:64" customFormat="1" ht="12.95" customHeight="1">
      <c r="A92" s="10" t="s">
        <v>46</v>
      </c>
      <c r="B92" s="28"/>
      <c r="C92" s="13">
        <v>50895.415000000001</v>
      </c>
      <c r="D92" s="13">
        <v>2.8E-3</v>
      </c>
      <c r="E92" s="10">
        <f t="shared" si="57"/>
        <v>10598.058484084449</v>
      </c>
      <c r="F92">
        <f t="shared" si="34"/>
        <v>10598</v>
      </c>
      <c r="G92">
        <f t="shared" si="72"/>
        <v>1.7745700002706144E-2</v>
      </c>
      <c r="K92">
        <f>+G92</f>
        <v>1.7745700002706144E-2</v>
      </c>
      <c r="O92">
        <f t="shared" ca="1" si="38"/>
        <v>1.6333201186937988E-2</v>
      </c>
      <c r="Q92" s="1">
        <f t="shared" si="59"/>
        <v>35876.915000000001</v>
      </c>
      <c r="S92" s="7">
        <v>1</v>
      </c>
      <c r="U92" s="16"/>
      <c r="Z92">
        <f t="shared" si="60"/>
        <v>10598</v>
      </c>
      <c r="AA92" s="71">
        <f t="shared" si="61"/>
        <v>1.6809759247676727E-2</v>
      </c>
      <c r="AB92" s="71">
        <f t="shared" si="73"/>
        <v>6.8569713281017158E-4</v>
      </c>
      <c r="AC92" s="71">
        <f t="shared" si="74"/>
        <v>1.7745700002706144E-2</v>
      </c>
      <c r="AD92" s="71">
        <f t="shared" si="62"/>
        <v>9.3594075502941715E-4</v>
      </c>
      <c r="AE92" s="71">
        <f t="shared" si="63"/>
        <v>8.7598509692503547E-7</v>
      </c>
      <c r="AF92">
        <f t="shared" si="64"/>
        <v>1.7745700002706144E-2</v>
      </c>
      <c r="AG92" s="102"/>
      <c r="AH92">
        <f t="shared" si="65"/>
        <v>1.7060002869895972E-2</v>
      </c>
      <c r="AI92">
        <f t="shared" si="66"/>
        <v>0.33346576395464067</v>
      </c>
      <c r="AJ92">
        <f t="shared" si="67"/>
        <v>0.84988741810762125</v>
      </c>
      <c r="AK92">
        <f t="shared" si="68"/>
        <v>0.12503686716213699</v>
      </c>
      <c r="AL92">
        <f t="shared" si="69"/>
        <v>2.9561552835756828</v>
      </c>
      <c r="AM92">
        <f t="shared" si="70"/>
        <v>10.75438862634023</v>
      </c>
      <c r="AN92" s="71">
        <f t="shared" si="75"/>
        <v>9.0063322615085539</v>
      </c>
      <c r="AO92" s="71">
        <f t="shared" si="75"/>
        <v>8.9828009676686769</v>
      </c>
      <c r="AP92" s="71">
        <f t="shared" si="75"/>
        <v>9.0208549953195352</v>
      </c>
      <c r="AQ92" s="71">
        <f t="shared" si="75"/>
        <v>8.9589729400700904</v>
      </c>
      <c r="AR92" s="71">
        <f t="shared" si="75"/>
        <v>9.0587681740892361</v>
      </c>
      <c r="AS92" s="71">
        <f t="shared" si="75"/>
        <v>8.8953402868148927</v>
      </c>
      <c r="AT92" s="71">
        <f t="shared" si="75"/>
        <v>9.1575475531572099</v>
      </c>
      <c r="AU92" s="71">
        <f t="shared" si="71"/>
        <v>8.7162643493306646</v>
      </c>
    </row>
    <row r="93" spans="1:64" customFormat="1" ht="12.95" customHeight="1">
      <c r="A93" s="10" t="s">
        <v>46</v>
      </c>
      <c r="B93" s="28"/>
      <c r="C93" s="13">
        <v>50921.360399999998</v>
      </c>
      <c r="D93" s="13">
        <v>4.8999999999999998E-3</v>
      </c>
      <c r="E93" s="10">
        <f t="shared" si="57"/>
        <v>10683.566126181235</v>
      </c>
      <c r="F93">
        <f t="shared" si="34"/>
        <v>10683.5</v>
      </c>
      <c r="G93">
        <f t="shared" si="72"/>
        <v>2.0064525000634603E-2</v>
      </c>
      <c r="K93">
        <f>+G93</f>
        <v>2.0064525000634603E-2</v>
      </c>
      <c r="O93">
        <f t="shared" ca="1" si="38"/>
        <v>1.6400057021037279E-2</v>
      </c>
      <c r="Q93" s="1">
        <f t="shared" si="59"/>
        <v>35902.860399999998</v>
      </c>
      <c r="S93" s="7">
        <v>1</v>
      </c>
      <c r="U93" s="16"/>
      <c r="Z93">
        <f t="shared" si="60"/>
        <v>10683.5</v>
      </c>
      <c r="AA93" s="71">
        <f t="shared" si="61"/>
        <v>1.6888888942137321E-2</v>
      </c>
      <c r="AB93" s="71">
        <f t="shared" si="73"/>
        <v>2.9125917534780742E-3</v>
      </c>
      <c r="AC93" s="71">
        <f t="shared" si="74"/>
        <v>2.0064525000634603E-2</v>
      </c>
      <c r="AD93" s="71">
        <f t="shared" si="62"/>
        <v>3.1756360584972824E-3</v>
      </c>
      <c r="AE93" s="71">
        <f t="shared" si="63"/>
        <v>1.0084664376028156E-5</v>
      </c>
      <c r="AF93">
        <f t="shared" si="64"/>
        <v>2.0064525000634603E-2</v>
      </c>
      <c r="AG93" s="102"/>
      <c r="AH93">
        <f t="shared" si="65"/>
        <v>1.7151933247156529E-2</v>
      </c>
      <c r="AI93">
        <f t="shared" si="66"/>
        <v>0.33310133662773789</v>
      </c>
      <c r="AJ93">
        <f t="shared" si="67"/>
        <v>0.85143173990447696</v>
      </c>
      <c r="AK93">
        <f t="shared" si="68"/>
        <v>0.12307834400325285</v>
      </c>
      <c r="AL93">
        <f t="shared" si="69"/>
        <v>2.9590928468401749</v>
      </c>
      <c r="AM93">
        <f t="shared" si="70"/>
        <v>10.928482181829294</v>
      </c>
      <c r="AN93" s="71">
        <f t="shared" si="75"/>
        <v>9.0128098038355748</v>
      </c>
      <c r="AO93" s="71">
        <f t="shared" si="75"/>
        <v>8.9891286120608527</v>
      </c>
      <c r="AP93" s="71">
        <f t="shared" si="75"/>
        <v>9.027315937685584</v>
      </c>
      <c r="AQ93" s="71">
        <f t="shared" si="75"/>
        <v>8.9654011716947899</v>
      </c>
      <c r="AR93" s="71">
        <f t="shared" si="75"/>
        <v>9.0649731669410691</v>
      </c>
      <c r="AS93" s="71">
        <f t="shared" si="75"/>
        <v>8.902428057223343</v>
      </c>
      <c r="AT93" s="71">
        <f t="shared" si="75"/>
        <v>9.1625501350342535</v>
      </c>
      <c r="AU93" s="71">
        <f t="shared" si="71"/>
        <v>8.7266264863411216</v>
      </c>
    </row>
    <row r="94" spans="1:64" customFormat="1" ht="12.95" customHeight="1">
      <c r="A94" s="10" t="s">
        <v>47</v>
      </c>
      <c r="B94" s="28"/>
      <c r="C94" s="13">
        <v>51250.579700000002</v>
      </c>
      <c r="D94" s="13"/>
      <c r="E94" s="10">
        <f t="shared" si="57"/>
        <v>11768.566398898471</v>
      </c>
      <c r="F94">
        <f t="shared" si="34"/>
        <v>11768.5</v>
      </c>
      <c r="G94">
        <f t="shared" si="72"/>
        <v>2.0147275005001575E-2</v>
      </c>
      <c r="I94">
        <f>+G94</f>
        <v>2.0147275005001575E-2</v>
      </c>
      <c r="O94">
        <f t="shared" ca="1" si="38"/>
        <v>1.7248461465455181E-2</v>
      </c>
      <c r="Q94" s="1">
        <f t="shared" si="59"/>
        <v>36232.079700000002</v>
      </c>
      <c r="S94" s="7">
        <v>0.1</v>
      </c>
      <c r="U94" s="16"/>
      <c r="Z94">
        <f t="shared" si="60"/>
        <v>11768.5</v>
      </c>
      <c r="AA94" s="71">
        <f t="shared" si="61"/>
        <v>1.7883630575992425E-2</v>
      </c>
      <c r="AB94" s="71">
        <f t="shared" si="73"/>
        <v>1.9060503014929134E-3</v>
      </c>
      <c r="AC94" s="71">
        <f t="shared" si="74"/>
        <v>2.0147275005001575E-2</v>
      </c>
      <c r="AD94" s="71">
        <f t="shared" si="62"/>
        <v>2.2636444290091498E-3</v>
      </c>
      <c r="AE94" s="71">
        <f t="shared" si="63"/>
        <v>5.1240861009841597E-7</v>
      </c>
      <c r="AF94">
        <f t="shared" si="64"/>
        <v>2.0147275005001575E-2</v>
      </c>
      <c r="AG94" s="102"/>
      <c r="AH94">
        <f t="shared" si="65"/>
        <v>1.8241224703508661E-2</v>
      </c>
      <c r="AI94">
        <f t="shared" si="66"/>
        <v>0.32905002076345891</v>
      </c>
      <c r="AJ94">
        <f t="shared" si="67"/>
        <v>0.87002408396982001</v>
      </c>
      <c r="AK94">
        <f t="shared" si="68"/>
        <v>9.863179676340586E-2</v>
      </c>
      <c r="AL94">
        <f t="shared" si="69"/>
        <v>2.995634838327601</v>
      </c>
      <c r="AM94">
        <f t="shared" si="70"/>
        <v>13.678254371752709</v>
      </c>
      <c r="AN94" s="71">
        <f t="shared" si="75"/>
        <v>9.0939440615333407</v>
      </c>
      <c r="AO94" s="71">
        <f t="shared" si="75"/>
        <v>9.0696218228469139</v>
      </c>
      <c r="AP94" s="71">
        <f t="shared" si="75"/>
        <v>9.1076155451605327</v>
      </c>
      <c r="AQ94" s="71">
        <f t="shared" si="75"/>
        <v>9.0480322027111342</v>
      </c>
      <c r="AR94" s="71">
        <f t="shared" si="75"/>
        <v>9.140946126089684</v>
      </c>
      <c r="AS94" s="71">
        <f t="shared" si="75"/>
        <v>8.9945864166546539</v>
      </c>
      <c r="AT94" s="71">
        <f t="shared" si="75"/>
        <v>9.2221682746993796</v>
      </c>
      <c r="AU94" s="71">
        <f t="shared" si="71"/>
        <v>8.8581226109767357</v>
      </c>
    </row>
    <row r="95" spans="1:64" customFormat="1" ht="12.95" customHeight="1">
      <c r="A95" s="10" t="s">
        <v>48</v>
      </c>
      <c r="B95" s="28"/>
      <c r="C95" s="13">
        <v>51270.4522</v>
      </c>
      <c r="D95" s="13">
        <v>2E-3</v>
      </c>
      <c r="E95" s="10">
        <f t="shared" si="57"/>
        <v>11834.059727872715</v>
      </c>
      <c r="F95">
        <f t="shared" si="34"/>
        <v>11834</v>
      </c>
      <c r="G95">
        <f t="shared" si="72"/>
        <v>1.8123100002412684E-2</v>
      </c>
      <c r="K95">
        <f>+G95</f>
        <v>1.8123100002412684E-2</v>
      </c>
      <c r="O95">
        <f t="shared" ca="1" si="38"/>
        <v>1.7299678507952297E-2</v>
      </c>
      <c r="Q95" s="1">
        <f t="shared" si="59"/>
        <v>36251.9522</v>
      </c>
      <c r="S95" s="7">
        <v>1</v>
      </c>
      <c r="U95" s="16"/>
      <c r="Z95">
        <f t="shared" si="60"/>
        <v>11834</v>
      </c>
      <c r="AA95" s="71">
        <f t="shared" si="61"/>
        <v>1.7943139278120718E-2</v>
      </c>
      <c r="AB95" s="71">
        <f t="shared" si="73"/>
        <v>-1.7931275536705454E-4</v>
      </c>
      <c r="AC95" s="71">
        <f t="shared" si="74"/>
        <v>1.8123100002412684E-2</v>
      </c>
      <c r="AD95" s="71">
        <f t="shared" si="62"/>
        <v>1.7996072429196652E-4</v>
      </c>
      <c r="AE95" s="71">
        <f t="shared" si="63"/>
        <v>3.2385862287689187E-8</v>
      </c>
      <c r="AF95">
        <f t="shared" si="64"/>
        <v>1.8123100002412684E-2</v>
      </c>
      <c r="AG95" s="102"/>
      <c r="AH95">
        <f t="shared" si="65"/>
        <v>1.8302412757779739E-2</v>
      </c>
      <c r="AI95">
        <f t="shared" si="66"/>
        <v>0.32883815324484089</v>
      </c>
      <c r="AJ95">
        <f t="shared" si="67"/>
        <v>0.87108891530487953</v>
      </c>
      <c r="AK95">
        <f t="shared" si="68"/>
        <v>9.7179634854722197E-2</v>
      </c>
      <c r="AL95">
        <f t="shared" si="69"/>
        <v>2.9977988328828533</v>
      </c>
      <c r="AM95">
        <f t="shared" si="70"/>
        <v>13.884829623085723</v>
      </c>
      <c r="AN95" s="71">
        <f t="shared" si="75"/>
        <v>9.0987787743542725</v>
      </c>
      <c r="AO95" s="71">
        <f t="shared" si="75"/>
        <v>9.0744984411350931</v>
      </c>
      <c r="AP95" s="71">
        <f t="shared" si="75"/>
        <v>9.1123634559159665</v>
      </c>
      <c r="AQ95" s="71">
        <f t="shared" si="75"/>
        <v>9.0530863819662812</v>
      </c>
      <c r="AR95" s="71">
        <f t="shared" si="75"/>
        <v>9.1453733055385058</v>
      </c>
      <c r="AS95" s="71">
        <f t="shared" si="75"/>
        <v>9.0002753754664475</v>
      </c>
      <c r="AT95" s="71">
        <f t="shared" si="75"/>
        <v>9.2255531108324806</v>
      </c>
      <c r="AU95" s="71">
        <f t="shared" si="71"/>
        <v>8.8660608562888399</v>
      </c>
    </row>
    <row r="96" spans="1:64" customFormat="1" ht="12.95" customHeight="1">
      <c r="A96" s="10" t="s">
        <v>48</v>
      </c>
      <c r="B96" s="28" t="s">
        <v>38</v>
      </c>
      <c r="C96" s="13">
        <v>51270.4522</v>
      </c>
      <c r="D96" s="13">
        <v>2E-3</v>
      </c>
      <c r="E96" s="10">
        <f t="shared" si="57"/>
        <v>11834.059727872715</v>
      </c>
      <c r="F96">
        <f t="shared" si="34"/>
        <v>11834</v>
      </c>
      <c r="G96">
        <f t="shared" si="72"/>
        <v>1.8123100002412684E-2</v>
      </c>
      <c r="K96">
        <f>+G96</f>
        <v>1.8123100002412684E-2</v>
      </c>
      <c r="O96">
        <f t="shared" ca="1" si="38"/>
        <v>1.7299678507952297E-2</v>
      </c>
      <c r="Q96" s="1">
        <f t="shared" si="59"/>
        <v>36251.9522</v>
      </c>
      <c r="S96" s="7">
        <v>1</v>
      </c>
      <c r="U96" s="16"/>
      <c r="Z96">
        <f t="shared" si="60"/>
        <v>11834</v>
      </c>
      <c r="AA96" s="71">
        <f t="shared" si="61"/>
        <v>1.7943139278120718E-2</v>
      </c>
      <c r="AB96" s="71">
        <f t="shared" si="73"/>
        <v>-1.7931275536705454E-4</v>
      </c>
      <c r="AC96" s="71">
        <f t="shared" si="74"/>
        <v>1.8123100002412684E-2</v>
      </c>
      <c r="AD96" s="71">
        <f t="shared" si="62"/>
        <v>1.7996072429196652E-4</v>
      </c>
      <c r="AE96" s="71">
        <f t="shared" si="63"/>
        <v>3.2385862287689187E-8</v>
      </c>
      <c r="AF96">
        <f t="shared" si="64"/>
        <v>1.8123100002412684E-2</v>
      </c>
      <c r="AG96" s="102"/>
      <c r="AH96">
        <f t="shared" si="65"/>
        <v>1.8302412757779739E-2</v>
      </c>
      <c r="AI96">
        <f t="shared" si="66"/>
        <v>0.32883815324484089</v>
      </c>
      <c r="AJ96">
        <f t="shared" si="67"/>
        <v>0.87108891530487953</v>
      </c>
      <c r="AK96">
        <f t="shared" si="68"/>
        <v>9.7179634854722197E-2</v>
      </c>
      <c r="AL96">
        <f t="shared" si="69"/>
        <v>2.9977988328828533</v>
      </c>
      <c r="AM96">
        <f t="shared" si="70"/>
        <v>13.884829623085723</v>
      </c>
      <c r="AN96" s="71">
        <f t="shared" si="75"/>
        <v>9.0987787743542725</v>
      </c>
      <c r="AO96" s="71">
        <f t="shared" si="75"/>
        <v>9.0744984411350931</v>
      </c>
      <c r="AP96" s="71">
        <f t="shared" si="75"/>
        <v>9.1123634559159665</v>
      </c>
      <c r="AQ96" s="71">
        <f t="shared" si="75"/>
        <v>9.0530863819662812</v>
      </c>
      <c r="AR96" s="71">
        <f t="shared" si="75"/>
        <v>9.1453733055385058</v>
      </c>
      <c r="AS96" s="71">
        <f t="shared" si="75"/>
        <v>9.0002753754664475</v>
      </c>
      <c r="AT96" s="71">
        <f t="shared" si="75"/>
        <v>9.2255531108324806</v>
      </c>
      <c r="AU96" s="71">
        <f t="shared" si="71"/>
        <v>8.8660608562888399</v>
      </c>
    </row>
    <row r="97" spans="1:47" customFormat="1" ht="12.95" customHeight="1">
      <c r="A97" s="10" t="s">
        <v>49</v>
      </c>
      <c r="B97" s="28"/>
      <c r="C97" s="13">
        <v>51284.41</v>
      </c>
      <c r="D97" s="13"/>
      <c r="E97" s="10">
        <f t="shared" si="57"/>
        <v>11880.060119728649</v>
      </c>
      <c r="F97">
        <f t="shared" si="34"/>
        <v>11880</v>
      </c>
      <c r="G97">
        <f t="shared" si="72"/>
        <v>1.8242000005557202E-2</v>
      </c>
      <c r="I97">
        <f>+G97</f>
        <v>1.8242000005557202E-2</v>
      </c>
      <c r="O97">
        <f t="shared" ca="1" si="38"/>
        <v>1.7335647728637296E-2</v>
      </c>
      <c r="Q97" s="1">
        <f t="shared" si="59"/>
        <v>36265.910000000003</v>
      </c>
      <c r="S97" s="7">
        <v>0.1</v>
      </c>
      <c r="U97" s="16"/>
      <c r="Z97">
        <f t="shared" si="60"/>
        <v>11880</v>
      </c>
      <c r="AA97" s="71">
        <f t="shared" si="61"/>
        <v>1.7984896601259168E-2</v>
      </c>
      <c r="AB97" s="71">
        <f t="shared" si="73"/>
        <v>-1.0307528028374174E-4</v>
      </c>
      <c r="AC97" s="71">
        <f t="shared" si="74"/>
        <v>1.8242000005557202E-2</v>
      </c>
      <c r="AD97" s="71">
        <f t="shared" si="62"/>
        <v>2.5710340429803413E-4</v>
      </c>
      <c r="AE97" s="71">
        <f t="shared" si="63"/>
        <v>6.6102160501638392E-9</v>
      </c>
      <c r="AF97">
        <f t="shared" si="64"/>
        <v>1.8242000005557202E-2</v>
      </c>
      <c r="AG97" s="102"/>
      <c r="AH97">
        <f t="shared" si="65"/>
        <v>1.8345075285840944E-2</v>
      </c>
      <c r="AI97">
        <f t="shared" si="66"/>
        <v>0.32869150273765446</v>
      </c>
      <c r="AJ97">
        <f t="shared" si="67"/>
        <v>0.87183295660462634</v>
      </c>
      <c r="AK97">
        <f t="shared" si="68"/>
        <v>9.616136164626729E-2</v>
      </c>
      <c r="AL97">
        <f t="shared" si="69"/>
        <v>2.999315846674198</v>
      </c>
      <c r="AM97">
        <f t="shared" si="70"/>
        <v>14.03338409727133</v>
      </c>
      <c r="AN97" s="71">
        <f t="shared" si="75"/>
        <v>9.1021698743683874</v>
      </c>
      <c r="AO97" s="71">
        <f t="shared" si="75"/>
        <v>9.0779247442997466</v>
      </c>
      <c r="AP97" s="71">
        <f t="shared" si="75"/>
        <v>9.1156911867452273</v>
      </c>
      <c r="AQ97" s="71">
        <f t="shared" si="75"/>
        <v>9.0566404874824329</v>
      </c>
      <c r="AR97" s="71">
        <f t="shared" si="75"/>
        <v>9.1484720471486067</v>
      </c>
      <c r="AS97" s="71">
        <f t="shared" si="75"/>
        <v>9.0042787711850227</v>
      </c>
      <c r="AT97" s="71">
        <f t="shared" si="75"/>
        <v>9.2279166894044788</v>
      </c>
      <c r="AU97" s="71">
        <f t="shared" si="71"/>
        <v>8.8716358071950516</v>
      </c>
    </row>
    <row r="98" spans="1:47" customFormat="1" ht="12.95" customHeight="1">
      <c r="A98" s="10" t="s">
        <v>50</v>
      </c>
      <c r="B98" s="28"/>
      <c r="C98" s="13">
        <v>51585.5628</v>
      </c>
      <c r="D98" s="13"/>
      <c r="E98" s="10">
        <f t="shared" si="57"/>
        <v>12872.562291167415</v>
      </c>
      <c r="F98">
        <f t="shared" si="34"/>
        <v>12872.5</v>
      </c>
      <c r="G98">
        <f t="shared" si="72"/>
        <v>1.8900875002145767E-2</v>
      </c>
      <c r="I98">
        <f>+G98</f>
        <v>1.8900875002145767E-2</v>
      </c>
      <c r="O98">
        <f t="shared" ca="1" si="38"/>
        <v>1.8111722761895144E-2</v>
      </c>
      <c r="Q98" s="1">
        <f t="shared" si="59"/>
        <v>36567.0628</v>
      </c>
      <c r="S98" s="7">
        <v>0.1</v>
      </c>
      <c r="U98" s="16"/>
      <c r="Z98">
        <f t="shared" si="60"/>
        <v>12872.5</v>
      </c>
      <c r="AA98" s="71">
        <f t="shared" si="61"/>
        <v>1.8879396026733775E-2</v>
      </c>
      <c r="AB98" s="71">
        <f t="shared" si="73"/>
        <v>-3.0313045805173064E-4</v>
      </c>
      <c r="AC98" s="71">
        <f t="shared" si="74"/>
        <v>1.8900875002145767E-2</v>
      </c>
      <c r="AD98" s="71">
        <f t="shared" si="62"/>
        <v>2.1478975411992618E-5</v>
      </c>
      <c r="AE98" s="71">
        <f t="shared" si="63"/>
        <v>4.613463847489835E-11</v>
      </c>
      <c r="AF98">
        <f t="shared" si="64"/>
        <v>1.8900875002145767E-2</v>
      </c>
      <c r="AG98" s="102"/>
      <c r="AH98">
        <f t="shared" si="65"/>
        <v>1.9204005460197498E-2</v>
      </c>
      <c r="AI98">
        <f t="shared" si="66"/>
        <v>0.32594307791676136</v>
      </c>
      <c r="AJ98">
        <f t="shared" si="67"/>
        <v>0.88715339173465113</v>
      </c>
      <c r="AK98">
        <f t="shared" si="68"/>
        <v>7.4494105551805537E-2</v>
      </c>
      <c r="AL98">
        <f t="shared" si="69"/>
        <v>3.0315232793360107</v>
      </c>
      <c r="AM98">
        <f t="shared" si="70"/>
        <v>18.152009989289731</v>
      </c>
      <c r="AN98" s="71">
        <f t="shared" si="75"/>
        <v>9.1744973196838107</v>
      </c>
      <c r="AO98" s="71">
        <f t="shared" si="75"/>
        <v>9.1521927352248351</v>
      </c>
      <c r="AP98" s="71">
        <f t="shared" si="75"/>
        <v>9.1861884875372759</v>
      </c>
      <c r="AQ98" s="71">
        <f t="shared" si="75"/>
        <v>9.1342463172714456</v>
      </c>
      <c r="AR98" s="71">
        <f t="shared" si="75"/>
        <v>9.2133370620122879</v>
      </c>
      <c r="AS98" s="71">
        <f t="shared" si="75"/>
        <v>9.0921857500584071</v>
      </c>
      <c r="AT98" s="71">
        <f t="shared" si="75"/>
        <v>9.2763865598499002</v>
      </c>
      <c r="AU98" s="71">
        <f t="shared" si="71"/>
        <v>8.9919214327257855</v>
      </c>
    </row>
    <row r="99" spans="1:47" customFormat="1" ht="12.95" customHeight="1">
      <c r="A99" s="10" t="s">
        <v>50</v>
      </c>
      <c r="B99" s="28"/>
      <c r="C99" s="13">
        <v>51603.313099999999</v>
      </c>
      <c r="D99" s="13"/>
      <c r="E99" s="10">
        <f t="shared" si="57"/>
        <v>12931.061535715995</v>
      </c>
      <c r="F99">
        <f t="shared" si="34"/>
        <v>12931</v>
      </c>
      <c r="G99">
        <f t="shared" si="72"/>
        <v>1.8671650002943352E-2</v>
      </c>
      <c r="I99">
        <f>+G99</f>
        <v>1.8671650002943352E-2</v>
      </c>
      <c r="O99">
        <f t="shared" ca="1" si="38"/>
        <v>1.8157466227331501E-2</v>
      </c>
      <c r="Q99" s="1">
        <f t="shared" si="59"/>
        <v>36584.813099999999</v>
      </c>
      <c r="S99" s="7">
        <v>0.1</v>
      </c>
      <c r="U99" s="16"/>
      <c r="Z99">
        <f t="shared" si="60"/>
        <v>12931</v>
      </c>
      <c r="AA99" s="71">
        <f t="shared" si="61"/>
        <v>1.8931775305532778E-2</v>
      </c>
      <c r="AB99" s="71">
        <f t="shared" si="73"/>
        <v>-5.7935140992056156E-4</v>
      </c>
      <c r="AC99" s="71">
        <f t="shared" si="74"/>
        <v>1.8671650002943352E-2</v>
      </c>
      <c r="AD99" s="71">
        <f t="shared" si="62"/>
        <v>-2.6012530258942568E-4</v>
      </c>
      <c r="AE99" s="71">
        <f t="shared" si="63"/>
        <v>6.7665173047240271E-9</v>
      </c>
      <c r="AF99">
        <f t="shared" si="64"/>
        <v>1.8671650002943352E-2</v>
      </c>
      <c r="AG99" s="102"/>
      <c r="AH99">
        <f t="shared" si="65"/>
        <v>1.9251001412863913E-2</v>
      </c>
      <c r="AI99">
        <f t="shared" si="66"/>
        <v>0.32580503700745556</v>
      </c>
      <c r="AJ99">
        <f t="shared" si="67"/>
        <v>0.88801426757051283</v>
      </c>
      <c r="AK99">
        <f t="shared" si="68"/>
        <v>7.3234266882207827E-2</v>
      </c>
      <c r="AL99">
        <f t="shared" si="69"/>
        <v>3.0333921264214379</v>
      </c>
      <c r="AM99">
        <f t="shared" si="70"/>
        <v>18.466161355913581</v>
      </c>
      <c r="AN99" s="71">
        <f t="shared" si="75"/>
        <v>9.1787119597306592</v>
      </c>
      <c r="AO99" s="71">
        <f t="shared" si="75"/>
        <v>9.1565923513391319</v>
      </c>
      <c r="AP99" s="71">
        <f t="shared" si="75"/>
        <v>9.1902691307225997</v>
      </c>
      <c r="AQ99" s="71">
        <f t="shared" si="75"/>
        <v>9.1388745821849504</v>
      </c>
      <c r="AR99" s="71">
        <f t="shared" si="75"/>
        <v>9.2170481165624789</v>
      </c>
      <c r="AS99" s="71">
        <f t="shared" si="75"/>
        <v>9.0974521919617111</v>
      </c>
      <c r="AT99" s="71">
        <f t="shared" si="75"/>
        <v>9.2791046924342133</v>
      </c>
      <c r="AU99" s="71">
        <f t="shared" si="71"/>
        <v>8.9990113159434664</v>
      </c>
    </row>
    <row r="100" spans="1:47" customFormat="1" ht="12.95" customHeight="1">
      <c r="A100" s="10" t="s">
        <v>51</v>
      </c>
      <c r="B100" s="28"/>
      <c r="C100" s="13">
        <v>51608.470999999998</v>
      </c>
      <c r="D100" s="13"/>
      <c r="E100" s="10">
        <f t="shared" si="57"/>
        <v>12948.060304945642</v>
      </c>
      <c r="F100">
        <f t="shared" si="34"/>
        <v>12948</v>
      </c>
      <c r="G100">
        <f t="shared" si="72"/>
        <v>1.829820000421023E-2</v>
      </c>
      <c r="I100">
        <f>+G100</f>
        <v>1.829820000421023E-2</v>
      </c>
      <c r="O100">
        <f t="shared" ca="1" si="38"/>
        <v>1.817075920019335E-2</v>
      </c>
      <c r="Q100" s="1">
        <f t="shared" si="59"/>
        <v>36589.970999999998</v>
      </c>
      <c r="S100" s="7">
        <v>0.1</v>
      </c>
      <c r="U100" s="16"/>
      <c r="Z100">
        <f t="shared" si="60"/>
        <v>12948</v>
      </c>
      <c r="AA100" s="71">
        <f t="shared" si="61"/>
        <v>1.8946990391221254E-2</v>
      </c>
      <c r="AB100" s="71">
        <f t="shared" si="73"/>
        <v>-9.6638349529201695E-4</v>
      </c>
      <c r="AC100" s="71">
        <f t="shared" si="74"/>
        <v>1.829820000421023E-2</v>
      </c>
      <c r="AD100" s="71">
        <f t="shared" si="62"/>
        <v>-6.4879038701102371E-4</v>
      </c>
      <c r="AE100" s="71">
        <f t="shared" si="63"/>
        <v>4.2092896627791391E-8</v>
      </c>
      <c r="AF100">
        <f t="shared" si="64"/>
        <v>1.829820000421023E-2</v>
      </c>
      <c r="AG100" s="102"/>
      <c r="AH100">
        <f t="shared" si="65"/>
        <v>1.9264583499502247E-2</v>
      </c>
      <c r="AI100">
        <f t="shared" si="66"/>
        <v>0.32576540623320538</v>
      </c>
      <c r="AJ100">
        <f t="shared" si="67"/>
        <v>0.88826358950735917</v>
      </c>
      <c r="AK100">
        <f t="shared" si="68"/>
        <v>7.2868501689127022E-2</v>
      </c>
      <c r="AL100">
        <f t="shared" si="69"/>
        <v>3.0339346318601188</v>
      </c>
      <c r="AM100">
        <f t="shared" si="70"/>
        <v>18.559396563041073</v>
      </c>
      <c r="AN100" s="71">
        <f t="shared" si="75"/>
        <v>9.1799357555946646</v>
      </c>
      <c r="AO100" s="71">
        <f t="shared" si="75"/>
        <v>9.1578713562213991</v>
      </c>
      <c r="AP100" s="71">
        <f t="shared" si="75"/>
        <v>9.1914534763494977</v>
      </c>
      <c r="AQ100" s="71">
        <f t="shared" si="75"/>
        <v>9.1402206406938795</v>
      </c>
      <c r="AR100" s="71">
        <f t="shared" si="75"/>
        <v>9.2181243500020056</v>
      </c>
      <c r="AS100" s="71">
        <f t="shared" si="75"/>
        <v>9.0989842522500286</v>
      </c>
      <c r="AT100" s="71">
        <f t="shared" si="75"/>
        <v>9.2798919271755942</v>
      </c>
      <c r="AU100" s="71">
        <f t="shared" si="71"/>
        <v>9.0010716238870643</v>
      </c>
    </row>
    <row r="101" spans="1:47" customFormat="1" ht="12.95" customHeight="1">
      <c r="A101" s="10" t="s">
        <v>52</v>
      </c>
      <c r="B101" s="28"/>
      <c r="C101" s="13">
        <v>51658.380100000002</v>
      </c>
      <c r="D101" s="13"/>
      <c r="E101" s="10">
        <f t="shared" si="57"/>
        <v>13112.544547245763</v>
      </c>
      <c r="F101">
        <f t="shared" si="34"/>
        <v>13112.5</v>
      </c>
      <c r="O101">
        <f t="shared" ca="1" si="38"/>
        <v>1.8299388261121222E-2</v>
      </c>
      <c r="Q101" s="1">
        <f t="shared" si="59"/>
        <v>36639.880100000002</v>
      </c>
      <c r="S101" s="7"/>
      <c r="U101" s="16">
        <v>1.3516875005734619E-2</v>
      </c>
      <c r="Z101">
        <f t="shared" si="60"/>
        <v>13112.5</v>
      </c>
      <c r="AA101" s="71">
        <f t="shared" si="61"/>
        <v>1.909407899117228E-2</v>
      </c>
      <c r="AB101" s="71"/>
      <c r="AC101" s="71"/>
      <c r="AD101" s="71">
        <f t="shared" si="62"/>
        <v>-9999</v>
      </c>
      <c r="AE101" s="71">
        <f t="shared" si="63"/>
        <v>0</v>
      </c>
      <c r="AF101">
        <f t="shared" si="64"/>
        <v>-9999</v>
      </c>
      <c r="AG101" s="102"/>
      <c r="AH101">
        <f t="shared" si="65"/>
        <v>1.9394274342233293E-2</v>
      </c>
      <c r="AI101">
        <f t="shared" si="66"/>
        <v>0.32539308983603821</v>
      </c>
      <c r="AJ101">
        <f t="shared" si="67"/>
        <v>0.89065661297631782</v>
      </c>
      <c r="AK101">
        <f t="shared" si="68"/>
        <v>6.9337022789597538E-2</v>
      </c>
      <c r="AL101">
        <f t="shared" si="69"/>
        <v>3.0391709340055386</v>
      </c>
      <c r="AM101">
        <f t="shared" si="70"/>
        <v>19.510034924707728</v>
      </c>
      <c r="AN101" s="71">
        <f t="shared" ref="AN101:AT110" si="76">$AU101+$AB$7*SIN(AO101)</f>
        <v>9.1917554521552649</v>
      </c>
      <c r="AO101" s="71">
        <f t="shared" si="76"/>
        <v>9.1702589129006906</v>
      </c>
      <c r="AP101" s="71">
        <f t="shared" si="76"/>
        <v>9.2028797491469359</v>
      </c>
      <c r="AQ101" s="71">
        <f t="shared" si="76"/>
        <v>9.1532708876994953</v>
      </c>
      <c r="AR101" s="71">
        <f t="shared" si="76"/>
        <v>9.2284883466858947</v>
      </c>
      <c r="AS101" s="71">
        <f t="shared" si="76"/>
        <v>9.1138466296872416</v>
      </c>
      <c r="AT101" s="71">
        <f t="shared" si="76"/>
        <v>9.2874492536365256</v>
      </c>
      <c r="AU101" s="71">
        <f t="shared" si="71"/>
        <v>9.0210081331060135</v>
      </c>
    </row>
    <row r="102" spans="1:47" customFormat="1" ht="12.95" customHeight="1">
      <c r="A102" s="10" t="s">
        <v>53</v>
      </c>
      <c r="B102" s="28"/>
      <c r="C102" s="13">
        <v>51658.385699999999</v>
      </c>
      <c r="D102" s="13"/>
      <c r="E102" s="10">
        <f t="shared" si="57"/>
        <v>13112.563003033512</v>
      </c>
      <c r="F102">
        <f t="shared" si="34"/>
        <v>13112.5</v>
      </c>
      <c r="G102">
        <f>+C102-(C$7+F102*C$8)</f>
        <v>1.9116875002509914E-2</v>
      </c>
      <c r="I102">
        <f>+G102</f>
        <v>1.9116875002509914E-2</v>
      </c>
      <c r="O102">
        <f t="shared" ca="1" si="38"/>
        <v>1.8299388261121222E-2</v>
      </c>
      <c r="Q102" s="1">
        <f t="shared" si="59"/>
        <v>36639.885699999999</v>
      </c>
      <c r="S102" s="7">
        <v>0.1</v>
      </c>
      <c r="U102" s="16"/>
      <c r="Z102">
        <f t="shared" si="60"/>
        <v>13112.5</v>
      </c>
      <c r="AA102" s="71">
        <f t="shared" si="61"/>
        <v>1.909407899117228E-2</v>
      </c>
      <c r="AB102" s="71">
        <f>IF(S102&lt;&gt;0,G102-AH102, -9999)</f>
        <v>-2.7739933972337899E-4</v>
      </c>
      <c r="AC102" s="71">
        <f>+G102-P102</f>
        <v>1.9116875002509914E-2</v>
      </c>
      <c r="AD102" s="71">
        <f t="shared" si="62"/>
        <v>2.2796011337634231E-5</v>
      </c>
      <c r="AE102" s="71">
        <f t="shared" si="63"/>
        <v>5.1965813290554844E-11</v>
      </c>
      <c r="AF102">
        <f t="shared" si="64"/>
        <v>1.9116875002509914E-2</v>
      </c>
      <c r="AG102" s="102"/>
      <c r="AH102">
        <f t="shared" si="65"/>
        <v>1.9394274342233293E-2</v>
      </c>
      <c r="AI102">
        <f t="shared" si="66"/>
        <v>0.32539308983603821</v>
      </c>
      <c r="AJ102">
        <f t="shared" si="67"/>
        <v>0.89065661297631782</v>
      </c>
      <c r="AK102">
        <f t="shared" si="68"/>
        <v>6.9337022789597538E-2</v>
      </c>
      <c r="AL102">
        <f t="shared" si="69"/>
        <v>3.0391709340055386</v>
      </c>
      <c r="AM102">
        <f t="shared" si="70"/>
        <v>19.510034924707728</v>
      </c>
      <c r="AN102" s="71">
        <f t="shared" si="76"/>
        <v>9.1917554521552649</v>
      </c>
      <c r="AO102" s="71">
        <f t="shared" si="76"/>
        <v>9.1702589129006906</v>
      </c>
      <c r="AP102" s="71">
        <f t="shared" si="76"/>
        <v>9.2028797491469359</v>
      </c>
      <c r="AQ102" s="71">
        <f t="shared" si="76"/>
        <v>9.1532708876994953</v>
      </c>
      <c r="AR102" s="71">
        <f t="shared" si="76"/>
        <v>9.2284883466858947</v>
      </c>
      <c r="AS102" s="71">
        <f t="shared" si="76"/>
        <v>9.1138466296872416</v>
      </c>
      <c r="AT102" s="71">
        <f t="shared" si="76"/>
        <v>9.2874492536365256</v>
      </c>
      <c r="AU102" s="71">
        <f t="shared" si="71"/>
        <v>9.0210081331060135</v>
      </c>
    </row>
    <row r="103" spans="1:47" customFormat="1" ht="12.95" customHeight="1">
      <c r="A103" s="10" t="s">
        <v>54</v>
      </c>
      <c r="B103" s="28"/>
      <c r="C103" s="13">
        <v>51671.415999999997</v>
      </c>
      <c r="D103" s="13"/>
      <c r="E103" s="10">
        <f t="shared" si="57"/>
        <v>13155.50665504172</v>
      </c>
      <c r="F103">
        <f t="shared" si="34"/>
        <v>13155.5</v>
      </c>
      <c r="O103">
        <f t="shared" ca="1" si="38"/>
        <v>1.8333011663065897E-2</v>
      </c>
      <c r="Q103" s="1">
        <f t="shared" si="59"/>
        <v>36652.915999999997</v>
      </c>
      <c r="S103" s="7"/>
      <c r="U103" s="16">
        <v>2.0193250020383857E-3</v>
      </c>
      <c r="Z103">
        <f t="shared" si="60"/>
        <v>13155.5</v>
      </c>
      <c r="AA103" s="71">
        <f t="shared" si="61"/>
        <v>1.9132487492339027E-2</v>
      </c>
      <c r="AB103" s="71"/>
      <c r="AC103" s="71"/>
      <c r="AD103" s="71">
        <f t="shared" si="62"/>
        <v>-9999</v>
      </c>
      <c r="AE103" s="71">
        <f t="shared" si="63"/>
        <v>0</v>
      </c>
      <c r="AF103">
        <f t="shared" si="64"/>
        <v>-9999</v>
      </c>
      <c r="AG103" s="102"/>
      <c r="AH103">
        <f t="shared" si="65"/>
        <v>1.9427658120055431E-2</v>
      </c>
      <c r="AI103">
        <f t="shared" si="66"/>
        <v>0.32529908244404926</v>
      </c>
      <c r="AJ103">
        <f t="shared" si="67"/>
        <v>0.89127635597975685</v>
      </c>
      <c r="AK103">
        <f t="shared" si="68"/>
        <v>6.84162102096494E-2</v>
      </c>
      <c r="AL103">
        <f t="shared" si="69"/>
        <v>3.0405358003734433</v>
      </c>
      <c r="AM103">
        <f t="shared" si="70"/>
        <v>19.773994195917684</v>
      </c>
      <c r="AN103" s="71">
        <f t="shared" si="76"/>
        <v>9.194838504728061</v>
      </c>
      <c r="AO103" s="71">
        <f t="shared" si="76"/>
        <v>9.1735003838625921</v>
      </c>
      <c r="AP103" s="71">
        <f t="shared" si="76"/>
        <v>9.2058565272153459</v>
      </c>
      <c r="AQ103" s="71">
        <f t="shared" si="76"/>
        <v>9.1566896355584841</v>
      </c>
      <c r="AR103" s="71">
        <f t="shared" si="76"/>
        <v>9.2311827366329258</v>
      </c>
      <c r="AS103" s="71">
        <f t="shared" si="76"/>
        <v>9.1177426084224464</v>
      </c>
      <c r="AT103" s="71">
        <f t="shared" si="76"/>
        <v>9.2894070656863477</v>
      </c>
      <c r="AU103" s="71">
        <f t="shared" si="71"/>
        <v>9.0262195002574703</v>
      </c>
    </row>
    <row r="104" spans="1:47" customFormat="1" ht="12.95" customHeight="1">
      <c r="A104" s="10" t="s">
        <v>55</v>
      </c>
      <c r="B104" s="28"/>
      <c r="C104" s="13">
        <v>51671.421499999997</v>
      </c>
      <c r="D104" s="13"/>
      <c r="E104" s="10">
        <f t="shared" si="57"/>
        <v>13155.524781261838</v>
      </c>
      <c r="F104">
        <f t="shared" si="34"/>
        <v>13155.5</v>
      </c>
      <c r="O104">
        <f t="shared" ca="1" si="38"/>
        <v>1.8333011663065897E-2</v>
      </c>
      <c r="Q104" s="1">
        <f t="shared" si="59"/>
        <v>36652.921499999997</v>
      </c>
      <c r="S104" s="7"/>
      <c r="U104" s="16">
        <v>7.5193250013398938E-3</v>
      </c>
      <c r="Z104">
        <f t="shared" si="60"/>
        <v>13155.5</v>
      </c>
      <c r="AA104" s="71">
        <f t="shared" si="61"/>
        <v>1.9132487492339027E-2</v>
      </c>
      <c r="AB104" s="71"/>
      <c r="AC104" s="71"/>
      <c r="AD104" s="71">
        <f t="shared" si="62"/>
        <v>-9999</v>
      </c>
      <c r="AE104" s="71">
        <f t="shared" si="63"/>
        <v>0</v>
      </c>
      <c r="AF104">
        <f t="shared" si="64"/>
        <v>-9999</v>
      </c>
      <c r="AG104" s="102"/>
      <c r="AH104">
        <f t="shared" si="65"/>
        <v>1.9427658120055431E-2</v>
      </c>
      <c r="AI104">
        <f t="shared" si="66"/>
        <v>0.32529908244404926</v>
      </c>
      <c r="AJ104">
        <f t="shared" si="67"/>
        <v>0.89127635597975685</v>
      </c>
      <c r="AK104">
        <f t="shared" si="68"/>
        <v>6.84162102096494E-2</v>
      </c>
      <c r="AL104">
        <f t="shared" si="69"/>
        <v>3.0405358003734433</v>
      </c>
      <c r="AM104">
        <f t="shared" si="70"/>
        <v>19.773994195917684</v>
      </c>
      <c r="AN104" s="71">
        <f t="shared" si="76"/>
        <v>9.194838504728061</v>
      </c>
      <c r="AO104" s="71">
        <f t="shared" si="76"/>
        <v>9.1735003838625921</v>
      </c>
      <c r="AP104" s="71">
        <f t="shared" si="76"/>
        <v>9.2058565272153459</v>
      </c>
      <c r="AQ104" s="71">
        <f t="shared" si="76"/>
        <v>9.1566896355584841</v>
      </c>
      <c r="AR104" s="71">
        <f t="shared" si="76"/>
        <v>9.2311827366329258</v>
      </c>
      <c r="AS104" s="71">
        <f t="shared" si="76"/>
        <v>9.1177426084224464</v>
      </c>
      <c r="AT104" s="71">
        <f t="shared" si="76"/>
        <v>9.2894070656863477</v>
      </c>
      <c r="AU104" s="71">
        <f t="shared" si="71"/>
        <v>9.0262195002574703</v>
      </c>
    </row>
    <row r="105" spans="1:47" customFormat="1" ht="12.95" customHeight="1">
      <c r="A105" s="10" t="s">
        <v>56</v>
      </c>
      <c r="B105" s="28"/>
      <c r="C105" s="13">
        <v>51671.4257</v>
      </c>
      <c r="D105" s="13"/>
      <c r="E105" s="10">
        <f t="shared" si="57"/>
        <v>13155.538623102668</v>
      </c>
      <c r="F105">
        <f t="shared" si="34"/>
        <v>13155.5</v>
      </c>
      <c r="O105">
        <f t="shared" ca="1" si="38"/>
        <v>1.8333011663065897E-2</v>
      </c>
      <c r="Q105" s="1">
        <f t="shared" si="59"/>
        <v>36652.9257</v>
      </c>
      <c r="S105" s="7"/>
      <c r="U105" s="16">
        <v>1.1719325004378334E-2</v>
      </c>
      <c r="Z105">
        <f t="shared" si="60"/>
        <v>13155.5</v>
      </c>
      <c r="AA105" s="71">
        <f t="shared" si="61"/>
        <v>1.9132487492339027E-2</v>
      </c>
      <c r="AB105" s="71">
        <f t="shared" ref="AB105:AB113" si="77">IF(S105&lt;&gt;0,G105-AH105, -9999)</f>
        <v>-9999</v>
      </c>
      <c r="AC105" s="71">
        <f t="shared" ref="AC105:AC113" si="78">+G105-P105</f>
        <v>0</v>
      </c>
      <c r="AD105" s="71">
        <f t="shared" si="62"/>
        <v>-9999</v>
      </c>
      <c r="AE105" s="71">
        <f t="shared" si="63"/>
        <v>0</v>
      </c>
      <c r="AF105">
        <f t="shared" si="64"/>
        <v>-9999</v>
      </c>
      <c r="AG105" s="102"/>
      <c r="AH105">
        <f t="shared" si="65"/>
        <v>1.9427658120055431E-2</v>
      </c>
      <c r="AI105">
        <f t="shared" si="66"/>
        <v>0.32529908244404926</v>
      </c>
      <c r="AJ105">
        <f t="shared" si="67"/>
        <v>0.89127635597975685</v>
      </c>
      <c r="AK105">
        <f t="shared" si="68"/>
        <v>6.84162102096494E-2</v>
      </c>
      <c r="AL105">
        <f t="shared" si="69"/>
        <v>3.0405358003734433</v>
      </c>
      <c r="AM105">
        <f t="shared" si="70"/>
        <v>19.773994195917684</v>
      </c>
      <c r="AN105" s="71">
        <f t="shared" si="76"/>
        <v>9.194838504728061</v>
      </c>
      <c r="AO105" s="71">
        <f t="shared" si="76"/>
        <v>9.1735003838625921</v>
      </c>
      <c r="AP105" s="71">
        <f t="shared" si="76"/>
        <v>9.2058565272153459</v>
      </c>
      <c r="AQ105" s="71">
        <f t="shared" si="76"/>
        <v>9.1566896355584841</v>
      </c>
      <c r="AR105" s="71">
        <f t="shared" si="76"/>
        <v>9.2311827366329258</v>
      </c>
      <c r="AS105" s="71">
        <f t="shared" si="76"/>
        <v>9.1177426084224464</v>
      </c>
      <c r="AT105" s="71">
        <f t="shared" si="76"/>
        <v>9.2894070656863477</v>
      </c>
      <c r="AU105" s="71">
        <f t="shared" si="71"/>
        <v>9.0262195002574703</v>
      </c>
    </row>
    <row r="106" spans="1:47" customFormat="1" ht="12.95" customHeight="1">
      <c r="A106" s="10" t="s">
        <v>53</v>
      </c>
      <c r="B106" s="28"/>
      <c r="C106" s="13">
        <v>51671.426399999997</v>
      </c>
      <c r="D106" s="13"/>
      <c r="E106" s="10">
        <f t="shared" si="57"/>
        <v>13155.540930076128</v>
      </c>
      <c r="F106">
        <f t="shared" si="34"/>
        <v>13155.5</v>
      </c>
      <c r="O106">
        <f t="shared" ca="1" si="38"/>
        <v>1.8333011663065897E-2</v>
      </c>
      <c r="Q106" s="1">
        <f t="shared" si="59"/>
        <v>36652.926399999997</v>
      </c>
      <c r="S106" s="7"/>
      <c r="U106" s="16">
        <v>1.2419325001246762E-2</v>
      </c>
      <c r="Z106">
        <f t="shared" si="60"/>
        <v>13155.5</v>
      </c>
      <c r="AA106" s="71">
        <f t="shared" si="61"/>
        <v>1.9132487492339027E-2</v>
      </c>
      <c r="AB106" s="71">
        <f t="shared" si="77"/>
        <v>-9999</v>
      </c>
      <c r="AC106" s="71">
        <f t="shared" si="78"/>
        <v>0</v>
      </c>
      <c r="AD106" s="71">
        <f t="shared" si="62"/>
        <v>-9999</v>
      </c>
      <c r="AE106" s="71">
        <f t="shared" si="63"/>
        <v>0</v>
      </c>
      <c r="AF106">
        <f t="shared" si="64"/>
        <v>-9999</v>
      </c>
      <c r="AG106" s="102"/>
      <c r="AH106">
        <f t="shared" si="65"/>
        <v>1.9427658120055431E-2</v>
      </c>
      <c r="AI106">
        <f t="shared" si="66"/>
        <v>0.32529908244404926</v>
      </c>
      <c r="AJ106">
        <f t="shared" si="67"/>
        <v>0.89127635597975685</v>
      </c>
      <c r="AK106">
        <f t="shared" si="68"/>
        <v>6.84162102096494E-2</v>
      </c>
      <c r="AL106">
        <f t="shared" si="69"/>
        <v>3.0405358003734433</v>
      </c>
      <c r="AM106">
        <f t="shared" si="70"/>
        <v>19.773994195917684</v>
      </c>
      <c r="AN106" s="71">
        <f t="shared" si="76"/>
        <v>9.194838504728061</v>
      </c>
      <c r="AO106" s="71">
        <f t="shared" si="76"/>
        <v>9.1735003838625921</v>
      </c>
      <c r="AP106" s="71">
        <f t="shared" si="76"/>
        <v>9.2058565272153459</v>
      </c>
      <c r="AQ106" s="71">
        <f t="shared" si="76"/>
        <v>9.1566896355584841</v>
      </c>
      <c r="AR106" s="71">
        <f t="shared" si="76"/>
        <v>9.2311827366329258</v>
      </c>
      <c r="AS106" s="71">
        <f t="shared" si="76"/>
        <v>9.1177426084224464</v>
      </c>
      <c r="AT106" s="71">
        <f t="shared" si="76"/>
        <v>9.2894070656863477</v>
      </c>
      <c r="AU106" s="71">
        <f t="shared" si="71"/>
        <v>9.0262195002574703</v>
      </c>
    </row>
    <row r="107" spans="1:47" customFormat="1" ht="12.95" customHeight="1">
      <c r="A107" s="10" t="s">
        <v>57</v>
      </c>
      <c r="B107" s="28"/>
      <c r="C107" s="13">
        <v>51671.427100000001</v>
      </c>
      <c r="D107" s="13"/>
      <c r="E107" s="10">
        <f t="shared" si="57"/>
        <v>13155.543237049611</v>
      </c>
      <c r="F107">
        <f t="shared" si="34"/>
        <v>13155.5</v>
      </c>
      <c r="O107">
        <f t="shared" ca="1" si="38"/>
        <v>1.8333011663065897E-2</v>
      </c>
      <c r="Q107" s="1">
        <f t="shared" si="59"/>
        <v>36652.927100000001</v>
      </c>
      <c r="S107" s="7"/>
      <c r="U107" s="16">
        <v>1.3119325005391147E-2</v>
      </c>
      <c r="Z107">
        <f t="shared" si="60"/>
        <v>13155.5</v>
      </c>
      <c r="AA107" s="71">
        <f t="shared" si="61"/>
        <v>1.9132487492339027E-2</v>
      </c>
      <c r="AB107" s="71">
        <f t="shared" si="77"/>
        <v>-9999</v>
      </c>
      <c r="AC107" s="71">
        <f t="shared" si="78"/>
        <v>0</v>
      </c>
      <c r="AD107" s="71">
        <f t="shared" si="62"/>
        <v>-9999</v>
      </c>
      <c r="AE107" s="71">
        <f t="shared" si="63"/>
        <v>0</v>
      </c>
      <c r="AF107">
        <f t="shared" si="64"/>
        <v>-9999</v>
      </c>
      <c r="AG107" s="102"/>
      <c r="AH107">
        <f t="shared" si="65"/>
        <v>1.9427658120055431E-2</v>
      </c>
      <c r="AI107">
        <f t="shared" si="66"/>
        <v>0.32529908244404926</v>
      </c>
      <c r="AJ107">
        <f t="shared" si="67"/>
        <v>0.89127635597975685</v>
      </c>
      <c r="AK107">
        <f t="shared" si="68"/>
        <v>6.84162102096494E-2</v>
      </c>
      <c r="AL107">
        <f t="shared" si="69"/>
        <v>3.0405358003734433</v>
      </c>
      <c r="AM107">
        <f t="shared" si="70"/>
        <v>19.773994195917684</v>
      </c>
      <c r="AN107" s="71">
        <f t="shared" si="76"/>
        <v>9.194838504728061</v>
      </c>
      <c r="AO107" s="71">
        <f t="shared" si="76"/>
        <v>9.1735003838625921</v>
      </c>
      <c r="AP107" s="71">
        <f t="shared" si="76"/>
        <v>9.2058565272153459</v>
      </c>
      <c r="AQ107" s="71">
        <f t="shared" si="76"/>
        <v>9.1566896355584841</v>
      </c>
      <c r="AR107" s="71">
        <f t="shared" si="76"/>
        <v>9.2311827366329258</v>
      </c>
      <c r="AS107" s="71">
        <f t="shared" si="76"/>
        <v>9.1177426084224464</v>
      </c>
      <c r="AT107" s="71">
        <f t="shared" si="76"/>
        <v>9.2894070656863477</v>
      </c>
      <c r="AU107" s="71">
        <f t="shared" si="71"/>
        <v>9.0262195002574703</v>
      </c>
    </row>
    <row r="108" spans="1:47" customFormat="1" ht="12.95" customHeight="1">
      <c r="A108" s="10" t="s">
        <v>58</v>
      </c>
      <c r="B108" s="28"/>
      <c r="C108" s="13">
        <v>51671.4326</v>
      </c>
      <c r="D108" s="13"/>
      <c r="E108" s="10">
        <f t="shared" si="57"/>
        <v>13155.56136326973</v>
      </c>
      <c r="F108">
        <f t="shared" ref="F108:F171" si="79">ROUND(2*E108,0)/2</f>
        <v>13155.5</v>
      </c>
      <c r="G108">
        <f>+C108-(C$7+F108*C$8)</f>
        <v>1.8619325004692655E-2</v>
      </c>
      <c r="I108">
        <f>+G108</f>
        <v>1.8619325004692655E-2</v>
      </c>
      <c r="O108">
        <f t="shared" ca="1" si="38"/>
        <v>1.8333011663065897E-2</v>
      </c>
      <c r="Q108" s="1">
        <f t="shared" si="59"/>
        <v>36652.9326</v>
      </c>
      <c r="S108" s="7">
        <v>0.1</v>
      </c>
      <c r="U108" s="16"/>
      <c r="Z108">
        <f t="shared" si="60"/>
        <v>13155.5</v>
      </c>
      <c r="AA108" s="71">
        <f t="shared" si="61"/>
        <v>1.9132487492339027E-2</v>
      </c>
      <c r="AB108" s="71">
        <f t="shared" si="77"/>
        <v>-8.0833311536277624E-4</v>
      </c>
      <c r="AC108" s="71">
        <f t="shared" si="78"/>
        <v>1.8619325004692655E-2</v>
      </c>
      <c r="AD108" s="71">
        <f t="shared" si="62"/>
        <v>-5.1316248764637223E-4</v>
      </c>
      <c r="AE108" s="71">
        <f t="shared" si="63"/>
        <v>2.6333573872741313E-8</v>
      </c>
      <c r="AF108">
        <f t="shared" si="64"/>
        <v>1.8619325004692655E-2</v>
      </c>
      <c r="AG108" s="102"/>
      <c r="AH108">
        <f t="shared" si="65"/>
        <v>1.9427658120055431E-2</v>
      </c>
      <c r="AI108">
        <f t="shared" si="66"/>
        <v>0.32529908244404926</v>
      </c>
      <c r="AJ108">
        <f t="shared" si="67"/>
        <v>0.89127635597975685</v>
      </c>
      <c r="AK108">
        <f t="shared" si="68"/>
        <v>6.84162102096494E-2</v>
      </c>
      <c r="AL108">
        <f t="shared" si="69"/>
        <v>3.0405358003734433</v>
      </c>
      <c r="AM108">
        <f t="shared" si="70"/>
        <v>19.773994195917684</v>
      </c>
      <c r="AN108" s="71">
        <f t="shared" si="76"/>
        <v>9.194838504728061</v>
      </c>
      <c r="AO108" s="71">
        <f t="shared" si="76"/>
        <v>9.1735003838625921</v>
      </c>
      <c r="AP108" s="71">
        <f t="shared" si="76"/>
        <v>9.2058565272153459</v>
      </c>
      <c r="AQ108" s="71">
        <f t="shared" si="76"/>
        <v>9.1566896355584841</v>
      </c>
      <c r="AR108" s="71">
        <f t="shared" si="76"/>
        <v>9.2311827366329258</v>
      </c>
      <c r="AS108" s="71">
        <f t="shared" si="76"/>
        <v>9.1177426084224464</v>
      </c>
      <c r="AT108" s="71">
        <f t="shared" si="76"/>
        <v>9.2894070656863477</v>
      </c>
      <c r="AU108" s="71">
        <f t="shared" si="71"/>
        <v>9.0262195002574703</v>
      </c>
    </row>
    <row r="109" spans="1:47" customFormat="1" ht="12.95" customHeight="1">
      <c r="A109" s="231" t="s">
        <v>300</v>
      </c>
      <c r="B109" s="230" t="str">
        <f>IF(H109=INT(H109),"I","II")</f>
        <v>I</v>
      </c>
      <c r="C109" s="12">
        <v>51671.436000000002</v>
      </c>
      <c r="D109" s="229" t="s">
        <v>528</v>
      </c>
      <c r="E109" s="10">
        <f t="shared" si="57"/>
        <v>13155.572568569445</v>
      </c>
      <c r="F109">
        <f t="shared" si="79"/>
        <v>13155.5</v>
      </c>
      <c r="G109">
        <f>+C109-(C$7+F109*C$8)</f>
        <v>2.2019325006112922E-2</v>
      </c>
      <c r="I109">
        <f>+G109</f>
        <v>2.2019325006112922E-2</v>
      </c>
      <c r="O109">
        <f t="shared" ca="1" si="38"/>
        <v>1.8333011663065897E-2</v>
      </c>
      <c r="Q109" s="1">
        <f t="shared" si="59"/>
        <v>36652.936000000002</v>
      </c>
      <c r="S109" s="7">
        <v>0.1</v>
      </c>
      <c r="U109" s="16"/>
      <c r="Z109">
        <f t="shared" si="60"/>
        <v>13155.5</v>
      </c>
      <c r="AA109" s="71">
        <f t="shared" si="61"/>
        <v>1.9132487492339027E-2</v>
      </c>
      <c r="AB109" s="71">
        <f t="shared" si="77"/>
        <v>2.5916668860574907E-3</v>
      </c>
      <c r="AC109" s="71">
        <f t="shared" si="78"/>
        <v>2.2019325006112922E-2</v>
      </c>
      <c r="AD109" s="71">
        <f t="shared" si="62"/>
        <v>2.8868375137738947E-3</v>
      </c>
      <c r="AE109" s="71">
        <f t="shared" si="63"/>
        <v>8.3338308309322421E-7</v>
      </c>
      <c r="AF109">
        <f t="shared" si="64"/>
        <v>2.2019325006112922E-2</v>
      </c>
      <c r="AG109" s="102"/>
      <c r="AH109">
        <f t="shared" si="65"/>
        <v>1.9427658120055431E-2</v>
      </c>
      <c r="AI109">
        <f t="shared" si="66"/>
        <v>0.32529908244404926</v>
      </c>
      <c r="AJ109">
        <f t="shared" si="67"/>
        <v>0.89127635597975685</v>
      </c>
      <c r="AK109">
        <f t="shared" si="68"/>
        <v>6.84162102096494E-2</v>
      </c>
      <c r="AL109">
        <f t="shared" si="69"/>
        <v>3.0405358003734433</v>
      </c>
      <c r="AM109">
        <f t="shared" si="70"/>
        <v>19.773994195917684</v>
      </c>
      <c r="AN109" s="71">
        <f t="shared" si="76"/>
        <v>9.194838504728061</v>
      </c>
      <c r="AO109" s="71">
        <f t="shared" si="76"/>
        <v>9.1735003838625921</v>
      </c>
      <c r="AP109" s="71">
        <f t="shared" si="76"/>
        <v>9.2058565272153459</v>
      </c>
      <c r="AQ109" s="71">
        <f t="shared" si="76"/>
        <v>9.1566896355584841</v>
      </c>
      <c r="AR109" s="71">
        <f t="shared" si="76"/>
        <v>9.2311827366329258</v>
      </c>
      <c r="AS109" s="71">
        <f t="shared" si="76"/>
        <v>9.1177426084224464</v>
      </c>
      <c r="AT109" s="71">
        <f t="shared" si="76"/>
        <v>9.2894070656863477</v>
      </c>
      <c r="AU109" s="71">
        <f t="shared" si="71"/>
        <v>9.0262195002574703</v>
      </c>
    </row>
    <row r="110" spans="1:47" customFormat="1" ht="12.95" customHeight="1">
      <c r="A110" s="13" t="s">
        <v>90</v>
      </c>
      <c r="B110" s="28" t="s">
        <v>29</v>
      </c>
      <c r="C110" s="13">
        <v>51671.436800000003</v>
      </c>
      <c r="D110" s="13" t="s">
        <v>89</v>
      </c>
      <c r="E110" s="10">
        <f t="shared" si="57"/>
        <v>13155.575205110559</v>
      </c>
      <c r="F110">
        <f t="shared" si="79"/>
        <v>13155.5</v>
      </c>
      <c r="O110">
        <f t="shared" ca="1" si="38"/>
        <v>1.8333011663065897E-2</v>
      </c>
      <c r="Q110" s="1">
        <f t="shared" si="59"/>
        <v>36652.936800000003</v>
      </c>
      <c r="S110" s="7"/>
      <c r="U110" s="16">
        <v>2.2819325007731095E-2</v>
      </c>
      <c r="Z110">
        <f t="shared" si="60"/>
        <v>13155.5</v>
      </c>
      <c r="AA110" s="71">
        <f t="shared" si="61"/>
        <v>1.9132487492339027E-2</v>
      </c>
      <c r="AB110" s="71">
        <f t="shared" si="77"/>
        <v>-9999</v>
      </c>
      <c r="AC110" s="71">
        <f t="shared" si="78"/>
        <v>0</v>
      </c>
      <c r="AD110" s="71">
        <f t="shared" si="62"/>
        <v>-9999</v>
      </c>
      <c r="AE110" s="71">
        <f t="shared" si="63"/>
        <v>0</v>
      </c>
      <c r="AF110">
        <f t="shared" si="64"/>
        <v>-9999</v>
      </c>
      <c r="AG110" s="102"/>
      <c r="AH110">
        <f t="shared" si="65"/>
        <v>1.9427658120055431E-2</v>
      </c>
      <c r="AI110">
        <f t="shared" si="66"/>
        <v>0.32529908244404926</v>
      </c>
      <c r="AJ110">
        <f t="shared" si="67"/>
        <v>0.89127635597975685</v>
      </c>
      <c r="AK110">
        <f t="shared" si="68"/>
        <v>6.84162102096494E-2</v>
      </c>
      <c r="AL110">
        <f t="shared" si="69"/>
        <v>3.0405358003734433</v>
      </c>
      <c r="AM110">
        <f t="shared" si="70"/>
        <v>19.773994195917684</v>
      </c>
      <c r="AN110" s="71">
        <f t="shared" si="76"/>
        <v>9.194838504728061</v>
      </c>
      <c r="AO110" s="71">
        <f t="shared" si="76"/>
        <v>9.1735003838625921</v>
      </c>
      <c r="AP110" s="71">
        <f t="shared" si="76"/>
        <v>9.2058565272153459</v>
      </c>
      <c r="AQ110" s="71">
        <f t="shared" si="76"/>
        <v>9.1566896355584841</v>
      </c>
      <c r="AR110" s="71">
        <f t="shared" si="76"/>
        <v>9.2311827366329258</v>
      </c>
      <c r="AS110" s="71">
        <f t="shared" si="76"/>
        <v>9.1177426084224464</v>
      </c>
      <c r="AT110" s="71">
        <f t="shared" si="76"/>
        <v>9.2894070656863477</v>
      </c>
      <c r="AU110" s="71">
        <f t="shared" si="71"/>
        <v>9.0262195002574703</v>
      </c>
    </row>
    <row r="111" spans="1:47" customFormat="1" ht="12.95" customHeight="1">
      <c r="A111" t="s">
        <v>578</v>
      </c>
      <c r="B111" s="7" t="s">
        <v>38</v>
      </c>
      <c r="C111" s="12">
        <v>51672.798470000002</v>
      </c>
      <c r="D111" s="12"/>
      <c r="E111" s="10">
        <f t="shared" si="57"/>
        <v>13160.062828774631</v>
      </c>
      <c r="F111">
        <f t="shared" si="79"/>
        <v>13160</v>
      </c>
      <c r="G111">
        <f>+C111-(C$7+F111*C$8)</f>
        <v>1.9064000007347204E-2</v>
      </c>
      <c r="K111">
        <f>+G111</f>
        <v>1.9064000007347204E-2</v>
      </c>
      <c r="O111">
        <f t="shared" ca="1" si="38"/>
        <v>1.8336530391176387E-2</v>
      </c>
      <c r="Q111" s="1">
        <f t="shared" si="59"/>
        <v>36654.298470000002</v>
      </c>
      <c r="S111" s="7">
        <v>1</v>
      </c>
      <c r="U111" s="16"/>
      <c r="Z111">
        <f t="shared" si="60"/>
        <v>13160</v>
      </c>
      <c r="AA111" s="71">
        <f t="shared" si="61"/>
        <v>1.9136506059772729E-2</v>
      </c>
      <c r="AB111" s="71">
        <f t="shared" si="77"/>
        <v>-3.6713941029788144E-4</v>
      </c>
      <c r="AC111" s="71">
        <f t="shared" si="78"/>
        <v>1.9064000007347204E-2</v>
      </c>
      <c r="AD111" s="71">
        <f t="shared" si="62"/>
        <v>-7.2506052425525686E-5</v>
      </c>
      <c r="AE111" s="71">
        <f t="shared" si="63"/>
        <v>5.2571276383330795E-9</v>
      </c>
      <c r="AF111">
        <f t="shared" si="64"/>
        <v>1.9064000007347204E-2</v>
      </c>
      <c r="AG111" s="102"/>
      <c r="AH111">
        <f t="shared" si="65"/>
        <v>1.9431139417645085E-2</v>
      </c>
      <c r="AI111">
        <f t="shared" si="66"/>
        <v>0.32528932338245087</v>
      </c>
      <c r="AJ111">
        <f t="shared" si="67"/>
        <v>0.89134107521824468</v>
      </c>
      <c r="AK111">
        <f t="shared" si="68"/>
        <v>6.8319900677487458E-2</v>
      </c>
      <c r="AL111">
        <f t="shared" si="69"/>
        <v>3.0406785433770076</v>
      </c>
      <c r="AM111">
        <f t="shared" si="70"/>
        <v>19.802012140507777</v>
      </c>
      <c r="AN111" s="71">
        <f t="shared" ref="AN111:AT120" si="80">$AU111+$AB$7*SIN(AO111)</f>
        <v>9.1951609936129621</v>
      </c>
      <c r="AO111" s="71">
        <f t="shared" si="80"/>
        <v>9.1738396887936169</v>
      </c>
      <c r="AP111" s="71">
        <f t="shared" si="80"/>
        <v>9.2061678134048961</v>
      </c>
      <c r="AQ111" s="71">
        <f t="shared" si="80"/>
        <v>9.1570475877781146</v>
      </c>
      <c r="AR111" s="71">
        <f t="shared" si="80"/>
        <v>9.2314643602001087</v>
      </c>
      <c r="AS111" s="71">
        <f t="shared" si="80"/>
        <v>9.118150585414476</v>
      </c>
      <c r="AT111" s="71">
        <f t="shared" si="80"/>
        <v>9.2896115383185922</v>
      </c>
      <c r="AU111" s="71">
        <f t="shared" si="71"/>
        <v>9.0267648758896009</v>
      </c>
    </row>
    <row r="112" spans="1:47" customFormat="1" ht="12.95" customHeight="1">
      <c r="A112" s="14" t="s">
        <v>59</v>
      </c>
      <c r="B112" s="28" t="s">
        <v>38</v>
      </c>
      <c r="C112" s="13">
        <v>51672.798479999998</v>
      </c>
      <c r="D112" s="31">
        <v>4.0000000000000003E-5</v>
      </c>
      <c r="E112" s="10">
        <f t="shared" si="57"/>
        <v>13160.062861731383</v>
      </c>
      <c r="F112">
        <f t="shared" si="79"/>
        <v>13160</v>
      </c>
      <c r="G112">
        <f>+C112-(C$7+F112*C$8)</f>
        <v>1.9074000003456604E-2</v>
      </c>
      <c r="L112">
        <f>+G112</f>
        <v>1.9074000003456604E-2</v>
      </c>
      <c r="O112">
        <f t="shared" ca="1" si="38"/>
        <v>1.8336530391176387E-2</v>
      </c>
      <c r="Q112" s="1">
        <f t="shared" si="59"/>
        <v>36654.298479999998</v>
      </c>
      <c r="S112" s="7">
        <v>1</v>
      </c>
      <c r="U112" s="16"/>
      <c r="Z112">
        <f t="shared" si="60"/>
        <v>13160</v>
      </c>
      <c r="AA112" s="71">
        <f t="shared" si="61"/>
        <v>1.9136506059772729E-2</v>
      </c>
      <c r="AB112" s="71">
        <f t="shared" si="77"/>
        <v>-3.571394141884815E-4</v>
      </c>
      <c r="AC112" s="71">
        <f t="shared" si="78"/>
        <v>1.9074000003456604E-2</v>
      </c>
      <c r="AD112" s="71">
        <f t="shared" si="62"/>
        <v>-6.2506056316125741E-5</v>
      </c>
      <c r="AE112" s="71">
        <f t="shared" si="63"/>
        <v>3.9070070761946829E-9</v>
      </c>
      <c r="AF112">
        <f t="shared" si="64"/>
        <v>1.9074000003456604E-2</v>
      </c>
      <c r="AG112" s="102"/>
      <c r="AH112">
        <f t="shared" si="65"/>
        <v>1.9431139417645085E-2</v>
      </c>
      <c r="AI112">
        <f t="shared" si="66"/>
        <v>0.32528932338245087</v>
      </c>
      <c r="AJ112">
        <f t="shared" si="67"/>
        <v>0.89134107521824468</v>
      </c>
      <c r="AK112">
        <f t="shared" si="68"/>
        <v>6.8319900677487458E-2</v>
      </c>
      <c r="AL112">
        <f t="shared" si="69"/>
        <v>3.0406785433770076</v>
      </c>
      <c r="AM112">
        <f t="shared" si="70"/>
        <v>19.802012140507777</v>
      </c>
      <c r="AN112" s="71">
        <f t="shared" si="80"/>
        <v>9.1951609936129621</v>
      </c>
      <c r="AO112" s="71">
        <f t="shared" si="80"/>
        <v>9.1738396887936169</v>
      </c>
      <c r="AP112" s="71">
        <f t="shared" si="80"/>
        <v>9.2061678134048961</v>
      </c>
      <c r="AQ112" s="71">
        <f t="shared" si="80"/>
        <v>9.1570475877781146</v>
      </c>
      <c r="AR112" s="71">
        <f t="shared" si="80"/>
        <v>9.2314643602001087</v>
      </c>
      <c r="AS112" s="71">
        <f t="shared" si="80"/>
        <v>9.118150585414476</v>
      </c>
      <c r="AT112" s="71">
        <f t="shared" si="80"/>
        <v>9.2896115383185922</v>
      </c>
      <c r="AU112" s="71">
        <f t="shared" si="71"/>
        <v>9.0267648758896009</v>
      </c>
    </row>
    <row r="113" spans="1:47" customFormat="1" ht="12.95" customHeight="1">
      <c r="A113" s="231" t="s">
        <v>304</v>
      </c>
      <c r="B113" s="230" t="str">
        <f>IF(H113=INT(H113),"I","II")</f>
        <v>I</v>
      </c>
      <c r="C113" s="12">
        <v>51672.798499999997</v>
      </c>
      <c r="D113" s="229" t="s">
        <v>527</v>
      </c>
      <c r="E113" s="10">
        <f t="shared" si="57"/>
        <v>13160.062927644909</v>
      </c>
      <c r="F113">
        <f t="shared" si="79"/>
        <v>13160</v>
      </c>
      <c r="G113">
        <f>+C113-(C$7+F113*C$8)</f>
        <v>1.9094000002951361E-2</v>
      </c>
      <c r="J113">
        <f>+G113</f>
        <v>1.9094000002951361E-2</v>
      </c>
      <c r="O113">
        <f t="shared" ca="1" si="38"/>
        <v>1.8336530391176387E-2</v>
      </c>
      <c r="Q113" s="1">
        <f t="shared" si="59"/>
        <v>36654.298499999997</v>
      </c>
      <c r="S113" s="7">
        <v>1</v>
      </c>
      <c r="U113" s="16"/>
      <c r="Z113">
        <f t="shared" si="60"/>
        <v>13160</v>
      </c>
      <c r="AA113" s="71">
        <f t="shared" si="61"/>
        <v>1.9136506059772729E-2</v>
      </c>
      <c r="AB113" s="71">
        <f t="shared" si="77"/>
        <v>-3.3713941469372399E-4</v>
      </c>
      <c r="AC113" s="71">
        <f t="shared" si="78"/>
        <v>1.9094000002951361E-2</v>
      </c>
      <c r="AD113" s="71">
        <f t="shared" si="62"/>
        <v>-4.2506056821368238E-5</v>
      </c>
      <c r="AE113" s="71">
        <f t="shared" si="63"/>
        <v>1.8067648665013853E-9</v>
      </c>
      <c r="AF113">
        <f t="shared" si="64"/>
        <v>1.9094000002951361E-2</v>
      </c>
      <c r="AG113" s="102"/>
      <c r="AH113">
        <f t="shared" si="65"/>
        <v>1.9431139417645085E-2</v>
      </c>
      <c r="AI113">
        <f t="shared" si="66"/>
        <v>0.32528932338245087</v>
      </c>
      <c r="AJ113">
        <f t="shared" si="67"/>
        <v>0.89134107521824468</v>
      </c>
      <c r="AK113">
        <f t="shared" si="68"/>
        <v>6.8319900677487458E-2</v>
      </c>
      <c r="AL113">
        <f t="shared" si="69"/>
        <v>3.0406785433770076</v>
      </c>
      <c r="AM113">
        <f t="shared" si="70"/>
        <v>19.802012140507777</v>
      </c>
      <c r="AN113" s="71">
        <f t="shared" si="80"/>
        <v>9.1951609936129621</v>
      </c>
      <c r="AO113" s="71">
        <f t="shared" si="80"/>
        <v>9.1738396887936169</v>
      </c>
      <c r="AP113" s="71">
        <f t="shared" si="80"/>
        <v>9.2061678134048961</v>
      </c>
      <c r="AQ113" s="71">
        <f t="shared" si="80"/>
        <v>9.1570475877781146</v>
      </c>
      <c r="AR113" s="71">
        <f t="shared" si="80"/>
        <v>9.2314643602001087</v>
      </c>
      <c r="AS113" s="71">
        <f t="shared" si="80"/>
        <v>9.118150585414476</v>
      </c>
      <c r="AT113" s="71">
        <f t="shared" si="80"/>
        <v>9.2896115383185922</v>
      </c>
      <c r="AU113" s="71">
        <f t="shared" si="71"/>
        <v>9.0267648758896009</v>
      </c>
    </row>
    <row r="114" spans="1:47" customFormat="1" ht="12.95" customHeight="1">
      <c r="A114" s="13" t="s">
        <v>90</v>
      </c>
      <c r="B114" s="28" t="s">
        <v>38</v>
      </c>
      <c r="C114" s="13">
        <v>51955.2595</v>
      </c>
      <c r="D114" s="13" t="s">
        <v>89</v>
      </c>
      <c r="E114" s="10">
        <f t="shared" si="57"/>
        <v>14090.962975218006</v>
      </c>
      <c r="F114">
        <f t="shared" si="79"/>
        <v>14091</v>
      </c>
      <c r="O114">
        <f t="shared" ca="1" si="38"/>
        <v>1.9064516140257552E-2</v>
      </c>
      <c r="Q114" s="1">
        <f t="shared" si="59"/>
        <v>36936.7595</v>
      </c>
      <c r="S114" s="7"/>
      <c r="U114" s="16">
        <v>-1.1234349993173964E-2</v>
      </c>
      <c r="Z114">
        <f t="shared" si="60"/>
        <v>14091</v>
      </c>
      <c r="AA114" s="71">
        <f t="shared" si="61"/>
        <v>1.9964837870199932E-2</v>
      </c>
      <c r="AB114" s="71"/>
      <c r="AC114" s="71"/>
      <c r="AD114" s="71">
        <f t="shared" si="62"/>
        <v>-9999</v>
      </c>
      <c r="AE114" s="71">
        <f t="shared" si="63"/>
        <v>0</v>
      </c>
      <c r="AF114">
        <f t="shared" si="64"/>
        <v>-9999</v>
      </c>
      <c r="AG114" s="102"/>
      <c r="AH114">
        <f t="shared" si="65"/>
        <v>2.0101756567664504E-2</v>
      </c>
      <c r="AI114">
        <f t="shared" si="66"/>
        <v>0.32358294126809051</v>
      </c>
      <c r="AJ114">
        <f t="shared" si="67"/>
        <v>0.90419081541453894</v>
      </c>
      <c r="AK114">
        <f t="shared" si="68"/>
        <v>4.8601117546465247E-2</v>
      </c>
      <c r="AL114">
        <f t="shared" si="69"/>
        <v>3.0698651003542232</v>
      </c>
      <c r="AM114">
        <f t="shared" si="70"/>
        <v>27.871332042379489</v>
      </c>
      <c r="AN114" s="71">
        <f t="shared" si="80"/>
        <v>9.2612843822166635</v>
      </c>
      <c r="AO114" s="71">
        <f t="shared" si="80"/>
        <v>9.2443635227567267</v>
      </c>
      <c r="AP114" s="71">
        <f t="shared" si="80"/>
        <v>9.2696705727764339</v>
      </c>
      <c r="AQ114" s="71">
        <f t="shared" si="80"/>
        <v>9.2317786473410948</v>
      </c>
      <c r="AR114" s="71">
        <f t="shared" si="80"/>
        <v>9.2884270190278286</v>
      </c>
      <c r="AS114" s="71">
        <f t="shared" si="80"/>
        <v>9.2035157943035273</v>
      </c>
      <c r="AT114" s="71">
        <f t="shared" si="80"/>
        <v>9.3303847484868498</v>
      </c>
      <c r="AU114" s="71">
        <f t="shared" si="71"/>
        <v>9.1395970344479025</v>
      </c>
    </row>
    <row r="115" spans="1:47" customFormat="1" ht="12.95" customHeight="1">
      <c r="A115" t="s">
        <v>577</v>
      </c>
      <c r="B115" s="7" t="s">
        <v>29</v>
      </c>
      <c r="C115" s="12">
        <v>51995.191700000003</v>
      </c>
      <c r="D115" s="12"/>
      <c r="E115" s="10">
        <f t="shared" si="57"/>
        <v>14222.566583785918</v>
      </c>
      <c r="F115">
        <f t="shared" si="79"/>
        <v>14222.5</v>
      </c>
      <c r="G115">
        <f>+C115-(C$7+F115*C$8)</f>
        <v>2.0203375002893154E-2</v>
      </c>
      <c r="K115">
        <f>+G115</f>
        <v>2.0203375002893154E-2</v>
      </c>
      <c r="O115">
        <f t="shared" ca="1" si="38"/>
        <v>1.9167341195041841E-2</v>
      </c>
      <c r="Q115" s="1">
        <f t="shared" si="59"/>
        <v>36976.691700000003</v>
      </c>
      <c r="S115" s="7">
        <v>1</v>
      </c>
      <c r="U115" s="16"/>
      <c r="Z115">
        <f t="shared" si="60"/>
        <v>14222.5</v>
      </c>
      <c r="AA115" s="71">
        <f t="shared" si="61"/>
        <v>2.0081472904481215E-2</v>
      </c>
      <c r="AB115" s="71">
        <f>IF(S115&lt;&gt;0,G115-AH115, -9999)</f>
        <v>1.4729082901666218E-5</v>
      </c>
      <c r="AC115" s="71">
        <f>+G115-P115</f>
        <v>2.0203375002893154E-2</v>
      </c>
      <c r="AD115" s="71">
        <f t="shared" si="62"/>
        <v>1.2190209841193844E-4</v>
      </c>
      <c r="AE115" s="71">
        <f t="shared" si="63"/>
        <v>1.4860121597233926E-8</v>
      </c>
      <c r="AF115">
        <f t="shared" si="64"/>
        <v>2.0203375002893154E-2</v>
      </c>
      <c r="AG115" s="102"/>
      <c r="AH115">
        <f t="shared" si="65"/>
        <v>2.0188645919991487E-2</v>
      </c>
      <c r="AI115">
        <f t="shared" si="66"/>
        <v>0.32339062421374287</v>
      </c>
      <c r="AJ115">
        <f t="shared" si="67"/>
        <v>0.90592278341333077</v>
      </c>
      <c r="AK115">
        <f t="shared" si="68"/>
        <v>4.5846031108747083E-2</v>
      </c>
      <c r="AL115">
        <f t="shared" si="69"/>
        <v>3.0739375745641282</v>
      </c>
      <c r="AM115">
        <f t="shared" si="70"/>
        <v>29.550435862355705</v>
      </c>
      <c r="AN115" s="71">
        <f t="shared" si="80"/>
        <v>9.2705364607834788</v>
      </c>
      <c r="AO115" s="71">
        <f t="shared" si="80"/>
        <v>9.2543747408177506</v>
      </c>
      <c r="AP115" s="71">
        <f t="shared" si="80"/>
        <v>9.2785089055088878</v>
      </c>
      <c r="AQ115" s="71">
        <f t="shared" si="80"/>
        <v>9.2424334390444827</v>
      </c>
      <c r="AR115" s="71">
        <f t="shared" si="80"/>
        <v>9.2962849851528997</v>
      </c>
      <c r="AS115" s="71">
        <f t="shared" si="80"/>
        <v>9.2157103426813833</v>
      </c>
      <c r="AT115" s="71">
        <f t="shared" si="80"/>
        <v>9.3359266612149998</v>
      </c>
      <c r="AU115" s="71">
        <f t="shared" si="71"/>
        <v>9.1555341223645677</v>
      </c>
    </row>
    <row r="116" spans="1:47" customFormat="1" ht="12.95" customHeight="1">
      <c r="A116" t="s">
        <v>577</v>
      </c>
      <c r="B116" s="7" t="s">
        <v>38</v>
      </c>
      <c r="C116" s="12">
        <v>51995.343500000003</v>
      </c>
      <c r="D116" s="12"/>
      <c r="E116" s="10">
        <f t="shared" si="57"/>
        <v>14223.066867461263</v>
      </c>
      <c r="F116">
        <f t="shared" si="79"/>
        <v>14223</v>
      </c>
      <c r="G116">
        <f>+C116-(C$7+F116*C$8)</f>
        <v>2.0289450003474485E-2</v>
      </c>
      <c r="K116">
        <f>+G116</f>
        <v>2.0289450003474485E-2</v>
      </c>
      <c r="O116">
        <f t="shared" ca="1" si="38"/>
        <v>1.9167732164831898E-2</v>
      </c>
      <c r="Q116" s="1">
        <f t="shared" si="59"/>
        <v>36976.843500000003</v>
      </c>
      <c r="S116" s="7">
        <v>1</v>
      </c>
      <c r="U116" s="16"/>
      <c r="Z116">
        <f t="shared" si="60"/>
        <v>14223</v>
      </c>
      <c r="AA116" s="71">
        <f t="shared" si="61"/>
        <v>2.0081916273096155E-2</v>
      </c>
      <c r="AB116" s="71">
        <f>IF(S116&lt;&gt;0,G116-AH116, -9999)</f>
        <v>1.004773445655964E-4</v>
      </c>
      <c r="AC116" s="71">
        <f>+G116-P116</f>
        <v>2.0289450003474485E-2</v>
      </c>
      <c r="AD116" s="71">
        <f t="shared" si="62"/>
        <v>2.0753373037833006E-4</v>
      </c>
      <c r="AE116" s="71">
        <f t="shared" si="63"/>
        <v>4.3070249244745397E-8</v>
      </c>
      <c r="AF116">
        <f t="shared" si="64"/>
        <v>2.0289450003474485E-2</v>
      </c>
      <c r="AG116" s="102"/>
      <c r="AH116">
        <f t="shared" si="65"/>
        <v>2.0188972658908889E-2</v>
      </c>
      <c r="AI116">
        <f t="shared" si="66"/>
        <v>0.32338991534247452</v>
      </c>
      <c r="AJ116">
        <f t="shared" si="67"/>
        <v>0.90592933132611053</v>
      </c>
      <c r="AK116">
        <f t="shared" si="68"/>
        <v>4.5835568176132852E-2</v>
      </c>
      <c r="AL116">
        <f t="shared" si="69"/>
        <v>3.0739530383272795</v>
      </c>
      <c r="AM116">
        <f t="shared" si="70"/>
        <v>29.557196836480141</v>
      </c>
      <c r="AN116" s="71">
        <f t="shared" si="80"/>
        <v>9.2705716026223044</v>
      </c>
      <c r="AO116" s="71">
        <f t="shared" si="80"/>
        <v>9.254412828349782</v>
      </c>
      <c r="AP116" s="71">
        <f t="shared" si="80"/>
        <v>9.2785424560514489</v>
      </c>
      <c r="AQ116" s="71">
        <f t="shared" si="80"/>
        <v>9.242473993742669</v>
      </c>
      <c r="AR116" s="71">
        <f t="shared" si="80"/>
        <v>9.2963147851009271</v>
      </c>
      <c r="AS116" s="71">
        <f t="shared" si="80"/>
        <v>9.215756766380153</v>
      </c>
      <c r="AT116" s="71">
        <f t="shared" si="80"/>
        <v>9.3359476440137215</v>
      </c>
      <c r="AU116" s="71">
        <f t="shared" si="71"/>
        <v>9.155594719657028</v>
      </c>
    </row>
    <row r="117" spans="1:47" customFormat="1" ht="12.95" customHeight="1">
      <c r="A117" t="s">
        <v>577</v>
      </c>
      <c r="B117" s="7" t="s">
        <v>29</v>
      </c>
      <c r="C117" s="12">
        <v>51996.102400000003</v>
      </c>
      <c r="D117" s="12"/>
      <c r="E117" s="10">
        <f t="shared" si="57"/>
        <v>14225.56795627035</v>
      </c>
      <c r="F117">
        <f t="shared" si="79"/>
        <v>14225.5</v>
      </c>
      <c r="G117">
        <f>+C117-(C$7+F117*C$8)</f>
        <v>2.0619825008907355E-2</v>
      </c>
      <c r="K117">
        <f>+G117</f>
        <v>2.0619825008907355E-2</v>
      </c>
      <c r="O117">
        <f t="shared" ca="1" si="38"/>
        <v>1.9169687013782168E-2</v>
      </c>
      <c r="Q117" s="1">
        <f t="shared" si="59"/>
        <v>36977.602400000003</v>
      </c>
      <c r="S117" s="7">
        <v>1</v>
      </c>
      <c r="U117" s="16"/>
      <c r="Z117">
        <f t="shared" si="60"/>
        <v>14225.5</v>
      </c>
      <c r="AA117" s="71">
        <f t="shared" si="61"/>
        <v>2.0084133104478933E-2</v>
      </c>
      <c r="AB117" s="71">
        <f>IF(S117&lt;&gt;0,G117-AH117, -9999)</f>
        <v>4.2921906804033877E-4</v>
      </c>
      <c r="AC117" s="71">
        <f>+G117-P117</f>
        <v>2.0619825008907355E-2</v>
      </c>
      <c r="AD117" s="71">
        <f t="shared" si="62"/>
        <v>5.3569190442842238E-4</v>
      </c>
      <c r="AE117" s="71">
        <f t="shared" si="63"/>
        <v>2.8696581647015003E-7</v>
      </c>
      <c r="AF117">
        <f t="shared" si="64"/>
        <v>2.0619825008907355E-2</v>
      </c>
      <c r="AG117" s="102"/>
      <c r="AH117">
        <f t="shared" si="65"/>
        <v>2.0190605940867017E-2</v>
      </c>
      <c r="AI117">
        <f t="shared" si="66"/>
        <v>0.3233863735201008</v>
      </c>
      <c r="AJ117">
        <f t="shared" si="67"/>
        <v>0.90596206665087819</v>
      </c>
      <c r="AK117">
        <f t="shared" si="68"/>
        <v>4.5783254930293567E-2</v>
      </c>
      <c r="AL117">
        <f t="shared" si="69"/>
        <v>3.0740303548055272</v>
      </c>
      <c r="AM117">
        <f t="shared" si="70"/>
        <v>29.591047088699259</v>
      </c>
      <c r="AN117" s="71">
        <f t="shared" si="80"/>
        <v>9.2707473076593025</v>
      </c>
      <c r="AO117" s="71">
        <f t="shared" si="80"/>
        <v>9.2546032684875961</v>
      </c>
      <c r="AP117" s="71">
        <f t="shared" si="80"/>
        <v>9.2787102025853549</v>
      </c>
      <c r="AQ117" s="71">
        <f t="shared" si="80"/>
        <v>9.2426767719515635</v>
      </c>
      <c r="AR117" s="71">
        <f t="shared" si="80"/>
        <v>9.296463776106263</v>
      </c>
      <c r="AS117" s="71">
        <f t="shared" si="80"/>
        <v>9.215988891185134</v>
      </c>
      <c r="AT117" s="71">
        <f t="shared" si="80"/>
        <v>9.3360525480763084</v>
      </c>
      <c r="AU117" s="71">
        <f t="shared" si="71"/>
        <v>9.1558977061193207</v>
      </c>
    </row>
    <row r="118" spans="1:47" customFormat="1" ht="12.95" customHeight="1">
      <c r="A118" t="s">
        <v>577</v>
      </c>
      <c r="B118" s="7" t="s">
        <v>38</v>
      </c>
      <c r="C118" s="12">
        <v>51996.2546</v>
      </c>
      <c r="D118" s="12"/>
      <c r="E118" s="10">
        <f t="shared" si="57"/>
        <v>14226.069558216239</v>
      </c>
      <c r="F118">
        <f t="shared" si="79"/>
        <v>14226</v>
      </c>
      <c r="G118">
        <f>+C118-(C$7+F118*C$8)</f>
        <v>2.1105899999383837E-2</v>
      </c>
      <c r="K118">
        <f>+G118</f>
        <v>2.1105899999383837E-2</v>
      </c>
      <c r="O118">
        <f t="shared" ref="O118:O181" ca="1" si="81">+C$11+C$12*$F118</f>
        <v>1.9170077983572224E-2</v>
      </c>
      <c r="Q118" s="1">
        <f t="shared" si="59"/>
        <v>36977.7546</v>
      </c>
      <c r="S118" s="7">
        <v>1</v>
      </c>
      <c r="U118" s="16"/>
      <c r="Z118">
        <f t="shared" si="60"/>
        <v>14226</v>
      </c>
      <c r="AA118" s="71">
        <f t="shared" si="61"/>
        <v>2.0084576468421614E-2</v>
      </c>
      <c r="AB118" s="71">
        <f>IF(S118&lt;&gt;0,G118-AH118, -9999)</f>
        <v>9.1496748464646449E-4</v>
      </c>
      <c r="AC118" s="71">
        <f>+G118-P118</f>
        <v>2.1105899999383837E-2</v>
      </c>
      <c r="AD118" s="71">
        <f t="shared" si="62"/>
        <v>1.0213235309622232E-3</v>
      </c>
      <c r="AE118" s="71">
        <f t="shared" si="63"/>
        <v>1.0431017548971432E-6</v>
      </c>
      <c r="AF118">
        <f t="shared" si="64"/>
        <v>2.1105899999383837E-2</v>
      </c>
      <c r="AG118" s="102"/>
      <c r="AH118">
        <f t="shared" si="65"/>
        <v>2.0190932514737372E-2</v>
      </c>
      <c r="AI118">
        <f t="shared" si="66"/>
        <v>0.32338566566237692</v>
      </c>
      <c r="AJ118">
        <f t="shared" si="67"/>
        <v>0.90596861286813002</v>
      </c>
      <c r="AK118">
        <f t="shared" si="68"/>
        <v>4.5772792564447752E-2</v>
      </c>
      <c r="AL118">
        <f t="shared" si="69"/>
        <v>3.0740458176338881</v>
      </c>
      <c r="AM118">
        <f t="shared" si="70"/>
        <v>29.597826229772842</v>
      </c>
      <c r="AN118" s="71">
        <f t="shared" si="80"/>
        <v>9.2707824478356233</v>
      </c>
      <c r="AO118" s="71">
        <f t="shared" si="80"/>
        <v>9.2546413570105361</v>
      </c>
      <c r="AP118" s="71">
        <f t="shared" si="80"/>
        <v>9.278743750656897</v>
      </c>
      <c r="AQ118" s="71">
        <f t="shared" si="80"/>
        <v>9.2427173285365409</v>
      </c>
      <c r="AR118" s="71">
        <f t="shared" si="80"/>
        <v>9.296493572561193</v>
      </c>
      <c r="AS118" s="71">
        <f t="shared" si="80"/>
        <v>9.2160353174077301</v>
      </c>
      <c r="AT118" s="71">
        <f t="shared" si="80"/>
        <v>9.3360735269036415</v>
      </c>
      <c r="AU118" s="71">
        <f t="shared" si="71"/>
        <v>9.1559583034117793</v>
      </c>
    </row>
    <row r="119" spans="1:47" customFormat="1" ht="12.95" customHeight="1">
      <c r="A119" s="13" t="s">
        <v>90</v>
      </c>
      <c r="B119" s="28" t="s">
        <v>38</v>
      </c>
      <c r="C119" s="13">
        <v>52001.448649999998</v>
      </c>
      <c r="D119" s="13">
        <v>1.1000000000000001E-3</v>
      </c>
      <c r="E119" s="10">
        <f t="shared" si="57"/>
        <v>14243.187466147228</v>
      </c>
      <c r="F119">
        <f t="shared" si="79"/>
        <v>14243</v>
      </c>
      <c r="O119">
        <f t="shared" ca="1" si="81"/>
        <v>1.9183370956434069E-2</v>
      </c>
      <c r="Q119" s="1">
        <f t="shared" si="59"/>
        <v>36982.948649999998</v>
      </c>
      <c r="S119" s="7"/>
      <c r="U119" s="16">
        <v>5.6882450000557583E-2</v>
      </c>
      <c r="Z119">
        <f t="shared" si="60"/>
        <v>14243</v>
      </c>
      <c r="AA119" s="71">
        <f t="shared" si="61"/>
        <v>2.0099650384749639E-2</v>
      </c>
      <c r="AB119" s="71"/>
      <c r="AC119" s="71"/>
      <c r="AD119" s="71">
        <f t="shared" si="62"/>
        <v>-9999</v>
      </c>
      <c r="AE119" s="71">
        <f t="shared" si="63"/>
        <v>0</v>
      </c>
      <c r="AF119">
        <f t="shared" si="64"/>
        <v>-9999</v>
      </c>
      <c r="AG119" s="102"/>
      <c r="AH119">
        <f t="shared" si="65"/>
        <v>2.0202019664773745E-2</v>
      </c>
      <c r="AI119">
        <f t="shared" si="66"/>
        <v>0.32336169895687217</v>
      </c>
      <c r="AJ119">
        <f t="shared" si="67"/>
        <v>0.90619101626946208</v>
      </c>
      <c r="AK119">
        <f t="shared" si="68"/>
        <v>4.5417128176076883E-2</v>
      </c>
      <c r="AL119">
        <f t="shared" si="69"/>
        <v>3.0745714613620181</v>
      </c>
      <c r="AM119">
        <f t="shared" si="70"/>
        <v>29.830136371174184</v>
      </c>
      <c r="AN119" s="71">
        <f t="shared" si="80"/>
        <v>9.2719770493965186</v>
      </c>
      <c r="AO119" s="71">
        <f t="shared" si="80"/>
        <v>9.2559364648596798</v>
      </c>
      <c r="AP119" s="71">
        <f t="shared" si="80"/>
        <v>9.2798841407170691</v>
      </c>
      <c r="AQ119" s="71">
        <f t="shared" si="80"/>
        <v>9.2440964390426963</v>
      </c>
      <c r="AR119" s="71">
        <f t="shared" si="80"/>
        <v>9.2975063066445696</v>
      </c>
      <c r="AS119" s="71">
        <f t="shared" si="80"/>
        <v>9.2176140584830968</v>
      </c>
      <c r="AT119" s="71">
        <f t="shared" si="80"/>
        <v>9.3367864144589099</v>
      </c>
      <c r="AU119" s="71">
        <f t="shared" si="71"/>
        <v>9.158018611355379</v>
      </c>
    </row>
    <row r="120" spans="1:47" customFormat="1" ht="12.95" customHeight="1">
      <c r="A120" s="231" t="s">
        <v>300</v>
      </c>
      <c r="B120" s="230" t="str">
        <f>IF(H120=INT(H120),"I","II")</f>
        <v>I</v>
      </c>
      <c r="C120" s="12">
        <v>52055.41</v>
      </c>
      <c r="D120" s="229" t="s">
        <v>528</v>
      </c>
      <c r="E120" s="10">
        <f t="shared" si="57"/>
        <v>14421.026613081187</v>
      </c>
      <c r="F120">
        <f t="shared" si="79"/>
        <v>14421</v>
      </c>
      <c r="G120">
        <f>+C120-(C$7+F120*C$8)</f>
        <v>8.0751500063342974E-3</v>
      </c>
      <c r="I120">
        <f>+G120</f>
        <v>8.0751500063342974E-3</v>
      </c>
      <c r="O120">
        <f t="shared" ca="1" si="81"/>
        <v>1.932255620169341E-2</v>
      </c>
      <c r="Q120" s="1">
        <f t="shared" si="59"/>
        <v>37036.910000000003</v>
      </c>
      <c r="S120" s="7">
        <v>0.1</v>
      </c>
      <c r="U120" s="16"/>
      <c r="Z120">
        <f t="shared" si="60"/>
        <v>14421</v>
      </c>
      <c r="AA120" s="71">
        <f t="shared" si="61"/>
        <v>2.0257435608452105E-2</v>
      </c>
      <c r="AB120" s="71">
        <f>IF(S120&lt;&gt;0,G120-AH120, -9999)</f>
        <v>-1.2241055557664669E-2</v>
      </c>
      <c r="AC120" s="71">
        <f>+G120-P120</f>
        <v>8.0751500063342974E-3</v>
      </c>
      <c r="AD120" s="71">
        <f t="shared" si="62"/>
        <v>-1.2182285602117808E-2</v>
      </c>
      <c r="AE120" s="71">
        <f t="shared" si="63"/>
        <v>1.4840808249156685E-5</v>
      </c>
      <c r="AF120">
        <f t="shared" si="64"/>
        <v>8.0751500063342974E-3</v>
      </c>
      <c r="AG120" s="102"/>
      <c r="AH120">
        <f t="shared" si="65"/>
        <v>2.0316205563998966E-2</v>
      </c>
      <c r="AI120">
        <f t="shared" si="66"/>
        <v>0.32312241977636513</v>
      </c>
      <c r="AJ120">
        <f t="shared" si="67"/>
        <v>0.90850027320664117</v>
      </c>
      <c r="AK120">
        <f t="shared" si="68"/>
        <v>4.1699488736548371E-2</v>
      </c>
      <c r="AL120">
        <f t="shared" si="69"/>
        <v>3.0800647550015952</v>
      </c>
      <c r="AM120">
        <f t="shared" si="70"/>
        <v>32.495324218983235</v>
      </c>
      <c r="AN120" s="71">
        <f t="shared" si="80"/>
        <v>9.2844665046914816</v>
      </c>
      <c r="AO120" s="71">
        <f t="shared" si="80"/>
        <v>9.2695082337729406</v>
      </c>
      <c r="AP120" s="71">
        <f t="shared" si="80"/>
        <v>9.2917968957962298</v>
      </c>
      <c r="AQ120" s="71">
        <f t="shared" si="80"/>
        <v>9.2585577879090728</v>
      </c>
      <c r="AR120" s="71">
        <f t="shared" si="80"/>
        <v>9.3080710035471537</v>
      </c>
      <c r="AS120" s="71">
        <f t="shared" si="80"/>
        <v>9.2341727032855676</v>
      </c>
      <c r="AT120" s="71">
        <f t="shared" si="80"/>
        <v>9.3442062825655299</v>
      </c>
      <c r="AU120" s="71">
        <f t="shared" si="71"/>
        <v>9.1795912474707144</v>
      </c>
    </row>
    <row r="121" spans="1:47" customFormat="1" ht="12.95" customHeight="1">
      <c r="A121" s="13" t="s">
        <v>90</v>
      </c>
      <c r="B121" s="28" t="s">
        <v>38</v>
      </c>
      <c r="C121" s="13">
        <v>52055.410199999998</v>
      </c>
      <c r="D121" s="13" t="s">
        <v>89</v>
      </c>
      <c r="E121" s="10">
        <f t="shared" si="57"/>
        <v>14421.027272216448</v>
      </c>
      <c r="F121">
        <f t="shared" si="79"/>
        <v>14421</v>
      </c>
      <c r="O121">
        <f t="shared" ca="1" si="81"/>
        <v>1.932255620169341E-2</v>
      </c>
      <c r="Q121" s="1">
        <f t="shared" si="59"/>
        <v>37036.910199999998</v>
      </c>
      <c r="S121" s="7"/>
      <c r="U121" s="16">
        <v>8.2751500012818724E-3</v>
      </c>
      <c r="Z121">
        <f t="shared" si="60"/>
        <v>14421</v>
      </c>
      <c r="AA121" s="71">
        <f t="shared" si="61"/>
        <v>2.0257435608452105E-2</v>
      </c>
      <c r="AB121" s="71"/>
      <c r="AC121" s="71"/>
      <c r="AD121" s="71">
        <f t="shared" si="62"/>
        <v>-9999</v>
      </c>
      <c r="AE121" s="71">
        <f t="shared" si="63"/>
        <v>0</v>
      </c>
      <c r="AF121">
        <f t="shared" si="64"/>
        <v>-9999</v>
      </c>
      <c r="AG121" s="102"/>
      <c r="AH121">
        <f t="shared" si="65"/>
        <v>2.0316205563998966E-2</v>
      </c>
      <c r="AI121">
        <f t="shared" si="66"/>
        <v>0.32312241977636513</v>
      </c>
      <c r="AJ121">
        <f t="shared" si="67"/>
        <v>0.90850027320664117</v>
      </c>
      <c r="AK121">
        <f t="shared" si="68"/>
        <v>4.1699488736548371E-2</v>
      </c>
      <c r="AL121">
        <f t="shared" si="69"/>
        <v>3.0800647550015952</v>
      </c>
      <c r="AM121">
        <f t="shared" si="70"/>
        <v>32.495324218983235</v>
      </c>
      <c r="AN121" s="71">
        <f t="shared" ref="AN121:AT130" si="82">$AU121+$AB$7*SIN(AO121)</f>
        <v>9.2844665046914816</v>
      </c>
      <c r="AO121" s="71">
        <f t="shared" si="82"/>
        <v>9.2695082337729406</v>
      </c>
      <c r="AP121" s="71">
        <f t="shared" si="82"/>
        <v>9.2917968957962298</v>
      </c>
      <c r="AQ121" s="71">
        <f t="shared" si="82"/>
        <v>9.2585577879090728</v>
      </c>
      <c r="AR121" s="71">
        <f t="shared" si="82"/>
        <v>9.3080710035471537</v>
      </c>
      <c r="AS121" s="71">
        <f t="shared" si="82"/>
        <v>9.2341727032855676</v>
      </c>
      <c r="AT121" s="71">
        <f t="shared" si="82"/>
        <v>9.3442062825655299</v>
      </c>
      <c r="AU121" s="71">
        <f t="shared" si="71"/>
        <v>9.1795912474707144</v>
      </c>
    </row>
    <row r="122" spans="1:47" customFormat="1" ht="12.95" customHeight="1">
      <c r="A122" s="231" t="s">
        <v>300</v>
      </c>
      <c r="B122" s="230" t="str">
        <f>IF(H122=INT(H122),"I","II")</f>
        <v>I</v>
      </c>
      <c r="C122" s="12">
        <v>52055.425999999999</v>
      </c>
      <c r="D122" s="229" t="s">
        <v>528</v>
      </c>
      <c r="E122" s="10">
        <f t="shared" si="57"/>
        <v>14421.079343903344</v>
      </c>
      <c r="F122">
        <f t="shared" si="79"/>
        <v>14421</v>
      </c>
      <c r="G122">
        <f>+C122-(C$7+F122*C$8)</f>
        <v>2.4075150002317969E-2</v>
      </c>
      <c r="I122">
        <f>+G122</f>
        <v>2.4075150002317969E-2</v>
      </c>
      <c r="O122">
        <f t="shared" ca="1" si="81"/>
        <v>1.932255620169341E-2</v>
      </c>
      <c r="Q122" s="1">
        <f t="shared" si="59"/>
        <v>37036.925999999999</v>
      </c>
      <c r="S122" s="7">
        <v>0.1</v>
      </c>
      <c r="U122" s="16"/>
      <c r="Z122">
        <f t="shared" si="60"/>
        <v>14421</v>
      </c>
      <c r="AA122" s="71">
        <f t="shared" si="61"/>
        <v>2.0257435608452105E-2</v>
      </c>
      <c r="AB122" s="71">
        <f>IF(S122&lt;&gt;0,G122-AH122, -9999)</f>
        <v>3.7589444383190028E-3</v>
      </c>
      <c r="AC122" s="71">
        <f>+G122-P122</f>
        <v>2.4075150002317969E-2</v>
      </c>
      <c r="AD122" s="71">
        <f t="shared" si="62"/>
        <v>3.8177143938658634E-3</v>
      </c>
      <c r="AE122" s="71">
        <f t="shared" si="63"/>
        <v>1.4574943193130596E-6</v>
      </c>
      <c r="AF122">
        <f t="shared" si="64"/>
        <v>2.4075150002317969E-2</v>
      </c>
      <c r="AG122" s="102"/>
      <c r="AH122">
        <f t="shared" si="65"/>
        <v>2.0316205563998966E-2</v>
      </c>
      <c r="AI122">
        <f t="shared" si="66"/>
        <v>0.32312241977636513</v>
      </c>
      <c r="AJ122">
        <f t="shared" si="67"/>
        <v>0.90850027320664117</v>
      </c>
      <c r="AK122">
        <f t="shared" si="68"/>
        <v>4.1699488736548371E-2</v>
      </c>
      <c r="AL122">
        <f t="shared" si="69"/>
        <v>3.0800647550015952</v>
      </c>
      <c r="AM122">
        <f t="shared" si="70"/>
        <v>32.495324218983235</v>
      </c>
      <c r="AN122" s="71">
        <f t="shared" si="82"/>
        <v>9.2844665046914816</v>
      </c>
      <c r="AO122" s="71">
        <f t="shared" si="82"/>
        <v>9.2695082337729406</v>
      </c>
      <c r="AP122" s="71">
        <f t="shared" si="82"/>
        <v>9.2917968957962298</v>
      </c>
      <c r="AQ122" s="71">
        <f t="shared" si="82"/>
        <v>9.2585577879090728</v>
      </c>
      <c r="AR122" s="71">
        <f t="shared" si="82"/>
        <v>9.3080710035471537</v>
      </c>
      <c r="AS122" s="71">
        <f t="shared" si="82"/>
        <v>9.2341727032855676</v>
      </c>
      <c r="AT122" s="71">
        <f t="shared" si="82"/>
        <v>9.3442062825655299</v>
      </c>
      <c r="AU122" s="71">
        <f t="shared" si="71"/>
        <v>9.1795912474707144</v>
      </c>
    </row>
    <row r="123" spans="1:47" customFormat="1" ht="12.95" customHeight="1">
      <c r="A123" s="13" t="s">
        <v>90</v>
      </c>
      <c r="B123" s="28" t="s">
        <v>38</v>
      </c>
      <c r="C123" s="13">
        <v>52055.426800000001</v>
      </c>
      <c r="D123" s="13" t="s">
        <v>89</v>
      </c>
      <c r="E123" s="10">
        <f t="shared" si="57"/>
        <v>14421.081980444458</v>
      </c>
      <c r="F123">
        <f t="shared" si="79"/>
        <v>14421</v>
      </c>
      <c r="O123">
        <f t="shared" ca="1" si="81"/>
        <v>1.932255620169341E-2</v>
      </c>
      <c r="Q123" s="1">
        <f t="shared" si="59"/>
        <v>37036.926800000001</v>
      </c>
      <c r="S123" s="7"/>
      <c r="U123" s="16">
        <v>2.4875150003936142E-2</v>
      </c>
      <c r="Z123">
        <f t="shared" si="60"/>
        <v>14421</v>
      </c>
      <c r="AA123" s="71">
        <f t="shared" si="61"/>
        <v>2.0257435608452105E-2</v>
      </c>
      <c r="AB123" s="71"/>
      <c r="AC123" s="71"/>
      <c r="AD123" s="71">
        <f t="shared" si="62"/>
        <v>-9999</v>
      </c>
      <c r="AE123" s="71">
        <f t="shared" si="63"/>
        <v>0</v>
      </c>
      <c r="AF123">
        <f t="shared" si="64"/>
        <v>-9999</v>
      </c>
      <c r="AG123" s="102"/>
      <c r="AH123">
        <f t="shared" si="65"/>
        <v>2.0316205563998966E-2</v>
      </c>
      <c r="AI123">
        <f t="shared" si="66"/>
        <v>0.32312241977636513</v>
      </c>
      <c r="AJ123">
        <f t="shared" si="67"/>
        <v>0.90850027320664117</v>
      </c>
      <c r="AK123">
        <f t="shared" si="68"/>
        <v>4.1699488736548371E-2</v>
      </c>
      <c r="AL123">
        <f t="shared" si="69"/>
        <v>3.0800647550015952</v>
      </c>
      <c r="AM123">
        <f t="shared" si="70"/>
        <v>32.495324218983235</v>
      </c>
      <c r="AN123" s="71">
        <f t="shared" si="82"/>
        <v>9.2844665046914816</v>
      </c>
      <c r="AO123" s="71">
        <f t="shared" si="82"/>
        <v>9.2695082337729406</v>
      </c>
      <c r="AP123" s="71">
        <f t="shared" si="82"/>
        <v>9.2917968957962298</v>
      </c>
      <c r="AQ123" s="71">
        <f t="shared" si="82"/>
        <v>9.2585577879090728</v>
      </c>
      <c r="AR123" s="71">
        <f t="shared" si="82"/>
        <v>9.3080710035471537</v>
      </c>
      <c r="AS123" s="71">
        <f t="shared" si="82"/>
        <v>9.2341727032855676</v>
      </c>
      <c r="AT123" s="71">
        <f t="shared" si="82"/>
        <v>9.3442062825655299</v>
      </c>
      <c r="AU123" s="71">
        <f t="shared" si="71"/>
        <v>9.1795912474707144</v>
      </c>
    </row>
    <row r="124" spans="1:47" customFormat="1" ht="12.95" customHeight="1">
      <c r="A124" s="231" t="s">
        <v>300</v>
      </c>
      <c r="B124" s="230" t="str">
        <f>IF(H124=INT(H124),"I","II")</f>
        <v>I</v>
      </c>
      <c r="C124" s="12">
        <v>52055.43</v>
      </c>
      <c r="D124" s="229" t="s">
        <v>528</v>
      </c>
      <c r="E124" s="10">
        <f t="shared" si="57"/>
        <v>14421.092526608891</v>
      </c>
      <c r="F124">
        <f t="shared" si="79"/>
        <v>14421</v>
      </c>
      <c r="G124">
        <f>+C124-(C$7+F124*C$8)</f>
        <v>2.8075150003132876E-2</v>
      </c>
      <c r="I124">
        <f>+G124</f>
        <v>2.8075150003132876E-2</v>
      </c>
      <c r="O124">
        <f t="shared" ca="1" si="81"/>
        <v>1.932255620169341E-2</v>
      </c>
      <c r="Q124" s="1">
        <f t="shared" si="59"/>
        <v>37036.93</v>
      </c>
      <c r="S124" s="7">
        <v>0.1</v>
      </c>
      <c r="U124" s="16"/>
      <c r="Z124">
        <f t="shared" si="60"/>
        <v>14421</v>
      </c>
      <c r="AA124" s="71">
        <f t="shared" si="61"/>
        <v>2.0257435608452105E-2</v>
      </c>
      <c r="AB124" s="71">
        <f>IF(S124&lt;&gt;0,G124-AH124, -9999)</f>
        <v>7.75894443913391E-3</v>
      </c>
      <c r="AC124" s="71">
        <f>+G124-P124</f>
        <v>2.8075150003132876E-2</v>
      </c>
      <c r="AD124" s="71">
        <f t="shared" si="62"/>
        <v>7.8177143946807706E-3</v>
      </c>
      <c r="AE124" s="71">
        <f t="shared" si="63"/>
        <v>6.1116658356798931E-6</v>
      </c>
      <c r="AF124">
        <f t="shared" si="64"/>
        <v>2.8075150003132876E-2</v>
      </c>
      <c r="AG124" s="102"/>
      <c r="AH124">
        <f t="shared" si="65"/>
        <v>2.0316205563998966E-2</v>
      </c>
      <c r="AI124">
        <f t="shared" si="66"/>
        <v>0.32312241977636513</v>
      </c>
      <c r="AJ124">
        <f t="shared" si="67"/>
        <v>0.90850027320664117</v>
      </c>
      <c r="AK124">
        <f t="shared" si="68"/>
        <v>4.1699488736548371E-2</v>
      </c>
      <c r="AL124">
        <f t="shared" si="69"/>
        <v>3.0800647550015952</v>
      </c>
      <c r="AM124">
        <f t="shared" si="70"/>
        <v>32.495324218983235</v>
      </c>
      <c r="AN124" s="71">
        <f t="shared" si="82"/>
        <v>9.2844665046914816</v>
      </c>
      <c r="AO124" s="71">
        <f t="shared" si="82"/>
        <v>9.2695082337729406</v>
      </c>
      <c r="AP124" s="71">
        <f t="shared" si="82"/>
        <v>9.2917968957962298</v>
      </c>
      <c r="AQ124" s="71">
        <f t="shared" si="82"/>
        <v>9.2585577879090728</v>
      </c>
      <c r="AR124" s="71">
        <f t="shared" si="82"/>
        <v>9.3080710035471537</v>
      </c>
      <c r="AS124" s="71">
        <f t="shared" si="82"/>
        <v>9.2341727032855676</v>
      </c>
      <c r="AT124" s="71">
        <f t="shared" si="82"/>
        <v>9.3442062825655299</v>
      </c>
      <c r="AU124" s="71">
        <f t="shared" si="71"/>
        <v>9.1795912474707144</v>
      </c>
    </row>
    <row r="125" spans="1:47" customFormat="1" ht="12.95" customHeight="1">
      <c r="A125" s="13" t="s">
        <v>90</v>
      </c>
      <c r="B125" s="28" t="s">
        <v>38</v>
      </c>
      <c r="C125" s="13">
        <v>52055.4303</v>
      </c>
      <c r="D125" s="13" t="s">
        <v>89</v>
      </c>
      <c r="E125" s="10">
        <f t="shared" si="57"/>
        <v>14421.093515311804</v>
      </c>
      <c r="F125">
        <f t="shared" si="79"/>
        <v>14421</v>
      </c>
      <c r="O125">
        <f t="shared" ca="1" si="81"/>
        <v>1.932255620169341E-2</v>
      </c>
      <c r="Q125" s="1">
        <f t="shared" si="59"/>
        <v>37036.9303</v>
      </c>
      <c r="S125" s="7"/>
      <c r="U125" s="16">
        <v>2.8375150002830196E-2</v>
      </c>
      <c r="Z125">
        <f t="shared" si="60"/>
        <v>14421</v>
      </c>
      <c r="AA125" s="71">
        <f t="shared" si="61"/>
        <v>2.0257435608452105E-2</v>
      </c>
      <c r="AB125" s="71"/>
      <c r="AC125" s="71"/>
      <c r="AD125" s="71">
        <f t="shared" si="62"/>
        <v>-9999</v>
      </c>
      <c r="AE125" s="71">
        <f t="shared" si="63"/>
        <v>0</v>
      </c>
      <c r="AF125">
        <f t="shared" si="64"/>
        <v>-9999</v>
      </c>
      <c r="AG125" s="102"/>
      <c r="AH125">
        <f t="shared" si="65"/>
        <v>2.0316205563998966E-2</v>
      </c>
      <c r="AI125">
        <f t="shared" si="66"/>
        <v>0.32312241977636513</v>
      </c>
      <c r="AJ125">
        <f t="shared" si="67"/>
        <v>0.90850027320664117</v>
      </c>
      <c r="AK125">
        <f t="shared" si="68"/>
        <v>4.1699488736548371E-2</v>
      </c>
      <c r="AL125">
        <f t="shared" si="69"/>
        <v>3.0800647550015952</v>
      </c>
      <c r="AM125">
        <f t="shared" si="70"/>
        <v>32.495324218983235</v>
      </c>
      <c r="AN125" s="71">
        <f t="shared" si="82"/>
        <v>9.2844665046914816</v>
      </c>
      <c r="AO125" s="71">
        <f t="shared" si="82"/>
        <v>9.2695082337729406</v>
      </c>
      <c r="AP125" s="71">
        <f t="shared" si="82"/>
        <v>9.2917968957962298</v>
      </c>
      <c r="AQ125" s="71">
        <f t="shared" si="82"/>
        <v>9.2585577879090728</v>
      </c>
      <c r="AR125" s="71">
        <f t="shared" si="82"/>
        <v>9.3080710035471537</v>
      </c>
      <c r="AS125" s="71">
        <f t="shared" si="82"/>
        <v>9.2341727032855676</v>
      </c>
      <c r="AT125" s="71">
        <f t="shared" si="82"/>
        <v>9.3442062825655299</v>
      </c>
      <c r="AU125" s="71">
        <f t="shared" si="71"/>
        <v>9.1795912474707144</v>
      </c>
    </row>
    <row r="126" spans="1:47" customFormat="1" ht="12.95" customHeight="1">
      <c r="A126" s="13" t="s">
        <v>90</v>
      </c>
      <c r="B126" s="28" t="s">
        <v>38</v>
      </c>
      <c r="C126" s="13">
        <v>52137.468099999998</v>
      </c>
      <c r="D126" s="13" t="s">
        <v>89</v>
      </c>
      <c r="E126" s="10">
        <f t="shared" si="57"/>
        <v>14691.46355550422</v>
      </c>
      <c r="F126">
        <f t="shared" si="79"/>
        <v>14691.5</v>
      </c>
      <c r="O126">
        <f t="shared" ca="1" si="81"/>
        <v>1.9534070858112804E-2</v>
      </c>
      <c r="Q126" s="1">
        <f t="shared" si="59"/>
        <v>37118.968099999998</v>
      </c>
      <c r="S126" s="7"/>
      <c r="U126" s="16">
        <v>-1.1058274998504203E-2</v>
      </c>
      <c r="Z126">
        <f t="shared" si="60"/>
        <v>14691.5</v>
      </c>
      <c r="AA126" s="71">
        <f t="shared" si="61"/>
        <v>2.0497097892958505E-2</v>
      </c>
      <c r="AB126" s="71"/>
      <c r="AC126" s="71"/>
      <c r="AD126" s="71">
        <f t="shared" si="62"/>
        <v>-9999</v>
      </c>
      <c r="AE126" s="71">
        <f t="shared" si="63"/>
        <v>0</v>
      </c>
      <c r="AF126">
        <f t="shared" si="64"/>
        <v>-9999</v>
      </c>
      <c r="AG126" s="102"/>
      <c r="AH126">
        <f t="shared" si="65"/>
        <v>2.0483126055543949E-2</v>
      </c>
      <c r="AI126">
        <f t="shared" si="66"/>
        <v>0.32279914198614545</v>
      </c>
      <c r="AJ126">
        <f t="shared" si="67"/>
        <v>0.91194296338165093</v>
      </c>
      <c r="AK126">
        <f t="shared" si="68"/>
        <v>3.6070817506565538E-2</v>
      </c>
      <c r="AL126">
        <f t="shared" si="69"/>
        <v>3.0883783632117128</v>
      </c>
      <c r="AM126">
        <f t="shared" si="70"/>
        <v>37.575019856522516</v>
      </c>
      <c r="AN126" s="71">
        <f t="shared" si="82"/>
        <v>9.3033847690353397</v>
      </c>
      <c r="AO126" s="71">
        <f t="shared" si="82"/>
        <v>9.2901700543318331</v>
      </c>
      <c r="AP126" s="71">
        <f t="shared" si="82"/>
        <v>9.3098091881511671</v>
      </c>
      <c r="AQ126" s="71">
        <f t="shared" si="82"/>
        <v>9.2806039372294595</v>
      </c>
      <c r="AR126" s="71">
        <f t="shared" si="82"/>
        <v>9.3239977531757088</v>
      </c>
      <c r="AS126" s="71">
        <f t="shared" si="82"/>
        <v>9.2594283371288153</v>
      </c>
      <c r="AT126" s="71">
        <f t="shared" si="82"/>
        <v>9.3553375132842369</v>
      </c>
      <c r="AU126" s="71">
        <f t="shared" si="71"/>
        <v>9.2123743826909301</v>
      </c>
    </row>
    <row r="127" spans="1:47" customFormat="1" ht="12.95" customHeight="1">
      <c r="A127" s="231" t="s">
        <v>314</v>
      </c>
      <c r="B127" s="230" t="str">
        <f>IF(H127=INT(H127),"I","II")</f>
        <v>I</v>
      </c>
      <c r="C127" s="12">
        <v>52330.025000000001</v>
      </c>
      <c r="D127" s="229" t="s">
        <v>527</v>
      </c>
      <c r="E127" s="10">
        <f t="shared" si="57"/>
        <v>15326.068783732293</v>
      </c>
      <c r="F127">
        <f t="shared" si="79"/>
        <v>15326</v>
      </c>
      <c r="G127">
        <f t="shared" ref="G127:G133" si="83">+C127-(C$7+F127*C$8)</f>
        <v>2.0870900007139426E-2</v>
      </c>
      <c r="J127">
        <f>+G127</f>
        <v>2.0870900007139426E-2</v>
      </c>
      <c r="O127">
        <f t="shared" ca="1" si="81"/>
        <v>2.0030211521691751E-2</v>
      </c>
      <c r="Q127" s="1">
        <f t="shared" si="59"/>
        <v>37311.525000000001</v>
      </c>
      <c r="S127" s="7">
        <v>1</v>
      </c>
      <c r="U127" s="16"/>
      <c r="Z127">
        <f t="shared" si="60"/>
        <v>15326</v>
      </c>
      <c r="AA127" s="71">
        <f t="shared" si="61"/>
        <v>2.1059209657454961E-2</v>
      </c>
      <c r="AB127" s="71">
        <f t="shared" ref="AB127:AB133" si="84">IF(S127&lt;&gt;0,G127-AH127, -9999)</f>
        <v>2.6986360596763931E-5</v>
      </c>
      <c r="AC127" s="71">
        <f t="shared" ref="AC127:AC133" si="85">+G127-P127</f>
        <v>2.0870900007139426E-2</v>
      </c>
      <c r="AD127" s="71">
        <f t="shared" si="62"/>
        <v>-1.8830965031553515E-4</v>
      </c>
      <c r="AE127" s="71">
        <f t="shared" si="63"/>
        <v>3.5460524401959124E-8</v>
      </c>
      <c r="AF127">
        <f t="shared" si="64"/>
        <v>2.0870900007139426E-2</v>
      </c>
      <c r="AG127" s="102"/>
      <c r="AH127">
        <f t="shared" si="65"/>
        <v>2.0843913646542662E-2</v>
      </c>
      <c r="AI127">
        <f t="shared" si="66"/>
        <v>0.32222763360717899</v>
      </c>
      <c r="AJ127">
        <f t="shared" si="67"/>
        <v>0.91971749116885448</v>
      </c>
      <c r="AK127">
        <f t="shared" si="68"/>
        <v>2.2950497261897216E-2</v>
      </c>
      <c r="AL127">
        <f t="shared" si="69"/>
        <v>3.1077439270005356</v>
      </c>
      <c r="AM127">
        <f t="shared" si="70"/>
        <v>59.080776200884713</v>
      </c>
      <c r="AN127" s="71">
        <f t="shared" si="82"/>
        <v>9.3475161245348737</v>
      </c>
      <c r="AO127" s="71">
        <f t="shared" si="82"/>
        <v>9.3387871200754393</v>
      </c>
      <c r="AP127" s="71">
        <f t="shared" si="82"/>
        <v>9.351699613206879</v>
      </c>
      <c r="AQ127" s="71">
        <f t="shared" si="82"/>
        <v>9.3325936750605312</v>
      </c>
      <c r="AR127" s="71">
        <f t="shared" si="82"/>
        <v>9.3608538227121318</v>
      </c>
      <c r="AS127" s="71">
        <f t="shared" si="82"/>
        <v>9.3190286127568243</v>
      </c>
      <c r="AT127" s="71">
        <f t="shared" si="82"/>
        <v>9.3808859793813593</v>
      </c>
      <c r="AU127" s="71">
        <f t="shared" si="71"/>
        <v>9.2892723468211571</v>
      </c>
    </row>
    <row r="128" spans="1:47" customFormat="1" ht="12.95" customHeight="1">
      <c r="A128" s="231" t="s">
        <v>314</v>
      </c>
      <c r="B128" s="230" t="str">
        <f>IF(H128=INT(H128),"I","II")</f>
        <v>I</v>
      </c>
      <c r="C128" s="12">
        <v>52330.175499999998</v>
      </c>
      <c r="D128" s="229" t="s">
        <v>527</v>
      </c>
      <c r="E128" s="10">
        <f t="shared" si="57"/>
        <v>15326.564783028323</v>
      </c>
      <c r="F128">
        <f t="shared" si="79"/>
        <v>15326.5</v>
      </c>
      <c r="G128">
        <f t="shared" si="83"/>
        <v>1.9656974996905774E-2</v>
      </c>
      <c r="J128">
        <f>+G128</f>
        <v>1.9656974996905774E-2</v>
      </c>
      <c r="O128">
        <f t="shared" ca="1" si="81"/>
        <v>2.0030602491481808E-2</v>
      </c>
      <c r="Q128" s="1">
        <f t="shared" si="59"/>
        <v>37311.675499999998</v>
      </c>
      <c r="S128" s="7">
        <v>1</v>
      </c>
      <c r="U128" s="16"/>
      <c r="Z128">
        <f t="shared" si="60"/>
        <v>15326.5</v>
      </c>
      <c r="AA128" s="71">
        <f t="shared" si="61"/>
        <v>2.1059652802949393E-2</v>
      </c>
      <c r="AB128" s="71">
        <f t="shared" si="84"/>
        <v>-1.1872061742425263E-3</v>
      </c>
      <c r="AC128" s="71">
        <f t="shared" si="85"/>
        <v>1.9656974996905774E-2</v>
      </c>
      <c r="AD128" s="71">
        <f t="shared" si="62"/>
        <v>-1.4026778060436187E-3</v>
      </c>
      <c r="AE128" s="71">
        <f t="shared" si="63"/>
        <v>1.9675050275673396E-6</v>
      </c>
      <c r="AF128">
        <f t="shared" si="64"/>
        <v>1.9656974996905774E-2</v>
      </c>
      <c r="AG128" s="102"/>
      <c r="AH128">
        <f t="shared" si="65"/>
        <v>2.08441811711483E-2</v>
      </c>
      <c r="AI128">
        <f t="shared" si="66"/>
        <v>0.32222728486644858</v>
      </c>
      <c r="AJ128">
        <f t="shared" si="67"/>
        <v>0.91972345780352038</v>
      </c>
      <c r="AK128">
        <f t="shared" si="68"/>
        <v>2.2940195962252802E-2</v>
      </c>
      <c r="AL128">
        <f t="shared" si="69"/>
        <v>3.1077591257567918</v>
      </c>
      <c r="AM128">
        <f t="shared" si="70"/>
        <v>59.107321637575438</v>
      </c>
      <c r="AN128" s="71">
        <f t="shared" si="82"/>
        <v>9.3475507887798521</v>
      </c>
      <c r="AO128" s="71">
        <f t="shared" si="82"/>
        <v>9.3388255020929645</v>
      </c>
      <c r="AP128" s="71">
        <f t="shared" si="82"/>
        <v>9.3517324589557251</v>
      </c>
      <c r="AQ128" s="71">
        <f t="shared" si="82"/>
        <v>9.3326347712490545</v>
      </c>
      <c r="AR128" s="71">
        <f t="shared" si="82"/>
        <v>9.3608826374073413</v>
      </c>
      <c r="AS128" s="71">
        <f t="shared" si="82"/>
        <v>9.3190757417845198</v>
      </c>
      <c r="AT128" s="71">
        <f t="shared" si="82"/>
        <v>9.3809058585046152</v>
      </c>
      <c r="AU128" s="71">
        <f t="shared" si="71"/>
        <v>9.2893329441136174</v>
      </c>
    </row>
    <row r="129" spans="1:47" customFormat="1" ht="12.95" customHeight="1">
      <c r="A129" s="229" t="s">
        <v>321</v>
      </c>
      <c r="B129" s="230" t="str">
        <f>IF(H129=INT(H129),"I","II")</f>
        <v>I</v>
      </c>
      <c r="C129" s="12">
        <v>52347.622799999997</v>
      </c>
      <c r="D129" s="229" t="s">
        <v>526</v>
      </c>
      <c r="E129" s="10">
        <f t="shared" si="57"/>
        <v>15384.065437632045</v>
      </c>
      <c r="F129">
        <f t="shared" si="79"/>
        <v>15384</v>
      </c>
      <c r="G129">
        <f t="shared" si="83"/>
        <v>1.9855600003211293E-2</v>
      </c>
      <c r="K129">
        <f>+G129</f>
        <v>1.9855600003211293E-2</v>
      </c>
      <c r="O129">
        <f t="shared" ca="1" si="81"/>
        <v>2.0075564017338055E-2</v>
      </c>
      <c r="Q129" s="1">
        <f t="shared" si="59"/>
        <v>37329.122799999997</v>
      </c>
      <c r="S129" s="7">
        <v>1</v>
      </c>
      <c r="U129" s="16"/>
      <c r="Z129">
        <f t="shared" si="60"/>
        <v>15384</v>
      </c>
      <c r="AA129" s="71">
        <f t="shared" si="61"/>
        <v>2.1110618142906903E-2</v>
      </c>
      <c r="AB129" s="71">
        <f t="shared" si="84"/>
        <v>-1.0191718223819778E-3</v>
      </c>
      <c r="AC129" s="71">
        <f t="shared" si="85"/>
        <v>1.9855600003211293E-2</v>
      </c>
      <c r="AD129" s="71">
        <f t="shared" si="62"/>
        <v>-1.2550181396956094E-3</v>
      </c>
      <c r="AE129" s="71">
        <f t="shared" si="63"/>
        <v>1.575070530965028E-6</v>
      </c>
      <c r="AF129">
        <f t="shared" si="64"/>
        <v>1.9855600003211293E-2</v>
      </c>
      <c r="AG129" s="102"/>
      <c r="AH129">
        <f t="shared" si="65"/>
        <v>2.0874771825593271E-2</v>
      </c>
      <c r="AI129">
        <f t="shared" si="66"/>
        <v>0.32218823576183719</v>
      </c>
      <c r="AJ129">
        <f t="shared" si="67"/>
        <v>0.92040799205895707</v>
      </c>
      <c r="AK129">
        <f t="shared" si="68"/>
        <v>2.1755878071040399E-2</v>
      </c>
      <c r="AL129">
        <f t="shared" si="69"/>
        <v>3.1095064422950274</v>
      </c>
      <c r="AM129">
        <f t="shared" si="70"/>
        <v>62.326723189328</v>
      </c>
      <c r="AN129" s="71">
        <f t="shared" si="82"/>
        <v>9.3515361901547571</v>
      </c>
      <c r="AO129" s="71">
        <f t="shared" si="82"/>
        <v>9.3432400620443126</v>
      </c>
      <c r="AP129" s="71">
        <f t="shared" si="82"/>
        <v>9.3555082744647731</v>
      </c>
      <c r="AQ129" s="71">
        <f t="shared" si="82"/>
        <v>9.3373619498536371</v>
      </c>
      <c r="AR129" s="71">
        <f t="shared" si="82"/>
        <v>9.3641943291394654</v>
      </c>
      <c r="AS129" s="71">
        <f t="shared" si="82"/>
        <v>9.3244969969316287</v>
      </c>
      <c r="AT129" s="71">
        <f t="shared" si="82"/>
        <v>9.3831897527397103</v>
      </c>
      <c r="AU129" s="71">
        <f t="shared" si="71"/>
        <v>9.2963016327463812</v>
      </c>
    </row>
    <row r="130" spans="1:47" customFormat="1" ht="12.95" customHeight="1">
      <c r="A130" s="10" t="s">
        <v>60</v>
      </c>
      <c r="B130" s="28" t="s">
        <v>29</v>
      </c>
      <c r="C130" s="13">
        <v>52368.406799999997</v>
      </c>
      <c r="D130" s="13">
        <v>8.9999999999999998E-4</v>
      </c>
      <c r="E130" s="10">
        <f t="shared" si="57"/>
        <v>15452.562775631835</v>
      </c>
      <c r="F130">
        <f t="shared" si="79"/>
        <v>15452.5</v>
      </c>
      <c r="G130">
        <f t="shared" si="83"/>
        <v>1.904787500097882E-2</v>
      </c>
      <c r="K130">
        <f>+G130</f>
        <v>1.904787500097882E-2</v>
      </c>
      <c r="O130">
        <f t="shared" ca="1" si="81"/>
        <v>2.0129126878575501E-2</v>
      </c>
      <c r="Q130" s="1">
        <f t="shared" si="59"/>
        <v>37349.906799999997</v>
      </c>
      <c r="S130" s="7">
        <v>1</v>
      </c>
      <c r="U130" s="16"/>
      <c r="Z130">
        <f t="shared" si="60"/>
        <v>15452.5</v>
      </c>
      <c r="AA130" s="71">
        <f t="shared" si="61"/>
        <v>2.1171343420264239E-2</v>
      </c>
      <c r="AB130" s="71">
        <f t="shared" si="84"/>
        <v>-1.8628882522825248E-3</v>
      </c>
      <c r="AC130" s="71">
        <f t="shared" si="85"/>
        <v>1.904787500097882E-2</v>
      </c>
      <c r="AD130" s="71">
        <f t="shared" si="62"/>
        <v>-2.1234684192854188E-3</v>
      </c>
      <c r="AE130" s="71">
        <f t="shared" si="63"/>
        <v>4.5091181277025147E-6</v>
      </c>
      <c r="AF130">
        <f t="shared" si="64"/>
        <v>1.904787500097882E-2</v>
      </c>
      <c r="AG130" s="102"/>
      <c r="AH130">
        <f t="shared" si="65"/>
        <v>2.0910763253261345E-2</v>
      </c>
      <c r="AI130">
        <f t="shared" si="66"/>
        <v>0.32214444494325301</v>
      </c>
      <c r="AJ130">
        <f t="shared" si="67"/>
        <v>0.92121928872674075</v>
      </c>
      <c r="AK130">
        <f t="shared" si="68"/>
        <v>2.0345821413797739E-2</v>
      </c>
      <c r="AL130">
        <f t="shared" si="69"/>
        <v>3.1115866814933679</v>
      </c>
      <c r="AM130">
        <f t="shared" si="70"/>
        <v>66.648396912276937</v>
      </c>
      <c r="AN130" s="71">
        <f t="shared" si="82"/>
        <v>9.3562815558236849</v>
      </c>
      <c r="AO130" s="71">
        <f t="shared" si="82"/>
        <v>9.3485007143304149</v>
      </c>
      <c r="AP130" s="71">
        <f t="shared" si="82"/>
        <v>9.3600028169484855</v>
      </c>
      <c r="AQ130" s="71">
        <f t="shared" si="82"/>
        <v>9.3429962427110613</v>
      </c>
      <c r="AR130" s="71">
        <f t="shared" si="82"/>
        <v>9.3681345843435917</v>
      </c>
      <c r="AS130" s="71">
        <f t="shared" si="82"/>
        <v>9.3309588897874214</v>
      </c>
      <c r="AT130" s="71">
        <f t="shared" si="82"/>
        <v>9.3859050773003325</v>
      </c>
      <c r="AU130" s="71">
        <f t="shared" si="71"/>
        <v>9.3046034618132367</v>
      </c>
    </row>
    <row r="131" spans="1:47" customFormat="1" ht="12.95" customHeight="1">
      <c r="A131" s="229" t="s">
        <v>321</v>
      </c>
      <c r="B131" s="230" t="str">
        <f>IF(H131=INT(H131),"I","II")</f>
        <v>I</v>
      </c>
      <c r="C131" s="12">
        <v>52373.565300000002</v>
      </c>
      <c r="D131" s="229" t="s">
        <v>526</v>
      </c>
      <c r="E131" s="10">
        <f t="shared" si="57"/>
        <v>15469.563522267337</v>
      </c>
      <c r="F131">
        <f t="shared" si="79"/>
        <v>15469.5</v>
      </c>
      <c r="G131">
        <f t="shared" si="83"/>
        <v>1.9274425008916296E-2</v>
      </c>
      <c r="K131">
        <f>+G131</f>
        <v>1.9274425008916296E-2</v>
      </c>
      <c r="O131">
        <f t="shared" ca="1" si="81"/>
        <v>2.0142419851437346E-2</v>
      </c>
      <c r="Q131" s="1">
        <f t="shared" si="59"/>
        <v>37355.065300000002</v>
      </c>
      <c r="S131" s="7">
        <v>1</v>
      </c>
      <c r="U131" s="16"/>
      <c r="Z131">
        <f t="shared" si="60"/>
        <v>15469.5</v>
      </c>
      <c r="AA131" s="71">
        <f t="shared" si="61"/>
        <v>2.1186415751442769E-2</v>
      </c>
      <c r="AB131" s="71">
        <f t="shared" si="84"/>
        <v>-1.6451945462807836E-3</v>
      </c>
      <c r="AC131" s="71">
        <f t="shared" si="85"/>
        <v>1.9274425008916296E-2</v>
      </c>
      <c r="AD131" s="71">
        <f t="shared" si="62"/>
        <v>-1.9119907425264732E-3</v>
      </c>
      <c r="AE131" s="71">
        <f t="shared" si="63"/>
        <v>3.6557085995069344E-6</v>
      </c>
      <c r="AF131">
        <f t="shared" si="64"/>
        <v>1.9274425008916296E-2</v>
      </c>
      <c r="AG131" s="102"/>
      <c r="AH131">
        <f t="shared" si="65"/>
        <v>2.091961955519708E-2</v>
      </c>
      <c r="AI131">
        <f t="shared" si="66"/>
        <v>0.3221340358034076</v>
      </c>
      <c r="AJ131">
        <f t="shared" si="67"/>
        <v>0.92141993086900242</v>
      </c>
      <c r="AK131">
        <f t="shared" si="68"/>
        <v>1.9996013455608006E-2</v>
      </c>
      <c r="AL131">
        <f t="shared" si="69"/>
        <v>3.1121027284033844</v>
      </c>
      <c r="AM131">
        <f t="shared" si="70"/>
        <v>67.814856858511376</v>
      </c>
      <c r="AN131" s="71">
        <f t="shared" ref="AN131:AT140" si="86">$AU131+$AB$7*SIN(AO131)</f>
        <v>9.3574588413747861</v>
      </c>
      <c r="AO131" s="71">
        <f t="shared" si="86"/>
        <v>9.3498065306984923</v>
      </c>
      <c r="AP131" s="71">
        <f t="shared" si="86"/>
        <v>9.3611176705244805</v>
      </c>
      <c r="AQ131" s="71">
        <f t="shared" si="86"/>
        <v>9.3443949829764641</v>
      </c>
      <c r="AR131" s="71">
        <f t="shared" si="86"/>
        <v>9.3691116566455062</v>
      </c>
      <c r="AS131" s="71">
        <f t="shared" si="86"/>
        <v>9.3325631388534607</v>
      </c>
      <c r="AT131" s="71">
        <f t="shared" si="86"/>
        <v>9.3865780706584623</v>
      </c>
      <c r="AU131" s="71">
        <f t="shared" si="71"/>
        <v>9.3066637697568364</v>
      </c>
    </row>
    <row r="132" spans="1:47" customFormat="1" ht="12.95" customHeight="1">
      <c r="A132" s="229" t="s">
        <v>321</v>
      </c>
      <c r="B132" s="230" t="str">
        <f>IF(H132=INT(H132),"I","II")</f>
        <v>I</v>
      </c>
      <c r="C132" s="12">
        <v>52408.612000000001</v>
      </c>
      <c r="D132" s="229" t="s">
        <v>526</v>
      </c>
      <c r="E132" s="10">
        <f t="shared" si="57"/>
        <v>15585.066103853038</v>
      </c>
      <c r="F132">
        <f t="shared" si="79"/>
        <v>15585</v>
      </c>
      <c r="G132">
        <f t="shared" si="83"/>
        <v>2.0057749999978114E-2</v>
      </c>
      <c r="K132">
        <f>+G132</f>
        <v>2.0057749999978114E-2</v>
      </c>
      <c r="O132">
        <f t="shared" ca="1" si="81"/>
        <v>2.0232733872939897E-2</v>
      </c>
      <c r="Q132" s="1">
        <f t="shared" si="59"/>
        <v>37390.112000000001</v>
      </c>
      <c r="S132" s="7">
        <v>1</v>
      </c>
      <c r="U132" s="16"/>
      <c r="Z132">
        <f t="shared" si="60"/>
        <v>15585</v>
      </c>
      <c r="AA132" s="71">
        <f t="shared" si="61"/>
        <v>2.1288840049215857E-2</v>
      </c>
      <c r="AB132" s="71">
        <f t="shared" si="84"/>
        <v>-9.2124330715381147E-4</v>
      </c>
      <c r="AC132" s="71">
        <f t="shared" si="85"/>
        <v>2.0057749999978114E-2</v>
      </c>
      <c r="AD132" s="71">
        <f t="shared" si="62"/>
        <v>-1.231090049237743E-3</v>
      </c>
      <c r="AE132" s="71">
        <f t="shared" si="63"/>
        <v>1.5155827093321885E-6</v>
      </c>
      <c r="AF132">
        <f t="shared" si="64"/>
        <v>2.0057749999978114E-2</v>
      </c>
      <c r="AG132" s="102"/>
      <c r="AH132">
        <f t="shared" si="65"/>
        <v>2.0978993307131925E-2</v>
      </c>
      <c r="AI132">
        <f t="shared" si="66"/>
        <v>0.32206813224703668</v>
      </c>
      <c r="AJ132">
        <f t="shared" si="67"/>
        <v>0.92277579482599559</v>
      </c>
      <c r="AK132">
        <f t="shared" si="68"/>
        <v>1.7620688274622862E-2</v>
      </c>
      <c r="AL132">
        <f t="shared" si="69"/>
        <v>3.1156066766982184</v>
      </c>
      <c r="AM132">
        <f t="shared" si="70"/>
        <v>76.960256753553239</v>
      </c>
      <c r="AN132" s="71">
        <f t="shared" si="86"/>
        <v>9.3654535507561896</v>
      </c>
      <c r="AO132" s="71">
        <f t="shared" si="86"/>
        <v>9.3586808995422057</v>
      </c>
      <c r="AP132" s="71">
        <f t="shared" si="86"/>
        <v>9.3686864003825985</v>
      </c>
      <c r="AQ132" s="71">
        <f t="shared" si="86"/>
        <v>9.3539026094302375</v>
      </c>
      <c r="AR132" s="71">
        <f t="shared" si="86"/>
        <v>9.3757421142086876</v>
      </c>
      <c r="AS132" s="71">
        <f t="shared" si="86"/>
        <v>9.3434681790986556</v>
      </c>
      <c r="AT132" s="71">
        <f t="shared" si="86"/>
        <v>9.3911417863109801</v>
      </c>
      <c r="AU132" s="71">
        <f t="shared" si="71"/>
        <v>9.3206617443148208</v>
      </c>
    </row>
    <row r="133" spans="1:47" customFormat="1" ht="12.95" customHeight="1">
      <c r="A133" s="229" t="s">
        <v>321</v>
      </c>
      <c r="B133" s="230" t="str">
        <f>IF(H133=INT(H133),"I","II")</f>
        <v>I</v>
      </c>
      <c r="C133" s="12">
        <v>52418.625</v>
      </c>
      <c r="D133" s="229" t="s">
        <v>526</v>
      </c>
      <c r="E133" s="10">
        <f t="shared" si="57"/>
        <v>15618.065711502761</v>
      </c>
      <c r="F133">
        <f t="shared" si="79"/>
        <v>15618</v>
      </c>
      <c r="G133">
        <f t="shared" si="83"/>
        <v>1.993870000296738E-2</v>
      </c>
      <c r="K133">
        <f>+G133</f>
        <v>1.993870000296738E-2</v>
      </c>
      <c r="O133">
        <f t="shared" ca="1" si="81"/>
        <v>2.0258537879083483E-2</v>
      </c>
      <c r="Q133" s="1">
        <f t="shared" si="59"/>
        <v>37400.125</v>
      </c>
      <c r="S133" s="7">
        <v>1</v>
      </c>
      <c r="U133" s="16"/>
      <c r="Z133">
        <f t="shared" si="60"/>
        <v>15618</v>
      </c>
      <c r="AA133" s="71">
        <f t="shared" si="61"/>
        <v>2.1318111377536725E-2</v>
      </c>
      <c r="AB133" s="71">
        <f t="shared" si="84"/>
        <v>-1.0570025043225226E-3</v>
      </c>
      <c r="AC133" s="71">
        <f t="shared" si="85"/>
        <v>1.993870000296738E-2</v>
      </c>
      <c r="AD133" s="71">
        <f t="shared" si="62"/>
        <v>-1.3794113745693448E-3</v>
      </c>
      <c r="AE133" s="71">
        <f t="shared" si="63"/>
        <v>1.9027757402912892E-6</v>
      </c>
      <c r="AF133">
        <f t="shared" si="64"/>
        <v>1.993870000296738E-2</v>
      </c>
      <c r="AG133" s="102"/>
      <c r="AH133">
        <f t="shared" si="65"/>
        <v>2.0995702507289903E-2</v>
      </c>
      <c r="AI133">
        <f t="shared" si="66"/>
        <v>0.32205084233495529</v>
      </c>
      <c r="AJ133">
        <f t="shared" si="67"/>
        <v>0.92316085655581115</v>
      </c>
      <c r="AK133">
        <f t="shared" si="68"/>
        <v>1.6942419884687438E-2</v>
      </c>
      <c r="AL133">
        <f t="shared" si="69"/>
        <v>3.1166071602519274</v>
      </c>
      <c r="AM133">
        <f t="shared" si="70"/>
        <v>80.042283978986859</v>
      </c>
      <c r="AN133" s="71">
        <f t="shared" si="86"/>
        <v>9.3677365731688962</v>
      </c>
      <c r="AO133" s="71">
        <f t="shared" si="86"/>
        <v>9.3612171895226481</v>
      </c>
      <c r="AP133" s="71">
        <f t="shared" si="86"/>
        <v>9.3708471684942882</v>
      </c>
      <c r="AQ133" s="71">
        <f t="shared" si="86"/>
        <v>9.3566204092943472</v>
      </c>
      <c r="AR133" s="71">
        <f t="shared" si="86"/>
        <v>9.3776341506825744</v>
      </c>
      <c r="AS133" s="71">
        <f t="shared" si="86"/>
        <v>9.3465855889226344</v>
      </c>
      <c r="AT133" s="71">
        <f t="shared" si="86"/>
        <v>9.3924430876517686</v>
      </c>
      <c r="AU133" s="71">
        <f t="shared" si="71"/>
        <v>9.3246611656171012</v>
      </c>
    </row>
    <row r="134" spans="1:47" customFormat="1" ht="12.95" customHeight="1">
      <c r="A134" s="13" t="s">
        <v>90</v>
      </c>
      <c r="B134" s="28" t="s">
        <v>38</v>
      </c>
      <c r="C134" s="13">
        <v>52634.394310000003</v>
      </c>
      <c r="D134" s="13" t="s">
        <v>89</v>
      </c>
      <c r="E134" s="10">
        <f t="shared" si="57"/>
        <v>16329.171531222353</v>
      </c>
      <c r="F134">
        <f t="shared" si="79"/>
        <v>16329</v>
      </c>
      <c r="O134">
        <f t="shared" ca="1" si="81"/>
        <v>2.0814496920540743E-2</v>
      </c>
      <c r="Q134" s="1">
        <f t="shared" si="59"/>
        <v>37615.894310000003</v>
      </c>
      <c r="S134" s="7"/>
      <c r="U134" s="16">
        <v>5.2047350007342175E-2</v>
      </c>
      <c r="Z134">
        <f t="shared" si="60"/>
        <v>16329</v>
      </c>
      <c r="AA134" s="71">
        <f t="shared" si="61"/>
        <v>2.1949792766635771E-2</v>
      </c>
      <c r="AB134" s="71"/>
      <c r="AC134" s="71"/>
      <c r="AD134" s="71">
        <f t="shared" si="62"/>
        <v>-9999</v>
      </c>
      <c r="AE134" s="71">
        <f t="shared" si="63"/>
        <v>0</v>
      </c>
      <c r="AF134">
        <f t="shared" si="64"/>
        <v>-9999</v>
      </c>
      <c r="AG134" s="102"/>
      <c r="AH134">
        <f t="shared" si="65"/>
        <v>2.1328448570207992E-2</v>
      </c>
      <c r="AI134">
        <f t="shared" si="66"/>
        <v>0.32184327312681393</v>
      </c>
      <c r="AJ134">
        <f t="shared" si="67"/>
        <v>0.93121488056097768</v>
      </c>
      <c r="AK134">
        <f t="shared" si="68"/>
        <v>2.357915804215004E-3</v>
      </c>
      <c r="AL134">
        <f t="shared" si="69"/>
        <v>3.1381157194105684</v>
      </c>
      <c r="AM134">
        <f t="shared" si="70"/>
        <v>575.21882269289756</v>
      </c>
      <c r="AN134" s="71">
        <f t="shared" si="86"/>
        <v>9.4168384825344482</v>
      </c>
      <c r="AO134" s="71">
        <f t="shared" si="86"/>
        <v>9.4159186380205639</v>
      </c>
      <c r="AP134" s="71">
        <f t="shared" si="86"/>
        <v>9.417275064597856</v>
      </c>
      <c r="AQ134" s="71">
        <f t="shared" si="86"/>
        <v>9.4152748372352004</v>
      </c>
      <c r="AR134" s="71">
        <f t="shared" si="86"/>
        <v>9.4182244215729138</v>
      </c>
      <c r="AS134" s="71">
        <f t="shared" si="86"/>
        <v>9.4138748647892108</v>
      </c>
      <c r="AT134" s="71">
        <f t="shared" si="86"/>
        <v>9.4202888198400068</v>
      </c>
      <c r="AU134" s="71">
        <f t="shared" si="71"/>
        <v>9.4108305154935277</v>
      </c>
    </row>
    <row r="135" spans="1:47" customFormat="1" ht="12.95" customHeight="1">
      <c r="A135" s="229" t="s">
        <v>321</v>
      </c>
      <c r="B135" s="230" t="str">
        <f>IF(H135=INT(H135),"I","II")</f>
        <v>I</v>
      </c>
      <c r="C135" s="12">
        <v>52637.853000000003</v>
      </c>
      <c r="D135" s="229" t="s">
        <v>526</v>
      </c>
      <c r="E135" s="10">
        <f t="shared" si="57"/>
        <v>16340.570254180708</v>
      </c>
      <c r="F135">
        <f t="shared" si="79"/>
        <v>16340.5</v>
      </c>
      <c r="G135">
        <f t="shared" ref="G135:G153" si="87">+C135-(C$7+F135*C$8)</f>
        <v>2.1317075006663799E-2</v>
      </c>
      <c r="K135">
        <f t="shared" ref="K135:K140" si="88">+G135</f>
        <v>2.1317075006663799E-2</v>
      </c>
      <c r="O135">
        <f t="shared" ca="1" si="81"/>
        <v>2.0823489225711991E-2</v>
      </c>
      <c r="Q135" s="1">
        <f t="shared" si="59"/>
        <v>37619.353000000003</v>
      </c>
      <c r="S135" s="7">
        <v>1</v>
      </c>
      <c r="U135" s="16"/>
      <c r="Z135">
        <f t="shared" si="60"/>
        <v>16340.5</v>
      </c>
      <c r="AA135" s="71">
        <f t="shared" si="61"/>
        <v>2.1960028530809909E-2</v>
      </c>
      <c r="AB135" s="71">
        <f t="shared" ref="AB135:AB153" si="89">IF(S135&lt;&gt;0,G135-AH135, -9999)</f>
        <v>-1.6330056177928792E-5</v>
      </c>
      <c r="AC135" s="71">
        <f t="shared" ref="AC135:AC153" si="90">+G135-P135</f>
        <v>2.1317075006663799E-2</v>
      </c>
      <c r="AD135" s="71">
        <f t="shared" si="62"/>
        <v>-6.4295352414611012E-4</v>
      </c>
      <c r="AE135" s="71">
        <f t="shared" si="63"/>
        <v>4.133892342119026E-7</v>
      </c>
      <c r="AF135">
        <f t="shared" si="64"/>
        <v>2.1317075006663799E-2</v>
      </c>
      <c r="AG135" s="102"/>
      <c r="AH135">
        <f t="shared" si="65"/>
        <v>2.1333405062841728E-2</v>
      </c>
      <c r="AI135">
        <f t="shared" si="66"/>
        <v>0.32184249479145999</v>
      </c>
      <c r="AJ135">
        <f t="shared" si="67"/>
        <v>0.93134146165867238</v>
      </c>
      <c r="AK135">
        <f t="shared" si="68"/>
        <v>2.1222864137327253E-3</v>
      </c>
      <c r="AL135">
        <f t="shared" si="69"/>
        <v>3.1384631748637934</v>
      </c>
      <c r="AM135">
        <f t="shared" si="70"/>
        <v>639.08354803971497</v>
      </c>
      <c r="AN135" s="71">
        <f t="shared" si="86"/>
        <v>9.4176318812118307</v>
      </c>
      <c r="AO135" s="71">
        <f t="shared" si="86"/>
        <v>9.4168039152446905</v>
      </c>
      <c r="AP135" s="71">
        <f t="shared" si="86"/>
        <v>9.418024847558085</v>
      </c>
      <c r="AQ135" s="71">
        <f t="shared" si="86"/>
        <v>9.4162244365208974</v>
      </c>
      <c r="AR135" s="71">
        <f t="shared" si="86"/>
        <v>9.4188793503747181</v>
      </c>
      <c r="AS135" s="71">
        <f t="shared" si="86"/>
        <v>9.4149643535507472</v>
      </c>
      <c r="AT135" s="71">
        <f t="shared" si="86"/>
        <v>9.4207374622900772</v>
      </c>
      <c r="AU135" s="71">
        <f t="shared" si="71"/>
        <v>9.4122242532200815</v>
      </c>
    </row>
    <row r="136" spans="1:47" customFormat="1" ht="12.95" customHeight="1">
      <c r="A136" s="229" t="s">
        <v>321</v>
      </c>
      <c r="B136" s="230" t="str">
        <f>IF(H136=INT(H136),"I","II")</f>
        <v>I</v>
      </c>
      <c r="C136" s="12">
        <v>52644.831700000002</v>
      </c>
      <c r="D136" s="229" t="s">
        <v>526</v>
      </c>
      <c r="E136" s="10">
        <f t="shared" si="57"/>
        <v>16363.569790973392</v>
      </c>
      <c r="F136">
        <f t="shared" si="79"/>
        <v>16363.5</v>
      </c>
      <c r="G136">
        <f t="shared" si="87"/>
        <v>2.1176525006012525E-2</v>
      </c>
      <c r="K136">
        <f t="shared" si="88"/>
        <v>2.1176525006012525E-2</v>
      </c>
      <c r="O136">
        <f t="shared" ca="1" si="81"/>
        <v>2.0841473836054492E-2</v>
      </c>
      <c r="Q136" s="1">
        <f t="shared" si="59"/>
        <v>37626.331700000002</v>
      </c>
      <c r="S136" s="7">
        <v>1</v>
      </c>
      <c r="U136" s="16"/>
      <c r="Z136">
        <f t="shared" si="60"/>
        <v>16363.5</v>
      </c>
      <c r="AA136" s="71">
        <f t="shared" si="61"/>
        <v>2.1980502052665857E-2</v>
      </c>
      <c r="AB136" s="71">
        <f t="shared" si="89"/>
        <v>-1.6675261647406542E-4</v>
      </c>
      <c r="AC136" s="71">
        <f t="shared" si="90"/>
        <v>2.1176525006012525E-2</v>
      </c>
      <c r="AD136" s="71">
        <f t="shared" si="62"/>
        <v>-8.0397704665333136E-4</v>
      </c>
      <c r="AE136" s="71">
        <f t="shared" si="63"/>
        <v>6.4637909154541291E-7</v>
      </c>
      <c r="AF136">
        <f t="shared" si="64"/>
        <v>2.1176525006012525E-2</v>
      </c>
      <c r="AG136" s="102"/>
      <c r="AH136">
        <f t="shared" si="65"/>
        <v>2.1343277622486591E-2</v>
      </c>
      <c r="AI136">
        <f t="shared" si="66"/>
        <v>0.32184118375271642</v>
      </c>
      <c r="AJ136">
        <f t="shared" si="67"/>
        <v>0.93159428221543761</v>
      </c>
      <c r="AK136">
        <f t="shared" si="68"/>
        <v>1.6510349408404949E-3</v>
      </c>
      <c r="AL136">
        <f t="shared" si="69"/>
        <v>3.1391580739024234</v>
      </c>
      <c r="AM136">
        <f t="shared" si="70"/>
        <v>821.49663143600753</v>
      </c>
      <c r="AN136" s="71">
        <f t="shared" si="86"/>
        <v>9.4192186567184795</v>
      </c>
      <c r="AO136" s="71">
        <f t="shared" si="86"/>
        <v>9.4185744838557586</v>
      </c>
      <c r="AP136" s="71">
        <f t="shared" si="86"/>
        <v>9.4195243816262444</v>
      </c>
      <c r="AQ136" s="71">
        <f t="shared" si="86"/>
        <v>9.4181236597788978</v>
      </c>
      <c r="AR136" s="71">
        <f t="shared" si="86"/>
        <v>9.4201891642662297</v>
      </c>
      <c r="AS136" s="71">
        <f t="shared" si="86"/>
        <v>9.41714336187942</v>
      </c>
      <c r="AT136" s="71">
        <f t="shared" si="86"/>
        <v>9.4216346994152573</v>
      </c>
      <c r="AU136" s="71">
        <f t="shared" si="71"/>
        <v>9.4150117286731856</v>
      </c>
    </row>
    <row r="137" spans="1:47" customFormat="1" ht="12.95" customHeight="1">
      <c r="A137" s="32" t="s">
        <v>83</v>
      </c>
      <c r="B137" s="33" t="s">
        <v>38</v>
      </c>
      <c r="C137" s="32">
        <v>52692.622199999998</v>
      </c>
      <c r="D137" s="32">
        <v>2.0000000000000001E-4</v>
      </c>
      <c r="E137" s="10">
        <f t="shared" si="57"/>
        <v>16521.071813282797</v>
      </c>
      <c r="F137">
        <f t="shared" si="79"/>
        <v>16521</v>
      </c>
      <c r="G137">
        <f t="shared" si="87"/>
        <v>2.1790150000015274E-2</v>
      </c>
      <c r="K137">
        <f t="shared" si="88"/>
        <v>2.1790150000015274E-2</v>
      </c>
      <c r="O137">
        <f t="shared" ca="1" si="81"/>
        <v>2.0964629319921609E-2</v>
      </c>
      <c r="Q137" s="1">
        <f t="shared" si="59"/>
        <v>37674.122199999998</v>
      </c>
      <c r="S137" s="7">
        <v>1</v>
      </c>
      <c r="U137" s="16"/>
      <c r="Z137">
        <f t="shared" si="60"/>
        <v>16521</v>
      </c>
      <c r="AA137" s="71">
        <f t="shared" si="61"/>
        <v>2.2120773969584593E-2</v>
      </c>
      <c r="AB137" s="71">
        <f t="shared" si="89"/>
        <v>3.8071375772950194E-4</v>
      </c>
      <c r="AC137" s="71">
        <f t="shared" si="90"/>
        <v>2.1790150000015274E-2</v>
      </c>
      <c r="AD137" s="71">
        <f t="shared" si="62"/>
        <v>-3.306239695693193E-4</v>
      </c>
      <c r="AE137" s="71">
        <f t="shared" si="63"/>
        <v>1.0931220925377418E-7</v>
      </c>
      <c r="AF137">
        <f t="shared" si="64"/>
        <v>2.1790150000015274E-2</v>
      </c>
      <c r="AG137" s="102"/>
      <c r="AH137">
        <f t="shared" si="65"/>
        <v>2.1409436242285772E-2</v>
      </c>
      <c r="AI137">
        <f t="shared" si="66"/>
        <v>0.32184100503752477</v>
      </c>
      <c r="AJ137">
        <f t="shared" si="67"/>
        <v>0.93331340466833645</v>
      </c>
      <c r="AK137">
        <f t="shared" si="68"/>
        <v>-1.5759193438046784E-3</v>
      </c>
      <c r="AL137">
        <f t="shared" si="69"/>
        <v>-3.1392688379082312</v>
      </c>
      <c r="AM137">
        <f t="shared" si="70"/>
        <v>-860.65306979758373</v>
      </c>
      <c r="AN137" s="71">
        <f t="shared" si="86"/>
        <v>9.430084338864253</v>
      </c>
      <c r="AO137" s="71">
        <f t="shared" si="86"/>
        <v>9.4306992116649155</v>
      </c>
      <c r="AP137" s="71">
        <f t="shared" si="86"/>
        <v>9.4297925211131126</v>
      </c>
      <c r="AQ137" s="71">
        <f t="shared" si="86"/>
        <v>9.4311295273607616</v>
      </c>
      <c r="AR137" s="71">
        <f t="shared" si="86"/>
        <v>9.4291579807003583</v>
      </c>
      <c r="AS137" s="71">
        <f t="shared" si="86"/>
        <v>9.4320652275166843</v>
      </c>
      <c r="AT137" s="71">
        <f t="shared" si="86"/>
        <v>9.4277782097595786</v>
      </c>
      <c r="AU137" s="71">
        <f t="shared" si="71"/>
        <v>9.4340998757977097</v>
      </c>
    </row>
    <row r="138" spans="1:47" customFormat="1" ht="12.95" customHeight="1">
      <c r="A138" s="229" t="s">
        <v>321</v>
      </c>
      <c r="B138" s="230" t="str">
        <f>IF(H138=INT(H138),"I","II")</f>
        <v>I</v>
      </c>
      <c r="C138" s="12">
        <v>52694.745499999997</v>
      </c>
      <c r="D138" s="229" t="s">
        <v>526</v>
      </c>
      <c r="E138" s="10">
        <f t="shared" si="57"/>
        <v>16528.069522952494</v>
      </c>
      <c r="F138">
        <f t="shared" si="79"/>
        <v>16528</v>
      </c>
      <c r="G138">
        <f t="shared" si="87"/>
        <v>2.1095199997944292E-2</v>
      </c>
      <c r="K138">
        <f t="shared" si="88"/>
        <v>2.1095199997944292E-2</v>
      </c>
      <c r="O138">
        <f t="shared" ca="1" si="81"/>
        <v>2.0970102896982368E-2</v>
      </c>
      <c r="Q138" s="1">
        <f t="shared" si="59"/>
        <v>37676.245499999997</v>
      </c>
      <c r="S138" s="7">
        <v>1</v>
      </c>
      <c r="U138" s="16"/>
      <c r="Z138">
        <f t="shared" si="60"/>
        <v>16528</v>
      </c>
      <c r="AA138" s="71">
        <f t="shared" si="61"/>
        <v>2.2127011275332606E-2</v>
      </c>
      <c r="AB138" s="71">
        <f t="shared" si="89"/>
        <v>-3.1711806858527106E-4</v>
      </c>
      <c r="AC138" s="71">
        <f t="shared" si="90"/>
        <v>2.1095199997944292E-2</v>
      </c>
      <c r="AD138" s="71">
        <f t="shared" si="62"/>
        <v>-1.0318112773883142E-3</v>
      </c>
      <c r="AE138" s="71">
        <f t="shared" si="63"/>
        <v>1.0646345121457047E-6</v>
      </c>
      <c r="AF138">
        <f t="shared" si="64"/>
        <v>2.1095199997944292E-2</v>
      </c>
      <c r="AG138" s="102"/>
      <c r="AH138">
        <f t="shared" si="65"/>
        <v>2.1412318066529563E-2</v>
      </c>
      <c r="AI138">
        <f t="shared" si="66"/>
        <v>0.32184135349309451</v>
      </c>
      <c r="AJ138">
        <f t="shared" si="67"/>
        <v>0.9333893215750535</v>
      </c>
      <c r="AK138">
        <f t="shared" si="68"/>
        <v>-1.7193423785722079E-3</v>
      </c>
      <c r="AL138">
        <f t="shared" si="69"/>
        <v>-3.1390573490506837</v>
      </c>
      <c r="AM138">
        <f t="shared" si="70"/>
        <v>-788.85944384714946</v>
      </c>
      <c r="AN138" s="71">
        <f t="shared" si="86"/>
        <v>9.430567266574327</v>
      </c>
      <c r="AO138" s="71">
        <f t="shared" si="86"/>
        <v>9.4312380829435494</v>
      </c>
      <c r="AP138" s="71">
        <f t="shared" si="86"/>
        <v>9.4302488952651355</v>
      </c>
      <c r="AQ138" s="71">
        <f t="shared" si="86"/>
        <v>9.4317075563116752</v>
      </c>
      <c r="AR138" s="71">
        <f t="shared" si="86"/>
        <v>9.4295566117763965</v>
      </c>
      <c r="AS138" s="71">
        <f t="shared" si="86"/>
        <v>9.4327284095561694</v>
      </c>
      <c r="AT138" s="71">
        <f t="shared" si="86"/>
        <v>9.4280512732563739</v>
      </c>
      <c r="AU138" s="71">
        <f t="shared" si="71"/>
        <v>9.434948237892133</v>
      </c>
    </row>
    <row r="139" spans="1:47" customFormat="1" ht="12.95" customHeight="1">
      <c r="A139" s="32" t="s">
        <v>84</v>
      </c>
      <c r="B139" s="33" t="s">
        <v>29</v>
      </c>
      <c r="C139" s="32">
        <v>52705.518100000001</v>
      </c>
      <c r="D139" s="32">
        <v>1E-4</v>
      </c>
      <c r="E139" s="10">
        <f t="shared" si="57"/>
        <v>16563.572526384785</v>
      </c>
      <c r="F139">
        <f t="shared" si="79"/>
        <v>16563.5</v>
      </c>
      <c r="G139">
        <f t="shared" si="87"/>
        <v>2.2006525003234856E-2</v>
      </c>
      <c r="K139">
        <f t="shared" si="88"/>
        <v>2.2006525003234856E-2</v>
      </c>
      <c r="O139">
        <f t="shared" ca="1" si="81"/>
        <v>2.0997861752076227E-2</v>
      </c>
      <c r="Q139" s="1">
        <f t="shared" si="59"/>
        <v>37687.018100000001</v>
      </c>
      <c r="S139" s="7">
        <v>1</v>
      </c>
      <c r="U139" s="16"/>
      <c r="Z139">
        <f t="shared" si="60"/>
        <v>16563.5</v>
      </c>
      <c r="AA139" s="71">
        <f t="shared" si="61"/>
        <v>2.2158647315964907E-2</v>
      </c>
      <c r="AB139" s="71">
        <f t="shared" si="89"/>
        <v>5.7966863599600432E-4</v>
      </c>
      <c r="AC139" s="71">
        <f t="shared" si="90"/>
        <v>2.2006525003234856E-2</v>
      </c>
      <c r="AD139" s="71">
        <f t="shared" si="62"/>
        <v>-1.5212231273005125E-4</v>
      </c>
      <c r="AE139" s="71">
        <f t="shared" si="63"/>
        <v>2.3141198030339511E-8</v>
      </c>
      <c r="AF139">
        <f t="shared" si="64"/>
        <v>2.2006525003234856E-2</v>
      </c>
      <c r="AG139" s="102"/>
      <c r="AH139">
        <f t="shared" si="65"/>
        <v>2.1426856367238852E-2</v>
      </c>
      <c r="AI139">
        <f t="shared" si="66"/>
        <v>0.32184358769110888</v>
      </c>
      <c r="AJ139">
        <f t="shared" si="67"/>
        <v>0.93377369350604766</v>
      </c>
      <c r="AK139">
        <f t="shared" si="68"/>
        <v>-2.4467150684214256E-3</v>
      </c>
      <c r="AL139">
        <f t="shared" si="69"/>
        <v>-3.1379847772829517</v>
      </c>
      <c r="AM139">
        <f t="shared" si="70"/>
        <v>-554.34212828887246</v>
      </c>
      <c r="AN139" s="71">
        <f t="shared" si="86"/>
        <v>9.4330164388663658</v>
      </c>
      <c r="AO139" s="71">
        <f t="shared" si="86"/>
        <v>9.4339709049219955</v>
      </c>
      <c r="AP139" s="71">
        <f t="shared" si="86"/>
        <v>9.4325634208985267</v>
      </c>
      <c r="AQ139" s="71">
        <f t="shared" si="86"/>
        <v>9.4346389448887589</v>
      </c>
      <c r="AR139" s="71">
        <f t="shared" si="86"/>
        <v>9.4315783186427158</v>
      </c>
      <c r="AS139" s="71">
        <f t="shared" si="86"/>
        <v>9.4360916350442583</v>
      </c>
      <c r="AT139" s="71">
        <f t="shared" si="86"/>
        <v>9.4294361803476345</v>
      </c>
      <c r="AU139" s="71">
        <f t="shared" si="71"/>
        <v>9.4392506456567098</v>
      </c>
    </row>
    <row r="140" spans="1:47" customFormat="1" ht="12.95" customHeight="1">
      <c r="A140" s="10" t="s">
        <v>61</v>
      </c>
      <c r="B140" s="35"/>
      <c r="C140" s="13">
        <v>52712.345099999999</v>
      </c>
      <c r="D140" s="13">
        <v>1E-4</v>
      </c>
      <c r="E140" s="10">
        <f t="shared" si="57"/>
        <v>16586.072109069755</v>
      </c>
      <c r="F140">
        <f t="shared" si="79"/>
        <v>16586</v>
      </c>
      <c r="G140">
        <f t="shared" si="87"/>
        <v>2.1879899999476038E-2</v>
      </c>
      <c r="K140">
        <f t="shared" si="88"/>
        <v>2.1879899999476038E-2</v>
      </c>
      <c r="O140">
        <f t="shared" ca="1" si="81"/>
        <v>2.1015455392628668E-2</v>
      </c>
      <c r="Q140" s="1">
        <f t="shared" si="59"/>
        <v>37693.845099999999</v>
      </c>
      <c r="S140" s="7">
        <v>1</v>
      </c>
      <c r="U140" s="16"/>
      <c r="Z140">
        <f t="shared" si="60"/>
        <v>16586</v>
      </c>
      <c r="AA140" s="71">
        <f t="shared" si="61"/>
        <v>2.2178701793925924E-2</v>
      </c>
      <c r="AB140" s="71">
        <f t="shared" si="89"/>
        <v>4.4389551303291794E-4</v>
      </c>
      <c r="AC140" s="71">
        <f t="shared" si="90"/>
        <v>2.1879899999476038E-2</v>
      </c>
      <c r="AD140" s="71">
        <f t="shared" si="62"/>
        <v>-2.9880179444988567E-4</v>
      </c>
      <c r="AE140" s="71">
        <f t="shared" si="63"/>
        <v>8.9282512366471726E-8</v>
      </c>
      <c r="AF140">
        <f t="shared" si="64"/>
        <v>2.1879899999476038E-2</v>
      </c>
      <c r="AG140" s="102"/>
      <c r="AH140">
        <f t="shared" si="65"/>
        <v>2.143600448644312E-2</v>
      </c>
      <c r="AI140">
        <f t="shared" si="66"/>
        <v>0.32184540772801384</v>
      </c>
      <c r="AJ140">
        <f t="shared" si="67"/>
        <v>0.93401676140682288</v>
      </c>
      <c r="AK140">
        <f t="shared" si="68"/>
        <v>-2.9077397938922314E-3</v>
      </c>
      <c r="AL140">
        <f t="shared" si="69"/>
        <v>-3.1373049557580091</v>
      </c>
      <c r="AM140">
        <f t="shared" si="70"/>
        <v>-466.45006584060457</v>
      </c>
      <c r="AN140" s="71">
        <f t="shared" si="86"/>
        <v>9.4345687726163217</v>
      </c>
      <c r="AO140" s="71">
        <f t="shared" si="86"/>
        <v>9.4357029483205004</v>
      </c>
      <c r="AP140" s="71">
        <f t="shared" si="86"/>
        <v>9.4340304341986432</v>
      </c>
      <c r="AQ140" s="71">
        <f t="shared" si="86"/>
        <v>9.4364968203884541</v>
      </c>
      <c r="AR140" s="71">
        <f t="shared" si="86"/>
        <v>9.4328597650869863</v>
      </c>
      <c r="AS140" s="71">
        <f t="shared" si="86"/>
        <v>9.4382231983821718</v>
      </c>
      <c r="AT140" s="71">
        <f t="shared" si="86"/>
        <v>9.4303140290119547</v>
      </c>
      <c r="AU140" s="71">
        <f t="shared" si="71"/>
        <v>9.4419775238173553</v>
      </c>
    </row>
    <row r="141" spans="1:47" customFormat="1" ht="12.95" customHeight="1">
      <c r="A141" s="10" t="s">
        <v>62</v>
      </c>
      <c r="B141" s="28"/>
      <c r="C141" s="13">
        <v>52715.531000000003</v>
      </c>
      <c r="D141" s="13"/>
      <c r="E141" s="10">
        <f t="shared" si="57"/>
        <v>16596.571804466879</v>
      </c>
      <c r="F141">
        <f t="shared" si="79"/>
        <v>16596.5</v>
      </c>
      <c r="G141">
        <f t="shared" si="87"/>
        <v>2.1787475008750334E-2</v>
      </c>
      <c r="I141">
        <f>+G141</f>
        <v>2.1787475008750334E-2</v>
      </c>
      <c r="O141">
        <f t="shared" ca="1" si="81"/>
        <v>2.102366575821981E-2</v>
      </c>
      <c r="Q141" s="1">
        <f t="shared" si="59"/>
        <v>37697.031000000003</v>
      </c>
      <c r="S141" s="7">
        <v>0.1</v>
      </c>
      <c r="U141" s="16"/>
      <c r="Z141">
        <f t="shared" si="60"/>
        <v>16596.5</v>
      </c>
      <c r="AA141" s="71">
        <f t="shared" si="61"/>
        <v>2.2188061474675759E-2</v>
      </c>
      <c r="AB141" s="71">
        <f t="shared" si="89"/>
        <v>3.4721899893137148E-4</v>
      </c>
      <c r="AC141" s="71">
        <f t="shared" si="90"/>
        <v>2.1787475008750334E-2</v>
      </c>
      <c r="AD141" s="71">
        <f t="shared" si="62"/>
        <v>-4.0058646592542463E-4</v>
      </c>
      <c r="AE141" s="71">
        <f t="shared" si="63"/>
        <v>1.604695166826214E-8</v>
      </c>
      <c r="AF141">
        <f t="shared" si="64"/>
        <v>2.1787475008750334E-2</v>
      </c>
      <c r="AG141" s="102"/>
      <c r="AH141">
        <f t="shared" si="65"/>
        <v>2.1440256009818963E-2</v>
      </c>
      <c r="AI141">
        <f t="shared" si="66"/>
        <v>0.32184636435826508</v>
      </c>
      <c r="AJ141">
        <f t="shared" si="67"/>
        <v>0.93413004793333054</v>
      </c>
      <c r="AK141">
        <f t="shared" si="68"/>
        <v>-3.1228890774064452E-3</v>
      </c>
      <c r="AL141">
        <f t="shared" si="69"/>
        <v>-3.1369876985486496</v>
      </c>
      <c r="AM141">
        <f t="shared" si="70"/>
        <v>-434.31400477548942</v>
      </c>
      <c r="AN141" s="71">
        <f t="shared" ref="AN141:AT150" si="91">$AU141+$AB$7*SIN(AO141)</f>
        <v>9.4352932082214682</v>
      </c>
      <c r="AO141" s="71">
        <f t="shared" si="91"/>
        <v>9.4365112266916551</v>
      </c>
      <c r="AP141" s="71">
        <f t="shared" si="91"/>
        <v>9.4347150596335432</v>
      </c>
      <c r="AQ141" s="71">
        <f t="shared" si="91"/>
        <v>9.4373638140528229</v>
      </c>
      <c r="AR141" s="71">
        <f t="shared" si="91"/>
        <v>9.4334577998166296</v>
      </c>
      <c r="AS141" s="71">
        <f t="shared" si="91"/>
        <v>9.4392179093416519</v>
      </c>
      <c r="AT141" s="71">
        <f t="shared" si="91"/>
        <v>9.4307237205657923</v>
      </c>
      <c r="AU141" s="71">
        <f t="shared" si="71"/>
        <v>9.4432500669589903</v>
      </c>
    </row>
    <row r="142" spans="1:47" customFormat="1" ht="12.95" customHeight="1">
      <c r="A142" s="10" t="s">
        <v>75</v>
      </c>
      <c r="B142" s="28" t="s">
        <v>29</v>
      </c>
      <c r="C142" s="13">
        <v>52715.531000000003</v>
      </c>
      <c r="D142" s="13">
        <v>1.2999999999999999E-3</v>
      </c>
      <c r="E142" s="10">
        <f t="shared" si="57"/>
        <v>16596.571804466879</v>
      </c>
      <c r="F142">
        <f t="shared" si="79"/>
        <v>16596.5</v>
      </c>
      <c r="G142">
        <f t="shared" si="87"/>
        <v>2.1787475008750334E-2</v>
      </c>
      <c r="K142">
        <f t="shared" ref="K142:K153" si="92">+G142</f>
        <v>2.1787475008750334E-2</v>
      </c>
      <c r="O142">
        <f t="shared" ca="1" si="81"/>
        <v>2.102366575821981E-2</v>
      </c>
      <c r="Q142" s="1">
        <f t="shared" si="59"/>
        <v>37697.031000000003</v>
      </c>
      <c r="S142" s="7">
        <v>1</v>
      </c>
      <c r="U142" s="16"/>
      <c r="Z142">
        <f t="shared" si="60"/>
        <v>16596.5</v>
      </c>
      <c r="AA142" s="71">
        <f t="shared" si="61"/>
        <v>2.2188061474675759E-2</v>
      </c>
      <c r="AB142" s="71">
        <f t="shared" si="89"/>
        <v>3.4721899893137148E-4</v>
      </c>
      <c r="AC142" s="71">
        <f t="shared" si="90"/>
        <v>2.1787475008750334E-2</v>
      </c>
      <c r="AD142" s="71">
        <f t="shared" si="62"/>
        <v>-4.0058646592542463E-4</v>
      </c>
      <c r="AE142" s="71">
        <f t="shared" si="63"/>
        <v>1.6046951668262139E-7</v>
      </c>
      <c r="AF142">
        <f t="shared" si="64"/>
        <v>2.1787475008750334E-2</v>
      </c>
      <c r="AG142" s="102"/>
      <c r="AH142">
        <f t="shared" si="65"/>
        <v>2.1440256009818963E-2</v>
      </c>
      <c r="AI142">
        <f t="shared" si="66"/>
        <v>0.32184636435826508</v>
      </c>
      <c r="AJ142">
        <f t="shared" si="67"/>
        <v>0.93413004793333054</v>
      </c>
      <c r="AK142">
        <f t="shared" si="68"/>
        <v>-3.1228890774064452E-3</v>
      </c>
      <c r="AL142">
        <f t="shared" si="69"/>
        <v>-3.1369876985486496</v>
      </c>
      <c r="AM142">
        <f t="shared" si="70"/>
        <v>-434.31400477548942</v>
      </c>
      <c r="AN142" s="71">
        <f t="shared" si="91"/>
        <v>9.4352932082214682</v>
      </c>
      <c r="AO142" s="71">
        <f t="shared" si="91"/>
        <v>9.4365112266916551</v>
      </c>
      <c r="AP142" s="71">
        <f t="shared" si="91"/>
        <v>9.4347150596335432</v>
      </c>
      <c r="AQ142" s="71">
        <f t="shared" si="91"/>
        <v>9.4373638140528229</v>
      </c>
      <c r="AR142" s="71">
        <f t="shared" si="91"/>
        <v>9.4334577998166296</v>
      </c>
      <c r="AS142" s="71">
        <f t="shared" si="91"/>
        <v>9.4392179093416519</v>
      </c>
      <c r="AT142" s="71">
        <f t="shared" si="91"/>
        <v>9.4307237205657923</v>
      </c>
      <c r="AU142" s="71">
        <f t="shared" si="71"/>
        <v>9.4432500669589903</v>
      </c>
    </row>
    <row r="143" spans="1:47" customFormat="1" ht="12.95" customHeight="1">
      <c r="A143" s="32" t="s">
        <v>84</v>
      </c>
      <c r="B143" s="33" t="s">
        <v>38</v>
      </c>
      <c r="C143" s="32">
        <v>52720.386599999998</v>
      </c>
      <c r="D143" s="32">
        <v>1E-4</v>
      </c>
      <c r="E143" s="10">
        <f t="shared" si="57"/>
        <v>16612.57429072513</v>
      </c>
      <c r="F143">
        <f t="shared" si="79"/>
        <v>16612.5</v>
      </c>
      <c r="G143">
        <f t="shared" si="87"/>
        <v>2.2541875005117618E-2</v>
      </c>
      <c r="K143">
        <f t="shared" si="92"/>
        <v>2.2541875005117618E-2</v>
      </c>
      <c r="O143">
        <f t="shared" ca="1" si="81"/>
        <v>2.1036176791501549E-2</v>
      </c>
      <c r="Q143" s="1">
        <f t="shared" si="59"/>
        <v>37701.886599999998</v>
      </c>
      <c r="S143" s="7">
        <v>1</v>
      </c>
      <c r="U143" s="16"/>
      <c r="Z143">
        <f t="shared" si="60"/>
        <v>16612.5</v>
      </c>
      <c r="AA143" s="71">
        <f t="shared" si="61"/>
        <v>2.2202324979759186E-2</v>
      </c>
      <c r="AB143" s="71">
        <f t="shared" si="89"/>
        <v>1.0951620153735984E-3</v>
      </c>
      <c r="AC143" s="71">
        <f t="shared" si="90"/>
        <v>2.2541875005117618E-2</v>
      </c>
      <c r="AD143" s="71">
        <f t="shared" si="62"/>
        <v>3.395500253584316E-4</v>
      </c>
      <c r="AE143" s="71">
        <f t="shared" si="63"/>
        <v>1.1529421972091154E-7</v>
      </c>
      <c r="AF143">
        <f t="shared" si="64"/>
        <v>2.2541875005117618E-2</v>
      </c>
      <c r="AG143" s="102"/>
      <c r="AH143">
        <f t="shared" si="65"/>
        <v>2.1446712989744019E-2</v>
      </c>
      <c r="AI143">
        <f t="shared" si="66"/>
        <v>0.32184795336708316</v>
      </c>
      <c r="AJ143">
        <f t="shared" si="67"/>
        <v>0.93430249771711393</v>
      </c>
      <c r="AK143">
        <f t="shared" si="68"/>
        <v>-3.450741641864573E-3</v>
      </c>
      <c r="AL143">
        <f t="shared" si="69"/>
        <v>-3.1365042491871122</v>
      </c>
      <c r="AM143">
        <f t="shared" si="70"/>
        <v>-393.04967263107727</v>
      </c>
      <c r="AN143" s="71">
        <f t="shared" si="91"/>
        <v>9.4363971281437777</v>
      </c>
      <c r="AO143" s="71">
        <f t="shared" si="91"/>
        <v>9.4377428772746246</v>
      </c>
      <c r="AP143" s="71">
        <f t="shared" si="91"/>
        <v>9.4357583247047891</v>
      </c>
      <c r="AQ143" s="71">
        <f t="shared" si="91"/>
        <v>9.4386849268626634</v>
      </c>
      <c r="AR143" s="71">
        <f t="shared" si="91"/>
        <v>9.434369126946951</v>
      </c>
      <c r="AS143" s="71">
        <f t="shared" si="91"/>
        <v>9.4407336339225871</v>
      </c>
      <c r="AT143" s="71">
        <f t="shared" si="91"/>
        <v>9.4313480519320443</v>
      </c>
      <c r="AU143" s="71">
        <f t="shared" si="71"/>
        <v>9.4451891803176729</v>
      </c>
    </row>
    <row r="144" spans="1:47" customFormat="1" ht="12.95" customHeight="1">
      <c r="A144" s="35" t="s">
        <v>63</v>
      </c>
      <c r="B144" s="33" t="s">
        <v>38</v>
      </c>
      <c r="C144" s="32">
        <v>52725.393900000003</v>
      </c>
      <c r="D144" s="32">
        <v>1.5E-3</v>
      </c>
      <c r="E144" s="10">
        <f t="shared" si="57"/>
        <v>16629.076731091118</v>
      </c>
      <c r="F144">
        <f t="shared" si="79"/>
        <v>16629</v>
      </c>
      <c r="G144">
        <f t="shared" si="87"/>
        <v>2.3282350004592445E-2</v>
      </c>
      <c r="K144">
        <f t="shared" si="92"/>
        <v>2.3282350004592445E-2</v>
      </c>
      <c r="O144">
        <f t="shared" ca="1" si="81"/>
        <v>2.1049078794573343E-2</v>
      </c>
      <c r="Q144" s="1">
        <f t="shared" si="59"/>
        <v>37706.893900000003</v>
      </c>
      <c r="S144" s="7">
        <v>1</v>
      </c>
      <c r="U144" s="16"/>
      <c r="Z144">
        <f t="shared" si="60"/>
        <v>16629</v>
      </c>
      <c r="AA144" s="71">
        <f t="shared" si="61"/>
        <v>2.2217035657602732E-2</v>
      </c>
      <c r="AB144" s="71">
        <f t="shared" si="89"/>
        <v>1.8290054830670185E-3</v>
      </c>
      <c r="AC144" s="71">
        <f t="shared" si="90"/>
        <v>2.3282350004592445E-2</v>
      </c>
      <c r="AD144" s="71">
        <f t="shared" si="62"/>
        <v>1.0653143469897125E-3</v>
      </c>
      <c r="AE144" s="71">
        <f t="shared" si="63"/>
        <v>1.1348946579021175E-6</v>
      </c>
      <c r="AF144">
        <f t="shared" si="64"/>
        <v>2.3282350004592445E-2</v>
      </c>
      <c r="AG144" s="102"/>
      <c r="AH144">
        <f t="shared" si="65"/>
        <v>2.1453344521525426E-2</v>
      </c>
      <c r="AI144">
        <f t="shared" si="66"/>
        <v>0.32184975809076399</v>
      </c>
      <c r="AJ144">
        <f t="shared" si="67"/>
        <v>0.93448011266983311</v>
      </c>
      <c r="AK144">
        <f t="shared" si="68"/>
        <v>-3.78884794330647E-3</v>
      </c>
      <c r="AL144">
        <f t="shared" si="69"/>
        <v>-3.1360056784816073</v>
      </c>
      <c r="AM144">
        <f t="shared" si="70"/>
        <v>-357.97453163611885</v>
      </c>
      <c r="AN144" s="71">
        <f t="shared" si="91"/>
        <v>9.4375355705080874</v>
      </c>
      <c r="AO144" s="71">
        <f t="shared" si="91"/>
        <v>9.4390130007728192</v>
      </c>
      <c r="AP144" s="71">
        <f t="shared" si="91"/>
        <v>9.4368342281786379</v>
      </c>
      <c r="AQ144" s="71">
        <f t="shared" si="91"/>
        <v>9.4400472962617883</v>
      </c>
      <c r="AR144" s="71">
        <f t="shared" si="91"/>
        <v>9.4353089829663439</v>
      </c>
      <c r="AS144" s="71">
        <f t="shared" si="91"/>
        <v>9.4422966897153895</v>
      </c>
      <c r="AT144" s="71">
        <f t="shared" si="91"/>
        <v>9.4319919482172914</v>
      </c>
      <c r="AU144" s="71">
        <f t="shared" si="71"/>
        <v>9.447188890968814</v>
      </c>
    </row>
    <row r="145" spans="1:47" customFormat="1" ht="12.95" customHeight="1">
      <c r="A145" s="35" t="s">
        <v>63</v>
      </c>
      <c r="B145" s="33" t="s">
        <v>29</v>
      </c>
      <c r="C145" s="32">
        <v>52730.399599999997</v>
      </c>
      <c r="D145" s="32">
        <v>4.7000000000000002E-3</v>
      </c>
      <c r="E145" s="10">
        <f t="shared" si="57"/>
        <v>16645.573898374852</v>
      </c>
      <c r="F145">
        <f t="shared" si="79"/>
        <v>16645.5</v>
      </c>
      <c r="G145">
        <f t="shared" si="87"/>
        <v>2.2422825000830926E-2</v>
      </c>
      <c r="K145">
        <f t="shared" si="92"/>
        <v>2.2422825000830926E-2</v>
      </c>
      <c r="O145">
        <f t="shared" ca="1" si="81"/>
        <v>2.1061980797645135E-2</v>
      </c>
      <c r="Q145" s="1">
        <f t="shared" si="59"/>
        <v>37711.899599999997</v>
      </c>
      <c r="S145" s="7">
        <v>1</v>
      </c>
      <c r="U145" s="16"/>
      <c r="Z145">
        <f t="shared" si="60"/>
        <v>16645.5</v>
      </c>
      <c r="AA145" s="71">
        <f t="shared" si="61"/>
        <v>2.2231747799640052E-2</v>
      </c>
      <c r="AB145" s="71">
        <f t="shared" si="89"/>
        <v>9.6287659135356474E-4</v>
      </c>
      <c r="AC145" s="71">
        <f t="shared" si="90"/>
        <v>2.2422825000830926E-2</v>
      </c>
      <c r="AD145" s="71">
        <f t="shared" si="62"/>
        <v>1.9107720119087429E-4</v>
      </c>
      <c r="AE145" s="71">
        <f t="shared" si="63"/>
        <v>3.651049681493785E-8</v>
      </c>
      <c r="AF145">
        <f t="shared" si="64"/>
        <v>2.2422825000830926E-2</v>
      </c>
      <c r="AG145" s="102"/>
      <c r="AH145">
        <f t="shared" si="65"/>
        <v>2.1459948409477361E-2</v>
      </c>
      <c r="AI145">
        <f t="shared" si="66"/>
        <v>0.32185173144639434</v>
      </c>
      <c r="AJ145">
        <f t="shared" si="67"/>
        <v>0.93465750070216302</v>
      </c>
      <c r="AK145">
        <f t="shared" si="68"/>
        <v>-4.1269635374520663E-3</v>
      </c>
      <c r="AL145">
        <f t="shared" si="69"/>
        <v>-3.1355070926842581</v>
      </c>
      <c r="AM145">
        <f t="shared" si="70"/>
        <v>-328.64576638040381</v>
      </c>
      <c r="AN145" s="71">
        <f t="shared" si="91"/>
        <v>9.4386740406512342</v>
      </c>
      <c r="AO145" s="71">
        <f t="shared" si="91"/>
        <v>9.4402831062702131</v>
      </c>
      <c r="AP145" s="71">
        <f t="shared" si="91"/>
        <v>9.4379101721551457</v>
      </c>
      <c r="AQ145" s="71">
        <f t="shared" si="91"/>
        <v>9.4414096342718512</v>
      </c>
      <c r="AR145" s="71">
        <f t="shared" si="91"/>
        <v>9.436248894577151</v>
      </c>
      <c r="AS145" s="71">
        <f t="shared" si="91"/>
        <v>9.4438597063258367</v>
      </c>
      <c r="AT145" s="71">
        <f t="shared" si="91"/>
        <v>9.4326359052727007</v>
      </c>
      <c r="AU145" s="71">
        <f t="shared" si="71"/>
        <v>9.4491886016199533</v>
      </c>
    </row>
    <row r="146" spans="1:47" customFormat="1" ht="12.95" customHeight="1">
      <c r="A146" s="10" t="s">
        <v>64</v>
      </c>
      <c r="B146" s="28"/>
      <c r="C146" s="13">
        <v>52745.418899999997</v>
      </c>
      <c r="D146" s="13">
        <v>8.9999999999999998E-4</v>
      </c>
      <c r="E146" s="10">
        <f t="shared" si="57"/>
        <v>16695.072650714166</v>
      </c>
      <c r="F146">
        <f t="shared" si="79"/>
        <v>16695</v>
      </c>
      <c r="G146">
        <f t="shared" si="87"/>
        <v>2.2044249999453314E-2</v>
      </c>
      <c r="K146">
        <f t="shared" si="92"/>
        <v>2.2044249999453314E-2</v>
      </c>
      <c r="O146">
        <f t="shared" ca="1" si="81"/>
        <v>2.1100686806860516E-2</v>
      </c>
      <c r="Q146" s="1">
        <f t="shared" si="59"/>
        <v>37726.918899999997</v>
      </c>
      <c r="S146" s="7">
        <v>1</v>
      </c>
      <c r="U146" s="16"/>
      <c r="Z146">
        <f t="shared" si="60"/>
        <v>16695</v>
      </c>
      <c r="AA146" s="71">
        <f t="shared" si="61"/>
        <v>2.2275893046541678E-2</v>
      </c>
      <c r="AB146" s="71">
        <f t="shared" si="89"/>
        <v>5.6465575346987054E-4</v>
      </c>
      <c r="AC146" s="71">
        <f t="shared" si="90"/>
        <v>2.2044249999453314E-2</v>
      </c>
      <c r="AD146" s="71">
        <f t="shared" si="62"/>
        <v>-2.3164304708836458E-4</v>
      </c>
      <c r="AE146" s="71">
        <f t="shared" si="63"/>
        <v>5.365850126438229E-8</v>
      </c>
      <c r="AF146">
        <f t="shared" si="64"/>
        <v>2.2044249999453314E-2</v>
      </c>
      <c r="AG146" s="102"/>
      <c r="AH146">
        <f t="shared" si="65"/>
        <v>2.1479594245983443E-2</v>
      </c>
      <c r="AI146">
        <f t="shared" si="66"/>
        <v>0.32185866352210357</v>
      </c>
      <c r="AJ146">
        <f t="shared" si="67"/>
        <v>0.93518830738848802</v>
      </c>
      <c r="AK146">
        <f t="shared" si="68"/>
        <v>-5.1413743556832031E-3</v>
      </c>
      <c r="AL146">
        <f t="shared" si="69"/>
        <v>-3.134011231291066</v>
      </c>
      <c r="AM146">
        <f t="shared" si="70"/>
        <v>-263.80147965981553</v>
      </c>
      <c r="AN146" s="71">
        <f t="shared" si="91"/>
        <v>9.4420896424958283</v>
      </c>
      <c r="AO146" s="71">
        <f t="shared" si="91"/>
        <v>9.4440932987458304</v>
      </c>
      <c r="AP146" s="71">
        <f t="shared" si="91"/>
        <v>9.4411382831885629</v>
      </c>
      <c r="AQ146" s="71">
        <f t="shared" si="91"/>
        <v>9.4454964320060544</v>
      </c>
      <c r="AR146" s="71">
        <f t="shared" si="91"/>
        <v>9.4390690125163506</v>
      </c>
      <c r="AS146" s="71">
        <f t="shared" si="91"/>
        <v>9.4485484861170281</v>
      </c>
      <c r="AT146" s="71">
        <f t="shared" si="91"/>
        <v>9.4345681952729983</v>
      </c>
      <c r="AU146" s="71">
        <f t="shared" si="71"/>
        <v>9.4551877335733749</v>
      </c>
    </row>
    <row r="147" spans="1:47" customFormat="1" ht="12.95" customHeight="1">
      <c r="A147" s="10" t="s">
        <v>64</v>
      </c>
      <c r="B147" s="33"/>
      <c r="C147" s="13">
        <v>52745.570800000001</v>
      </c>
      <c r="D147" s="13">
        <v>1E-3</v>
      </c>
      <c r="E147" s="10">
        <f t="shared" si="57"/>
        <v>16695.573263957162</v>
      </c>
      <c r="F147">
        <f t="shared" si="79"/>
        <v>16695.5</v>
      </c>
      <c r="G147">
        <f t="shared" si="87"/>
        <v>2.223032500478439E-2</v>
      </c>
      <c r="K147">
        <f t="shared" si="92"/>
        <v>2.223032500478439E-2</v>
      </c>
      <c r="O147">
        <f t="shared" ca="1" si="81"/>
        <v>2.110107777665057E-2</v>
      </c>
      <c r="Q147" s="1">
        <f t="shared" si="59"/>
        <v>37727.070800000001</v>
      </c>
      <c r="S147" s="7">
        <v>1</v>
      </c>
      <c r="U147" s="16"/>
      <c r="Z147">
        <f t="shared" si="60"/>
        <v>16695.5</v>
      </c>
      <c r="AA147" s="71">
        <f t="shared" si="61"/>
        <v>2.2276339025828901E-2</v>
      </c>
      <c r="AB147" s="71">
        <f t="shared" si="89"/>
        <v>7.5053358476212875E-4</v>
      </c>
      <c r="AC147" s="71">
        <f t="shared" si="90"/>
        <v>2.223032500478439E-2</v>
      </c>
      <c r="AD147" s="71">
        <f t="shared" si="62"/>
        <v>-4.6014021044510356E-5</v>
      </c>
      <c r="AE147" s="71">
        <f t="shared" si="63"/>
        <v>2.1172901326846418E-9</v>
      </c>
      <c r="AF147">
        <f t="shared" si="64"/>
        <v>2.223032500478439E-2</v>
      </c>
      <c r="AG147" s="102"/>
      <c r="AH147">
        <f t="shared" si="65"/>
        <v>2.1479791420022262E-2</v>
      </c>
      <c r="AI147">
        <f t="shared" si="66"/>
        <v>0.32185874128872261</v>
      </c>
      <c r="AJ147">
        <f t="shared" si="67"/>
        <v>0.93519365871006155</v>
      </c>
      <c r="AK147">
        <f t="shared" si="68"/>
        <v>-5.151621470672451E-3</v>
      </c>
      <c r="AL147">
        <f t="shared" si="69"/>
        <v>-3.1339961207012443</v>
      </c>
      <c r="AM147">
        <f t="shared" si="70"/>
        <v>-263.27673577511337</v>
      </c>
      <c r="AN147" s="71">
        <f t="shared" si="91"/>
        <v>9.4421241451418574</v>
      </c>
      <c r="AO147" s="71">
        <f t="shared" si="91"/>
        <v>9.4441317844908337</v>
      </c>
      <c r="AP147" s="71">
        <f t="shared" si="91"/>
        <v>9.4411708927290015</v>
      </c>
      <c r="AQ147" s="71">
        <f t="shared" si="91"/>
        <v>9.4455377109637055</v>
      </c>
      <c r="AR147" s="71">
        <f t="shared" si="91"/>
        <v>9.4390975017933822</v>
      </c>
      <c r="AS147" s="71">
        <f t="shared" si="91"/>
        <v>9.4485958452471142</v>
      </c>
      <c r="AT147" s="71">
        <f t="shared" si="91"/>
        <v>9.4345877168932208</v>
      </c>
      <c r="AU147" s="71">
        <f t="shared" si="71"/>
        <v>9.4552483308658353</v>
      </c>
    </row>
    <row r="148" spans="1:47" customFormat="1" ht="12.95" customHeight="1">
      <c r="A148" s="10" t="s">
        <v>65</v>
      </c>
      <c r="B148" s="28"/>
      <c r="C148" s="13">
        <v>53051.881999999998</v>
      </c>
      <c r="D148" s="13">
        <v>1E-4</v>
      </c>
      <c r="E148" s="10">
        <f t="shared" si="57"/>
        <v>17705.075852463775</v>
      </c>
      <c r="F148">
        <f t="shared" si="79"/>
        <v>17705</v>
      </c>
      <c r="G148">
        <f t="shared" si="87"/>
        <v>2.3015750004560687E-2</v>
      </c>
      <c r="K148">
        <f t="shared" si="92"/>
        <v>2.3015750004560687E-2</v>
      </c>
      <c r="O148">
        <f t="shared" ca="1" si="81"/>
        <v>2.1890445782770267E-2</v>
      </c>
      <c r="Q148" s="1">
        <f t="shared" si="59"/>
        <v>38033.381999999998</v>
      </c>
      <c r="S148" s="7">
        <v>1</v>
      </c>
      <c r="U148" s="16"/>
      <c r="Z148">
        <f t="shared" si="60"/>
        <v>17705</v>
      </c>
      <c r="AA148" s="71">
        <f t="shared" si="61"/>
        <v>2.3179521617937314E-2</v>
      </c>
      <c r="AB148" s="71">
        <f t="shared" si="89"/>
        <v>1.1896195648077382E-3</v>
      </c>
      <c r="AC148" s="71">
        <f t="shared" si="90"/>
        <v>2.3015750004560687E-2</v>
      </c>
      <c r="AD148" s="71">
        <f t="shared" si="62"/>
        <v>-1.6377161337662732E-4</v>
      </c>
      <c r="AE148" s="71">
        <f t="shared" si="63"/>
        <v>2.6821141347983496E-8</v>
      </c>
      <c r="AF148">
        <f t="shared" si="64"/>
        <v>2.3015750004560687E-2</v>
      </c>
      <c r="AG148" s="102"/>
      <c r="AH148">
        <f t="shared" si="65"/>
        <v>2.1826130439752948E-2</v>
      </c>
      <c r="AI148">
        <f t="shared" si="66"/>
        <v>0.32233375896539618</v>
      </c>
      <c r="AJ148">
        <f t="shared" si="67"/>
        <v>0.9455899332326656</v>
      </c>
      <c r="AK148">
        <f t="shared" si="68"/>
        <v>-2.5895399829371623E-2</v>
      </c>
      <c r="AL148">
        <f t="shared" si="69"/>
        <v>-3.1033986207393616</v>
      </c>
      <c r="AM148">
        <f t="shared" si="70"/>
        <v>-52.357834827988107</v>
      </c>
      <c r="AN148" s="71">
        <f t="shared" si="91"/>
        <v>9.5119486590239539</v>
      </c>
      <c r="AO148" s="71">
        <f t="shared" si="91"/>
        <v>9.5217292377214715</v>
      </c>
      <c r="AP148" s="71">
        <f t="shared" si="91"/>
        <v>9.5072486692720144</v>
      </c>
      <c r="AQ148" s="71">
        <f t="shared" si="91"/>
        <v>9.5286948476006401</v>
      </c>
      <c r="AR148" s="71">
        <f t="shared" si="91"/>
        <v>9.4969465199272669</v>
      </c>
      <c r="AS148" s="71">
        <f t="shared" si="91"/>
        <v>9.5439813291473907</v>
      </c>
      <c r="AT148" s="71">
        <f t="shared" si="91"/>
        <v>9.4743631208195449</v>
      </c>
      <c r="AU148" s="71">
        <f t="shared" si="71"/>
        <v>9.5775942643401688</v>
      </c>
    </row>
    <row r="149" spans="1:47" customFormat="1" ht="12.95" customHeight="1">
      <c r="A149" s="32" t="s">
        <v>83</v>
      </c>
      <c r="B149" s="33" t="s">
        <v>38</v>
      </c>
      <c r="C149" s="32">
        <v>53075.549299999999</v>
      </c>
      <c r="D149" s="32">
        <v>1E-4</v>
      </c>
      <c r="E149" s="10">
        <f t="shared" ref="E149:E212" si="93">+(C149-C$7)/C$8</f>
        <v>17783.075614186379</v>
      </c>
      <c r="F149">
        <f t="shared" si="79"/>
        <v>17783</v>
      </c>
      <c r="G149">
        <f t="shared" si="87"/>
        <v>2.2943449999729637E-2</v>
      </c>
      <c r="K149">
        <f t="shared" si="92"/>
        <v>2.2943449999729637E-2</v>
      </c>
      <c r="O149">
        <f t="shared" ca="1" si="81"/>
        <v>2.1951437070018742E-2</v>
      </c>
      <c r="Q149" s="1">
        <f t="shared" ref="Q149:Q212" si="94">+C149-15018.5</f>
        <v>38057.049299999999</v>
      </c>
      <c r="S149" s="7">
        <v>1</v>
      </c>
      <c r="U149" s="16"/>
      <c r="Z149">
        <f t="shared" ref="Z149:Z212" si="95">F149</f>
        <v>17783</v>
      </c>
      <c r="AA149" s="71">
        <f t="shared" ref="AA149:AA212" si="96">AB$3+AB$4*Z149+AB$5*Z149^2+AH149</f>
        <v>2.3249521711985334E-2</v>
      </c>
      <c r="AB149" s="71">
        <f t="shared" si="89"/>
        <v>1.0948791235067083E-3</v>
      </c>
      <c r="AC149" s="71">
        <f t="shared" si="90"/>
        <v>2.2943449999729637E-2</v>
      </c>
      <c r="AD149" s="71">
        <f t="shared" ref="AD149:AD212" si="97">IF(S149&lt;&gt;0,G149-AA149, -9999)</f>
        <v>-3.060717122556969E-4</v>
      </c>
      <c r="AE149" s="71">
        <f t="shared" ref="AE149:AE212" si="98">+(G149-AA149)^2*S149</f>
        <v>9.3679893043134119E-8</v>
      </c>
      <c r="AF149">
        <f t="shared" ref="AF149:AF212" si="99">IF(S149&lt;&gt;0,G149-P149, -9999)</f>
        <v>2.2943449999729637E-2</v>
      </c>
      <c r="AG149" s="102"/>
      <c r="AH149">
        <f t="shared" ref="AH149:AH212" si="100">$AB$6*($AB$11/AI149*AJ149+$AB$12)</f>
        <v>2.1848570876222929E-2</v>
      </c>
      <c r="AI149">
        <f t="shared" ref="AI149:AI212" si="101">1+$AB$7*COS(AL149)</f>
        <v>0.32239720083016066</v>
      </c>
      <c r="AJ149">
        <f t="shared" ref="AJ149:AJ212" si="102">SIN(AL149+RADIANS($AB$9))</f>
        <v>0.94636033971476841</v>
      </c>
      <c r="AK149">
        <f t="shared" ref="AK149:AK212" si="103">$AB$7*SIN(AL149)</f>
        <v>-2.7505499949849514E-2</v>
      </c>
      <c r="AL149">
        <f t="shared" ref="AL149:AL212" si="104">2*ATAN(AM149)</f>
        <v>-3.1010225620894434</v>
      </c>
      <c r="AM149">
        <f t="shared" ref="AM149:AM212" si="105">SQRT((1+$AB$7)/(1-$AB$7))*TAN(AN149/2)</f>
        <v>-49.29063742444734</v>
      </c>
      <c r="AN149" s="71">
        <f t="shared" si="91"/>
        <v>9.5173654901899276</v>
      </c>
      <c r="AO149" s="71">
        <f t="shared" si="91"/>
        <v>9.5277109974747134</v>
      </c>
      <c r="AP149" s="71">
        <f t="shared" si="91"/>
        <v>9.5123861110645791</v>
      </c>
      <c r="AQ149" s="71">
        <f t="shared" si="91"/>
        <v>9.535095426298728</v>
      </c>
      <c r="AR149" s="71">
        <f t="shared" si="91"/>
        <v>9.5014603098162915</v>
      </c>
      <c r="AS149" s="71">
        <f t="shared" si="91"/>
        <v>9.5513201807545425</v>
      </c>
      <c r="AT149" s="71">
        <f t="shared" si="91"/>
        <v>9.4774849398138201</v>
      </c>
      <c r="AU149" s="71">
        <f t="shared" ref="AU149:AU212" si="106">RADIANS($AB$9)+$AB$18*(F149-AB$15)</f>
        <v>9.5870474419637439</v>
      </c>
    </row>
    <row r="150" spans="1:47" customFormat="1" ht="12.95" customHeight="1">
      <c r="A150" s="10" t="s">
        <v>61</v>
      </c>
      <c r="B150" s="35"/>
      <c r="C150" s="13">
        <v>53093.452400000002</v>
      </c>
      <c r="D150" s="13">
        <v>8.9999999999999998E-4</v>
      </c>
      <c r="E150" s="10">
        <f t="shared" si="93"/>
        <v>17842.078438086697</v>
      </c>
      <c r="F150">
        <f t="shared" si="79"/>
        <v>17842</v>
      </c>
      <c r="G150">
        <f t="shared" si="87"/>
        <v>2.3800300004950259E-2</v>
      </c>
      <c r="K150">
        <f t="shared" si="92"/>
        <v>2.3800300004950259E-2</v>
      </c>
      <c r="O150">
        <f t="shared" ca="1" si="81"/>
        <v>2.1997571505245152E-2</v>
      </c>
      <c r="Q150" s="1">
        <f t="shared" si="94"/>
        <v>38074.952400000002</v>
      </c>
      <c r="S150" s="7">
        <v>1</v>
      </c>
      <c r="U150" s="16"/>
      <c r="Z150">
        <f t="shared" si="95"/>
        <v>17842</v>
      </c>
      <c r="AA150" s="71">
        <f t="shared" si="96"/>
        <v>2.3302488232400137E-2</v>
      </c>
      <c r="AB150" s="71">
        <f t="shared" si="89"/>
        <v>1.9351693242213482E-3</v>
      </c>
      <c r="AC150" s="71">
        <f t="shared" si="90"/>
        <v>2.3800300004950259E-2</v>
      </c>
      <c r="AD150" s="71">
        <f t="shared" si="97"/>
        <v>4.9781177255012188E-4</v>
      </c>
      <c r="AE150" s="71">
        <f t="shared" si="98"/>
        <v>2.4781656088949425E-7</v>
      </c>
      <c r="AF150">
        <f t="shared" si="99"/>
        <v>2.3800300004950259E-2</v>
      </c>
      <c r="AG150" s="102"/>
      <c r="AH150">
        <f t="shared" si="100"/>
        <v>2.1865130680728911E-2</v>
      </c>
      <c r="AI150">
        <f t="shared" si="101"/>
        <v>0.32244777543601433</v>
      </c>
      <c r="AJ150">
        <f t="shared" si="102"/>
        <v>0.94694004090377915</v>
      </c>
      <c r="AK150">
        <f t="shared" si="103"/>
        <v>-2.8724361762921802E-2</v>
      </c>
      <c r="AL150">
        <f t="shared" si="104"/>
        <v>-3.0992237103521107</v>
      </c>
      <c r="AM150">
        <f t="shared" si="105"/>
        <v>-47.19732545460117</v>
      </c>
      <c r="AN150" s="71">
        <f t="shared" si="91"/>
        <v>9.5214657042805726</v>
      </c>
      <c r="AO150" s="71">
        <f t="shared" si="91"/>
        <v>9.5322338540270781</v>
      </c>
      <c r="AP150" s="71">
        <f t="shared" si="91"/>
        <v>9.5162763349402688</v>
      </c>
      <c r="AQ150" s="71">
        <f t="shared" si="91"/>
        <v>9.5399336419070497</v>
      </c>
      <c r="AR150" s="71">
        <f t="shared" si="91"/>
        <v>9.5048804264647568</v>
      </c>
      <c r="AS150" s="71">
        <f t="shared" si="91"/>
        <v>9.5568672102663452</v>
      </c>
      <c r="AT150" s="71">
        <f t="shared" si="91"/>
        <v>9.4798527890430471</v>
      </c>
      <c r="AU150" s="71">
        <f t="shared" si="106"/>
        <v>9.5941979224738816</v>
      </c>
    </row>
    <row r="151" spans="1:47" customFormat="1" ht="12.95" customHeight="1">
      <c r="A151" s="10" t="s">
        <v>61</v>
      </c>
      <c r="B151" s="35"/>
      <c r="C151" s="13">
        <v>53093.602400000003</v>
      </c>
      <c r="D151" s="13">
        <v>1E-3</v>
      </c>
      <c r="E151" s="10">
        <f t="shared" si="93"/>
        <v>17842.572789544553</v>
      </c>
      <c r="F151">
        <f t="shared" si="79"/>
        <v>17842.5</v>
      </c>
      <c r="G151">
        <f t="shared" si="87"/>
        <v>2.2086375007347669E-2</v>
      </c>
      <c r="K151">
        <f t="shared" si="92"/>
        <v>2.2086375007347669E-2</v>
      </c>
      <c r="O151">
        <f t="shared" ca="1" si="81"/>
        <v>2.1997962475035208E-2</v>
      </c>
      <c r="Q151" s="1">
        <f t="shared" si="94"/>
        <v>38075.102400000003</v>
      </c>
      <c r="S151" s="7">
        <v>1</v>
      </c>
      <c r="U151" s="16"/>
      <c r="Z151">
        <f t="shared" si="95"/>
        <v>17842.5</v>
      </c>
      <c r="AA151" s="71">
        <f t="shared" si="96"/>
        <v>2.3302937164685303E-2</v>
      </c>
      <c r="AB151" s="71">
        <f t="shared" si="89"/>
        <v>2.2110551620761754E-4</v>
      </c>
      <c r="AC151" s="71">
        <f t="shared" si="90"/>
        <v>2.2086375007347669E-2</v>
      </c>
      <c r="AD151" s="71">
        <f t="shared" si="97"/>
        <v>-1.2165621573376334E-3</v>
      </c>
      <c r="AE151" s="71">
        <f t="shared" si="98"/>
        <v>1.4800234826659967E-6</v>
      </c>
      <c r="AF151">
        <f t="shared" si="99"/>
        <v>2.2086375007347669E-2</v>
      </c>
      <c r="AG151" s="102"/>
      <c r="AH151">
        <f t="shared" si="100"/>
        <v>2.1865269491140052E-2</v>
      </c>
      <c r="AI151">
        <f t="shared" si="101"/>
        <v>0.32244821357564812</v>
      </c>
      <c r="AJ151">
        <f t="shared" si="102"/>
        <v>0.94694494246050354</v>
      </c>
      <c r="AK151">
        <f t="shared" si="103"/>
        <v>-2.8734694768907512E-2</v>
      </c>
      <c r="AL151">
        <f t="shared" si="104"/>
        <v>-3.0992084598534011</v>
      </c>
      <c r="AM151">
        <f t="shared" si="105"/>
        <v>-47.180338032601796</v>
      </c>
      <c r="AN151" s="71">
        <f t="shared" ref="AN151:AT160" si="107">$AU151+$AB$7*SIN(AO151)</f>
        <v>9.5215004627470723</v>
      </c>
      <c r="AO151" s="71">
        <f t="shared" si="107"/>
        <v>9.5322721764681067</v>
      </c>
      <c r="AP151" s="71">
        <f t="shared" si="107"/>
        <v>9.5163093189357948</v>
      </c>
      <c r="AQ151" s="71">
        <f t="shared" si="107"/>
        <v>9.5399746313987865</v>
      </c>
      <c r="AR151" s="71">
        <f t="shared" si="107"/>
        <v>9.5049094327082422</v>
      </c>
      <c r="AS151" s="71">
        <f t="shared" si="107"/>
        <v>9.5569142031898533</v>
      </c>
      <c r="AT151" s="71">
        <f t="shared" si="107"/>
        <v>9.4798728801994816</v>
      </c>
      <c r="AU151" s="71">
        <f t="shared" si="106"/>
        <v>9.5942585197663419</v>
      </c>
    </row>
    <row r="152" spans="1:47" customFormat="1" ht="12.95" customHeight="1">
      <c r="A152" s="10" t="s">
        <v>66</v>
      </c>
      <c r="B152" s="33"/>
      <c r="C152" s="13">
        <v>53094.362200000003</v>
      </c>
      <c r="D152" s="13">
        <v>1E-4</v>
      </c>
      <c r="E152" s="10">
        <f t="shared" si="93"/>
        <v>17845.076844462386</v>
      </c>
      <c r="F152">
        <f t="shared" si="79"/>
        <v>17845</v>
      </c>
      <c r="G152">
        <f t="shared" si="87"/>
        <v>2.3316750004596543E-2</v>
      </c>
      <c r="K152">
        <f t="shared" si="92"/>
        <v>2.3316750004596543E-2</v>
      </c>
      <c r="O152">
        <f t="shared" ca="1" si="81"/>
        <v>2.1999917323985478E-2</v>
      </c>
      <c r="Q152" s="1">
        <f t="shared" si="94"/>
        <v>38075.862200000003</v>
      </c>
      <c r="S152" s="7">
        <v>1</v>
      </c>
      <c r="U152" s="16"/>
      <c r="Z152">
        <f t="shared" si="95"/>
        <v>17845</v>
      </c>
      <c r="AA152" s="71">
        <f t="shared" si="96"/>
        <v>2.3305181841899683E-2</v>
      </c>
      <c r="AB152" s="71">
        <f t="shared" si="89"/>
        <v>1.4507868465491909E-3</v>
      </c>
      <c r="AC152" s="71">
        <f t="shared" si="90"/>
        <v>2.3316750004596543E-2</v>
      </c>
      <c r="AD152" s="71">
        <f t="shared" si="97"/>
        <v>1.1568162696859452E-5</v>
      </c>
      <c r="AE152" s="71">
        <f t="shared" si="98"/>
        <v>1.3382238818101056E-10</v>
      </c>
      <c r="AF152">
        <f t="shared" si="99"/>
        <v>2.3316750004596543E-2</v>
      </c>
      <c r="AG152" s="102"/>
      <c r="AH152">
        <f t="shared" si="100"/>
        <v>2.1865963158047352E-2</v>
      </c>
      <c r="AI152">
        <f t="shared" si="101"/>
        <v>0.32245040668167235</v>
      </c>
      <c r="AJ152">
        <f t="shared" si="102"/>
        <v>0.94696944743285383</v>
      </c>
      <c r="AK152">
        <f t="shared" si="103"/>
        <v>-2.8786360736669701E-2</v>
      </c>
      <c r="AL152">
        <f t="shared" si="104"/>
        <v>-3.0991322058276736</v>
      </c>
      <c r="AM152">
        <f t="shared" si="105"/>
        <v>-47.095582236197487</v>
      </c>
      <c r="AN152" s="71">
        <f t="shared" si="107"/>
        <v>9.5216742578627347</v>
      </c>
      <c r="AO152" s="71">
        <f t="shared" si="107"/>
        <v>9.5324637869236799</v>
      </c>
      <c r="AP152" s="71">
        <f t="shared" si="107"/>
        <v>9.516474243002806</v>
      </c>
      <c r="AQ152" s="71">
        <f t="shared" si="107"/>
        <v>9.5401795757045367</v>
      </c>
      <c r="AR152" s="71">
        <f t="shared" si="107"/>
        <v>9.5050544696038806</v>
      </c>
      <c r="AS152" s="71">
        <f t="shared" si="107"/>
        <v>9.5571491637654074</v>
      </c>
      <c r="AT152" s="71">
        <f t="shared" si="107"/>
        <v>9.4799733422850387</v>
      </c>
      <c r="AU152" s="71">
        <f t="shared" si="106"/>
        <v>9.5945615062286347</v>
      </c>
    </row>
    <row r="153" spans="1:47" customFormat="1" ht="12.95" customHeight="1">
      <c r="A153" s="10" t="s">
        <v>67</v>
      </c>
      <c r="B153" s="28" t="s">
        <v>29</v>
      </c>
      <c r="C153" s="13">
        <v>53172.191500000001</v>
      </c>
      <c r="D153" s="13">
        <v>2.0000000000000001E-4</v>
      </c>
      <c r="E153" s="10">
        <f t="shared" si="93"/>
        <v>18101.577030585704</v>
      </c>
      <c r="F153">
        <f t="shared" si="79"/>
        <v>18101.5</v>
      </c>
      <c r="G153">
        <f t="shared" si="87"/>
        <v>2.3373225005343556E-2</v>
      </c>
      <c r="K153">
        <f t="shared" si="92"/>
        <v>2.3373225005343556E-2</v>
      </c>
      <c r="O153">
        <f t="shared" ca="1" si="81"/>
        <v>2.2200484826283354E-2</v>
      </c>
      <c r="Q153" s="1">
        <f t="shared" si="94"/>
        <v>38153.691500000001</v>
      </c>
      <c r="S153" s="7">
        <v>1</v>
      </c>
      <c r="U153" s="16"/>
      <c r="Z153">
        <f t="shared" si="95"/>
        <v>18101.5</v>
      </c>
      <c r="AA153" s="71">
        <f t="shared" si="96"/>
        <v>2.3535617055095232E-2</v>
      </c>
      <c r="AB153" s="71">
        <f t="shared" si="89"/>
        <v>1.4395117110037707E-3</v>
      </c>
      <c r="AC153" s="71">
        <f t="shared" si="90"/>
        <v>2.3373225005343556E-2</v>
      </c>
      <c r="AD153" s="71">
        <f t="shared" si="97"/>
        <v>-1.6239204975167579E-4</v>
      </c>
      <c r="AE153" s="71">
        <f t="shared" si="98"/>
        <v>2.6371177822550746E-8</v>
      </c>
      <c r="AF153">
        <f t="shared" si="99"/>
        <v>2.3373225005343556E-2</v>
      </c>
      <c r="AG153" s="102"/>
      <c r="AH153">
        <f t="shared" si="100"/>
        <v>2.1933713294339786E-2</v>
      </c>
      <c r="AI153">
        <f t="shared" si="101"/>
        <v>0.32269684493383399</v>
      </c>
      <c r="AJ153">
        <f t="shared" si="102"/>
        <v>0.94945887547799224</v>
      </c>
      <c r="AK153">
        <f t="shared" si="103"/>
        <v>-3.4096071734289621E-2</v>
      </c>
      <c r="AL153">
        <f t="shared" si="104"/>
        <v>-3.0912941823663238</v>
      </c>
      <c r="AM153">
        <f t="shared" si="105"/>
        <v>-39.754256492232557</v>
      </c>
      <c r="AN153" s="71">
        <f t="shared" si="107"/>
        <v>9.5395316746757945</v>
      </c>
      <c r="AO153" s="71">
        <f t="shared" si="107"/>
        <v>9.5521067226986567</v>
      </c>
      <c r="AP153" s="71">
        <f t="shared" si="107"/>
        <v>9.5334337498367141</v>
      </c>
      <c r="AQ153" s="71">
        <f t="shared" si="107"/>
        <v>9.5611773565357581</v>
      </c>
      <c r="AR153" s="71">
        <f t="shared" si="107"/>
        <v>9.5199885157959692</v>
      </c>
      <c r="AS153" s="71">
        <f t="shared" si="107"/>
        <v>9.5812181555135698</v>
      </c>
      <c r="AT153" s="71">
        <f t="shared" si="107"/>
        <v>9.4903400005532372</v>
      </c>
      <c r="AU153" s="71">
        <f t="shared" si="106"/>
        <v>9.6256479172600038</v>
      </c>
    </row>
    <row r="154" spans="1:47" customFormat="1" ht="12.95" customHeight="1">
      <c r="A154" s="13" t="s">
        <v>90</v>
      </c>
      <c r="B154" s="28" t="s">
        <v>38</v>
      </c>
      <c r="C154" s="13">
        <v>53227.427250000001</v>
      </c>
      <c r="D154" s="13" t="s">
        <v>91</v>
      </c>
      <c r="E154" s="10">
        <f t="shared" si="93"/>
        <v>18283.616187505544</v>
      </c>
      <c r="F154">
        <f t="shared" si="79"/>
        <v>18283.5</v>
      </c>
      <c r="O154">
        <f t="shared" ca="1" si="81"/>
        <v>2.2342797829863127E-2</v>
      </c>
      <c r="Q154" s="1">
        <f t="shared" si="94"/>
        <v>38208.927250000001</v>
      </c>
      <c r="S154" s="7"/>
      <c r="U154" s="16">
        <v>3.5254525006166659E-2</v>
      </c>
      <c r="Z154">
        <f t="shared" si="95"/>
        <v>18283.5</v>
      </c>
      <c r="AA154" s="71">
        <f t="shared" si="96"/>
        <v>2.3699261254014701E-2</v>
      </c>
      <c r="AB154" s="71"/>
      <c r="AC154" s="71"/>
      <c r="AD154" s="71">
        <f t="shared" si="97"/>
        <v>-9999</v>
      </c>
      <c r="AE154" s="71">
        <f t="shared" si="98"/>
        <v>0</v>
      </c>
      <c r="AF154">
        <f t="shared" si="99"/>
        <v>-9999</v>
      </c>
      <c r="AG154" s="102"/>
      <c r="AH154">
        <f t="shared" si="100"/>
        <v>2.19776576839333E-2</v>
      </c>
      <c r="AI154">
        <f t="shared" si="101"/>
        <v>0.32289765656631053</v>
      </c>
      <c r="AJ154">
        <f t="shared" si="102"/>
        <v>0.95119569856851649</v>
      </c>
      <c r="AK154">
        <f t="shared" si="103"/>
        <v>-3.7875090586015035E-2</v>
      </c>
      <c r="AL154">
        <f t="shared" si="104"/>
        <v>-3.0857138608904351</v>
      </c>
      <c r="AM154">
        <f t="shared" si="105"/>
        <v>-35.782440345382284</v>
      </c>
      <c r="AN154" s="71">
        <f t="shared" si="107"/>
        <v>9.552236479918724</v>
      </c>
      <c r="AO154" s="71">
        <f t="shared" si="107"/>
        <v>9.5660232615778273</v>
      </c>
      <c r="AP154" s="71">
        <f t="shared" si="107"/>
        <v>9.5455175640587147</v>
      </c>
      <c r="AQ154" s="71">
        <f t="shared" si="107"/>
        <v>9.5760377716999567</v>
      </c>
      <c r="AR154" s="71">
        <f t="shared" si="107"/>
        <v>9.5306549603605344</v>
      </c>
      <c r="AS154" s="71">
        <f t="shared" si="107"/>
        <v>9.5982463578512682</v>
      </c>
      <c r="AT154" s="71">
        <f t="shared" si="107"/>
        <v>9.4977738079152374</v>
      </c>
      <c r="AU154" s="71">
        <f t="shared" si="106"/>
        <v>9.6477053317150094</v>
      </c>
    </row>
    <row r="155" spans="1:47" customFormat="1" ht="12.95" customHeight="1">
      <c r="A155" s="10" t="s">
        <v>73</v>
      </c>
      <c r="B155" s="35"/>
      <c r="C155" s="13">
        <v>53386.565399999999</v>
      </c>
      <c r="D155" s="13">
        <v>2.0000000000000001E-4</v>
      </c>
      <c r="E155" s="10">
        <f t="shared" si="93"/>
        <v>18808.084030519949</v>
      </c>
      <c r="F155">
        <f t="shared" si="79"/>
        <v>18808</v>
      </c>
      <c r="G155">
        <f>+C155-(C$7+F155*C$8)</f>
        <v>2.5497200003883336E-2</v>
      </c>
      <c r="K155">
        <f>+G155</f>
        <v>2.5497200003883336E-2</v>
      </c>
      <c r="O155">
        <f t="shared" ca="1" si="81"/>
        <v>2.275292513963012E-2</v>
      </c>
      <c r="Q155" s="1">
        <f t="shared" si="94"/>
        <v>38368.065399999999</v>
      </c>
      <c r="S155" s="7">
        <v>1</v>
      </c>
      <c r="U155" s="16"/>
      <c r="Z155">
        <f t="shared" si="95"/>
        <v>18808</v>
      </c>
      <c r="AA155" s="71">
        <f t="shared" si="96"/>
        <v>2.4171270269201739E-2</v>
      </c>
      <c r="AB155" s="71">
        <f>IF(S155&lt;&gt;0,G155-AH155, -9999)</f>
        <v>3.4123018238341601E-3</v>
      </c>
      <c r="AC155" s="71">
        <f>+G155-P155</f>
        <v>2.5497200003883336E-2</v>
      </c>
      <c r="AD155" s="71">
        <f t="shared" si="97"/>
        <v>1.3259297346815968E-3</v>
      </c>
      <c r="AE155" s="71">
        <f t="shared" si="98"/>
        <v>1.7580896613128097E-6</v>
      </c>
      <c r="AF155">
        <f t="shared" si="99"/>
        <v>2.5497200003883336E-2</v>
      </c>
      <c r="AG155" s="102"/>
      <c r="AH155">
        <f t="shared" si="100"/>
        <v>2.2084898180049176E-2</v>
      </c>
      <c r="AI155">
        <f t="shared" si="101"/>
        <v>0.32359931019015664</v>
      </c>
      <c r="AJ155">
        <f t="shared" si="102"/>
        <v>0.95606533450369913</v>
      </c>
      <c r="AK155">
        <f t="shared" si="103"/>
        <v>-4.8828401520639893E-2</v>
      </c>
      <c r="AL155">
        <f t="shared" si="104"/>
        <v>-3.0695290846975967</v>
      </c>
      <c r="AM155">
        <f t="shared" si="105"/>
        <v>-27.741262741800114</v>
      </c>
      <c r="AN155" s="71">
        <f t="shared" si="107"/>
        <v>9.5890346704373801</v>
      </c>
      <c r="AO155" s="71">
        <f t="shared" si="107"/>
        <v>9.6060166684415016</v>
      </c>
      <c r="AP155" s="71">
        <f t="shared" si="107"/>
        <v>9.5806148240907625</v>
      </c>
      <c r="AQ155" s="71">
        <f t="shared" si="107"/>
        <v>9.6186540857315475</v>
      </c>
      <c r="AR155" s="71">
        <f t="shared" si="107"/>
        <v>9.5617781569517728</v>
      </c>
      <c r="AS155" s="71">
        <f t="shared" si="107"/>
        <v>9.6470434476727362</v>
      </c>
      <c r="AT155" s="71">
        <f t="shared" si="107"/>
        <v>9.5196298777196784</v>
      </c>
      <c r="AU155" s="71">
        <f t="shared" si="106"/>
        <v>9.7112718915042997</v>
      </c>
    </row>
    <row r="156" spans="1:47" customFormat="1" ht="12.95" customHeight="1">
      <c r="A156" s="13" t="s">
        <v>90</v>
      </c>
      <c r="B156" s="28" t="s">
        <v>38</v>
      </c>
      <c r="C156" s="13">
        <v>53409.352229999997</v>
      </c>
      <c r="D156" s="13" t="s">
        <v>89</v>
      </c>
      <c r="E156" s="10">
        <f t="shared" si="93"/>
        <v>18883.182048055245</v>
      </c>
      <c r="F156">
        <f t="shared" si="79"/>
        <v>18883</v>
      </c>
      <c r="O156">
        <f t="shared" ca="1" si="81"/>
        <v>2.2811570608138272E-2</v>
      </c>
      <c r="Q156" s="1">
        <f t="shared" si="94"/>
        <v>38390.852229999997</v>
      </c>
      <c r="S156" s="7"/>
      <c r="U156" s="16">
        <v>5.5238449996977579E-2</v>
      </c>
      <c r="Z156">
        <f t="shared" si="95"/>
        <v>18883</v>
      </c>
      <c r="AA156" s="71">
        <f t="shared" si="96"/>
        <v>2.4238786736337798E-2</v>
      </c>
      <c r="AB156" s="71"/>
      <c r="AC156" s="71"/>
      <c r="AD156" s="71">
        <f t="shared" si="97"/>
        <v>-9999</v>
      </c>
      <c r="AE156" s="71">
        <f t="shared" si="98"/>
        <v>0</v>
      </c>
      <c r="AF156">
        <f t="shared" si="99"/>
        <v>-9999</v>
      </c>
      <c r="AG156" s="102"/>
      <c r="AH156">
        <f t="shared" si="100"/>
        <v>2.2097851565996276E-2</v>
      </c>
      <c r="AI156">
        <f t="shared" si="101"/>
        <v>0.32371482985595534</v>
      </c>
      <c r="AJ156">
        <f t="shared" si="102"/>
        <v>0.95674528770341638</v>
      </c>
      <c r="AK156">
        <f t="shared" si="103"/>
        <v>-5.0403121069367618E-2</v>
      </c>
      <c r="AL156">
        <f t="shared" si="104"/>
        <v>-3.0672008000840298</v>
      </c>
      <c r="AM156">
        <f t="shared" si="105"/>
        <v>-26.872264404347494</v>
      </c>
      <c r="AN156" s="71">
        <f t="shared" si="107"/>
        <v>9.5943214064678379</v>
      </c>
      <c r="AO156" s="71">
        <f t="shared" si="107"/>
        <v>9.6117206604959993</v>
      </c>
      <c r="AP156" s="71">
        <f t="shared" si="107"/>
        <v>9.5856704214001525</v>
      </c>
      <c r="AQ156" s="71">
        <f t="shared" si="107"/>
        <v>9.6247197441135537</v>
      </c>
      <c r="AR156" s="71">
        <f t="shared" si="107"/>
        <v>9.5662807693863634</v>
      </c>
      <c r="AS156" s="71">
        <f t="shared" si="107"/>
        <v>9.6539833840175522</v>
      </c>
      <c r="AT156" s="71">
        <f t="shared" si="107"/>
        <v>9.5228145129224124</v>
      </c>
      <c r="AU156" s="71">
        <f t="shared" si="106"/>
        <v>9.7203614853731217</v>
      </c>
    </row>
    <row r="157" spans="1:47" customFormat="1" ht="12.95" customHeight="1">
      <c r="A157" s="231" t="s">
        <v>389</v>
      </c>
      <c r="B157" s="230" t="str">
        <f>IF(H157=INT(H157),"I","II")</f>
        <v>I</v>
      </c>
      <c r="C157" s="12">
        <v>53439.055500000002</v>
      </c>
      <c r="D157" s="229" t="s">
        <v>527</v>
      </c>
      <c r="E157" s="10">
        <f t="shared" si="93"/>
        <v>18981.074413571481</v>
      </c>
      <c r="F157">
        <f t="shared" si="79"/>
        <v>18981</v>
      </c>
      <c r="G157">
        <f>+C157-(C$7+F157*C$8)</f>
        <v>2.2579150005185511E-2</v>
      </c>
      <c r="J157">
        <f>+G157</f>
        <v>2.2579150005185511E-2</v>
      </c>
      <c r="O157">
        <f t="shared" ca="1" si="81"/>
        <v>2.2888200686988922E-2</v>
      </c>
      <c r="Q157" s="1">
        <f t="shared" si="94"/>
        <v>38420.555500000002</v>
      </c>
      <c r="S157" s="7">
        <v>1</v>
      </c>
      <c r="U157" s="16"/>
      <c r="Z157">
        <f t="shared" si="95"/>
        <v>18981</v>
      </c>
      <c r="AA157" s="71">
        <f t="shared" si="96"/>
        <v>2.4327006447604126E-2</v>
      </c>
      <c r="AB157" s="71">
        <f>IF(S157&lt;&gt;0,G157-AH157, -9999)</f>
        <v>4.6528081870386012E-4</v>
      </c>
      <c r="AC157" s="71">
        <f>+G157-P157</f>
        <v>2.2579150005185511E-2</v>
      </c>
      <c r="AD157" s="71">
        <f t="shared" si="97"/>
        <v>-1.7478564424186147E-3</v>
      </c>
      <c r="AE157" s="71">
        <f t="shared" si="98"/>
        <v>3.0550021433042562E-6</v>
      </c>
      <c r="AF157">
        <f t="shared" si="99"/>
        <v>2.2579150005185511E-2</v>
      </c>
      <c r="AG157" s="102"/>
      <c r="AH157">
        <f t="shared" si="100"/>
        <v>2.2113869186481651E-2</v>
      </c>
      <c r="AI157">
        <f t="shared" si="101"/>
        <v>0.32387160158694661</v>
      </c>
      <c r="AJ157">
        <f t="shared" si="102"/>
        <v>0.95762759720373525</v>
      </c>
      <c r="AK157">
        <f t="shared" si="103"/>
        <v>-5.2464224283717498E-2</v>
      </c>
      <c r="AL157">
        <f t="shared" si="104"/>
        <v>-3.0641527655677496</v>
      </c>
      <c r="AM157">
        <f t="shared" si="105"/>
        <v>-25.81357568779875</v>
      </c>
      <c r="AN157" s="71">
        <f t="shared" si="107"/>
        <v>9.6012395423566161</v>
      </c>
      <c r="AO157" s="71">
        <f t="shared" si="107"/>
        <v>9.6191679627119751</v>
      </c>
      <c r="AP157" s="71">
        <f t="shared" si="107"/>
        <v>9.5922915244879388</v>
      </c>
      <c r="AQ157" s="71">
        <f t="shared" si="107"/>
        <v>9.6326340367706322</v>
      </c>
      <c r="AR157" s="71">
        <f t="shared" si="107"/>
        <v>9.5721856980935502</v>
      </c>
      <c r="AS157" s="71">
        <f t="shared" si="107"/>
        <v>9.6630359413734883</v>
      </c>
      <c r="AT157" s="71">
        <f t="shared" si="107"/>
        <v>9.5270004412253453</v>
      </c>
      <c r="AU157" s="71">
        <f t="shared" si="106"/>
        <v>9.7322385546950478</v>
      </c>
    </row>
    <row r="158" spans="1:47" customFormat="1" ht="12.95" customHeight="1">
      <c r="A158" s="231" t="s">
        <v>389</v>
      </c>
      <c r="B158" s="230" t="str">
        <f>IF(H158=INT(H158),"I","II")</f>
        <v>I</v>
      </c>
      <c r="C158" s="12">
        <v>53439.208899999998</v>
      </c>
      <c r="D158" s="229" t="s">
        <v>527</v>
      </c>
      <c r="E158" s="10">
        <f t="shared" si="93"/>
        <v>18981.579970329029</v>
      </c>
      <c r="F158">
        <f t="shared" si="79"/>
        <v>18981.5</v>
      </c>
      <c r="G158">
        <f>+C158-(C$7+F158*C$8)</f>
        <v>2.4265225001727231E-2</v>
      </c>
      <c r="J158">
        <f>+G158</f>
        <v>2.4265225001727231E-2</v>
      </c>
      <c r="O158">
        <f t="shared" ca="1" si="81"/>
        <v>2.2888591656778978E-2</v>
      </c>
      <c r="Q158" s="1">
        <f t="shared" si="94"/>
        <v>38420.708899999998</v>
      </c>
      <c r="S158" s="7">
        <v>1</v>
      </c>
      <c r="U158" s="16"/>
      <c r="Z158">
        <f t="shared" si="95"/>
        <v>18981.5</v>
      </c>
      <c r="AA158" s="71">
        <f t="shared" si="96"/>
        <v>2.4327456534955195E-2</v>
      </c>
      <c r="AB158" s="71">
        <f>IF(S158&lt;&gt;0,G158-AH158, -9999)</f>
        <v>2.1512767387280689E-3</v>
      </c>
      <c r="AC158" s="71">
        <f>+G158-P158</f>
        <v>2.4265225001727231E-2</v>
      </c>
      <c r="AD158" s="71">
        <f t="shared" si="97"/>
        <v>-6.2231533227964653E-5</v>
      </c>
      <c r="AE158" s="71">
        <f t="shared" si="98"/>
        <v>3.8727637279032688E-9</v>
      </c>
      <c r="AF158">
        <f t="shared" si="99"/>
        <v>2.4265225001727231E-2</v>
      </c>
      <c r="AG158" s="102"/>
      <c r="AH158">
        <f t="shared" si="100"/>
        <v>2.2113948262999162E-2</v>
      </c>
      <c r="AI158">
        <f t="shared" si="101"/>
        <v>0.32387241844295045</v>
      </c>
      <c r="AJ158">
        <f t="shared" si="102"/>
        <v>0.95763208087774665</v>
      </c>
      <c r="AK158">
        <f t="shared" si="103"/>
        <v>-5.2474750386335124E-2</v>
      </c>
      <c r="AL158">
        <f t="shared" si="104"/>
        <v>-3.0641371973576277</v>
      </c>
      <c r="AM158">
        <f t="shared" si="105"/>
        <v>-25.808382081338294</v>
      </c>
      <c r="AN158" s="71">
        <f t="shared" si="107"/>
        <v>9.6012748689296945</v>
      </c>
      <c r="AO158" s="71">
        <f t="shared" si="107"/>
        <v>9.6192059417691453</v>
      </c>
      <c r="AP158" s="71">
        <f t="shared" si="107"/>
        <v>9.5923253503829748</v>
      </c>
      <c r="AQ158" s="71">
        <f t="shared" si="107"/>
        <v>9.6326743818147413</v>
      </c>
      <c r="AR158" s="71">
        <f t="shared" si="107"/>
        <v>9.5722158890663938</v>
      </c>
      <c r="AS158" s="71">
        <f t="shared" si="107"/>
        <v>9.6630820814999616</v>
      </c>
      <c r="AT158" s="71">
        <f t="shared" si="107"/>
        <v>9.5270218713143304</v>
      </c>
      <c r="AU158" s="71">
        <f t="shared" si="106"/>
        <v>9.7322991519875064</v>
      </c>
    </row>
    <row r="159" spans="1:47" customFormat="1" ht="12.95" customHeight="1">
      <c r="A159" s="10" t="s">
        <v>68</v>
      </c>
      <c r="B159" s="33" t="s">
        <v>38</v>
      </c>
      <c r="C159" s="32">
        <v>53450.284699999997</v>
      </c>
      <c r="D159" s="13">
        <v>1E-4</v>
      </c>
      <c r="E159" s="10">
        <f t="shared" si="93"/>
        <v>19018.082222841444</v>
      </c>
      <c r="F159">
        <f t="shared" si="79"/>
        <v>19018</v>
      </c>
      <c r="G159">
        <f>+C159-(C$7+F159*C$8)</f>
        <v>2.4948699996457435E-2</v>
      </c>
      <c r="K159">
        <f>+G159</f>
        <v>2.4948699996457435E-2</v>
      </c>
      <c r="O159">
        <f t="shared" ca="1" si="81"/>
        <v>2.2917132451452944E-2</v>
      </c>
      <c r="Q159" s="1">
        <f t="shared" si="94"/>
        <v>38431.784699999997</v>
      </c>
      <c r="S159" s="7">
        <v>1</v>
      </c>
      <c r="U159" s="16"/>
      <c r="Z159">
        <f t="shared" si="95"/>
        <v>19018</v>
      </c>
      <c r="AA159" s="71">
        <f t="shared" si="96"/>
        <v>2.4360312375561754E-2</v>
      </c>
      <c r="AB159" s="71">
        <f>IF(S159&lt;&gt;0,G159-AH159, -9999)</f>
        <v>2.8290518790829028E-3</v>
      </c>
      <c r="AC159" s="71">
        <f>+G159-P159</f>
        <v>2.4948699996457435E-2</v>
      </c>
      <c r="AD159" s="71">
        <f t="shared" si="97"/>
        <v>5.8838762089568133E-4</v>
      </c>
      <c r="AE159" s="71">
        <f t="shared" si="98"/>
        <v>3.4619999242328003E-7</v>
      </c>
      <c r="AF159">
        <f t="shared" si="99"/>
        <v>2.4948699996457435E-2</v>
      </c>
      <c r="AG159" s="102"/>
      <c r="AH159">
        <f t="shared" si="100"/>
        <v>2.2119648117374532E-2</v>
      </c>
      <c r="AI159">
        <f t="shared" si="101"/>
        <v>0.32393251675061396</v>
      </c>
      <c r="AJ159">
        <f t="shared" si="102"/>
        <v>0.95795889796744949</v>
      </c>
      <c r="AK159">
        <f t="shared" si="103"/>
        <v>-5.3243441503474001E-2</v>
      </c>
      <c r="AL159">
        <f t="shared" si="104"/>
        <v>-3.0630002444810187</v>
      </c>
      <c r="AM159">
        <f t="shared" si="105"/>
        <v>-25.434650184987923</v>
      </c>
      <c r="AN159" s="71">
        <f t="shared" si="107"/>
        <v>9.6038545412813665</v>
      </c>
      <c r="AO159" s="71">
        <f t="shared" si="107"/>
        <v>9.6219779322169892</v>
      </c>
      <c r="AP159" s="71">
        <f t="shared" si="107"/>
        <v>9.5947958853858246</v>
      </c>
      <c r="AQ159" s="71">
        <f t="shared" si="107"/>
        <v>9.6356186253681564</v>
      </c>
      <c r="AR159" s="71">
        <f t="shared" si="107"/>
        <v>9.574421606352983</v>
      </c>
      <c r="AS159" s="71">
        <f t="shared" si="107"/>
        <v>9.6664490174516811</v>
      </c>
      <c r="AT159" s="71">
        <f t="shared" si="107"/>
        <v>9.5285883131025475</v>
      </c>
      <c r="AU159" s="71">
        <f t="shared" si="106"/>
        <v>9.7367227543369985</v>
      </c>
    </row>
    <row r="160" spans="1:47" customFormat="1" ht="12.95" customHeight="1">
      <c r="A160" s="10" t="s">
        <v>68</v>
      </c>
      <c r="B160" s="33" t="s">
        <v>38</v>
      </c>
      <c r="C160" s="32">
        <v>53450.284699999997</v>
      </c>
      <c r="D160" s="32">
        <v>1E-4</v>
      </c>
      <c r="E160" s="10">
        <f t="shared" si="93"/>
        <v>19018.082222841444</v>
      </c>
      <c r="F160">
        <f t="shared" si="79"/>
        <v>19018</v>
      </c>
      <c r="G160">
        <f>+C160-(C$7+F160*C$8)</f>
        <v>2.4948699996457435E-2</v>
      </c>
      <c r="K160">
        <f>+G160</f>
        <v>2.4948699996457435E-2</v>
      </c>
      <c r="O160">
        <f t="shared" ca="1" si="81"/>
        <v>2.2917132451452944E-2</v>
      </c>
      <c r="Q160" s="1">
        <f t="shared" si="94"/>
        <v>38431.784699999997</v>
      </c>
      <c r="S160" s="7">
        <v>1</v>
      </c>
      <c r="U160" s="16"/>
      <c r="Z160">
        <f t="shared" si="95"/>
        <v>19018</v>
      </c>
      <c r="AA160" s="71">
        <f t="shared" si="96"/>
        <v>2.4360312375561754E-2</v>
      </c>
      <c r="AB160" s="71">
        <f>IF(S160&lt;&gt;0,G160-AH160, -9999)</f>
        <v>2.8290518790829028E-3</v>
      </c>
      <c r="AC160" s="71">
        <f>+G160-P160</f>
        <v>2.4948699996457435E-2</v>
      </c>
      <c r="AD160" s="71">
        <f t="shared" si="97"/>
        <v>5.8838762089568133E-4</v>
      </c>
      <c r="AE160" s="71">
        <f t="shared" si="98"/>
        <v>3.4619999242328003E-7</v>
      </c>
      <c r="AF160">
        <f t="shared" si="99"/>
        <v>2.4948699996457435E-2</v>
      </c>
      <c r="AG160" s="102"/>
      <c r="AH160">
        <f t="shared" si="100"/>
        <v>2.2119648117374532E-2</v>
      </c>
      <c r="AI160">
        <f t="shared" si="101"/>
        <v>0.32393251675061396</v>
      </c>
      <c r="AJ160">
        <f t="shared" si="102"/>
        <v>0.95795889796744949</v>
      </c>
      <c r="AK160">
        <f t="shared" si="103"/>
        <v>-5.3243441503474001E-2</v>
      </c>
      <c r="AL160">
        <f t="shared" si="104"/>
        <v>-3.0630002444810187</v>
      </c>
      <c r="AM160">
        <f t="shared" si="105"/>
        <v>-25.434650184987923</v>
      </c>
      <c r="AN160" s="71">
        <f t="shared" si="107"/>
        <v>9.6038545412813665</v>
      </c>
      <c r="AO160" s="71">
        <f t="shared" si="107"/>
        <v>9.6219779322169892</v>
      </c>
      <c r="AP160" s="71">
        <f t="shared" si="107"/>
        <v>9.5947958853858246</v>
      </c>
      <c r="AQ160" s="71">
        <f t="shared" si="107"/>
        <v>9.6356186253681564</v>
      </c>
      <c r="AR160" s="71">
        <f t="shared" si="107"/>
        <v>9.574421606352983</v>
      </c>
      <c r="AS160" s="71">
        <f t="shared" si="107"/>
        <v>9.6664490174516811</v>
      </c>
      <c r="AT160" s="71">
        <f t="shared" si="107"/>
        <v>9.5285883131025475</v>
      </c>
      <c r="AU160" s="71">
        <f t="shared" si="106"/>
        <v>9.7367227543369985</v>
      </c>
    </row>
    <row r="161" spans="1:48" customFormat="1" ht="12.95" customHeight="1">
      <c r="A161" s="13" t="s">
        <v>90</v>
      </c>
      <c r="B161" s="28" t="s">
        <v>38</v>
      </c>
      <c r="C161" s="13">
        <v>53458.476580000002</v>
      </c>
      <c r="D161" s="13">
        <v>2.9999999999999997E-4</v>
      </c>
      <c r="E161" s="10">
        <f t="shared" si="93"/>
        <v>19045.080008311714</v>
      </c>
      <c r="F161">
        <f t="shared" si="79"/>
        <v>19045</v>
      </c>
      <c r="G161">
        <f>+C161-(C$7+F161*C$8)</f>
        <v>2.4276750002172776E-2</v>
      </c>
      <c r="K161">
        <f>+G161</f>
        <v>2.4276750002172776E-2</v>
      </c>
      <c r="O161">
        <f t="shared" ca="1" si="81"/>
        <v>2.2938244820115875E-2</v>
      </c>
      <c r="Q161" s="1">
        <f t="shared" si="94"/>
        <v>38439.976580000002</v>
      </c>
      <c r="S161" s="7">
        <v>1</v>
      </c>
      <c r="U161" s="16"/>
      <c r="Z161">
        <f t="shared" si="95"/>
        <v>19045</v>
      </c>
      <c r="AA161" s="71">
        <f t="shared" si="96"/>
        <v>2.4384615909425329E-2</v>
      </c>
      <c r="AB161" s="71">
        <f>IF(S161&lt;&gt;0,G161-AH161, -9999)</f>
        <v>2.1529779949383925E-3</v>
      </c>
      <c r="AC161" s="71">
        <f>+G161-P161</f>
        <v>2.4276750002172776E-2</v>
      </c>
      <c r="AD161" s="71">
        <f t="shared" si="97"/>
        <v>-1.0786590725255299E-4</v>
      </c>
      <c r="AE161" s="71">
        <f t="shared" si="98"/>
        <v>1.1635053947416364E-8</v>
      </c>
      <c r="AF161">
        <f t="shared" si="99"/>
        <v>2.4276750002172776E-2</v>
      </c>
      <c r="AG161" s="102"/>
      <c r="AH161">
        <f t="shared" si="100"/>
        <v>2.2123772007234383E-2</v>
      </c>
      <c r="AI161">
        <f t="shared" si="101"/>
        <v>0.32397756794957755</v>
      </c>
      <c r="AJ161">
        <f t="shared" si="102"/>
        <v>0.9582000294806049</v>
      </c>
      <c r="AK161">
        <f t="shared" si="103"/>
        <v>-5.38124273279387E-2</v>
      </c>
      <c r="AL161">
        <f t="shared" si="104"/>
        <v>-3.0621586054976357</v>
      </c>
      <c r="AM161">
        <f t="shared" si="105"/>
        <v>-25.164879663097654</v>
      </c>
      <c r="AN161" s="71">
        <f t="shared" ref="AN161:AT170" si="108">$AU161+$AB$7*SIN(AO161)</f>
        <v>9.6057638554488793</v>
      </c>
      <c r="AO161" s="71">
        <f t="shared" si="108"/>
        <v>9.6240278330763012</v>
      </c>
      <c r="AP161" s="71">
        <f t="shared" si="108"/>
        <v>9.5966249948985833</v>
      </c>
      <c r="AQ161" s="71">
        <f t="shared" si="108"/>
        <v>9.6377953523708424</v>
      </c>
      <c r="AR161" s="71">
        <f t="shared" si="108"/>
        <v>9.5760555041082398</v>
      </c>
      <c r="AS161" s="71">
        <f t="shared" si="108"/>
        <v>9.6689379730471572</v>
      </c>
      <c r="AT161" s="71">
        <f t="shared" si="108"/>
        <v>9.5297496684447154</v>
      </c>
      <c r="AU161" s="71">
        <f t="shared" si="106"/>
        <v>9.7399950081297746</v>
      </c>
    </row>
    <row r="162" spans="1:48" customFormat="1" ht="12.95" customHeight="1">
      <c r="A162" s="13" t="s">
        <v>90</v>
      </c>
      <c r="B162" s="28" t="s">
        <v>38</v>
      </c>
      <c r="C162" s="13">
        <v>53459.569020000003</v>
      </c>
      <c r="D162" s="13">
        <v>4.0000000000000002E-4</v>
      </c>
      <c r="E162" s="10">
        <f t="shared" si="93"/>
        <v>19048.680337022477</v>
      </c>
      <c r="F162">
        <f t="shared" si="79"/>
        <v>19048.5</v>
      </c>
      <c r="O162">
        <f t="shared" ca="1" si="81"/>
        <v>2.2940981608646258E-2</v>
      </c>
      <c r="Q162" s="1">
        <f t="shared" si="94"/>
        <v>38441.069020000003</v>
      </c>
      <c r="S162" s="7"/>
      <c r="U162" s="16">
        <v>5.4719275001843926E-2</v>
      </c>
      <c r="Z162">
        <f t="shared" si="95"/>
        <v>19048.5</v>
      </c>
      <c r="AA162" s="71">
        <f t="shared" si="96"/>
        <v>2.4387766311585426E-2</v>
      </c>
      <c r="AB162" s="71"/>
      <c r="AC162" s="71"/>
      <c r="AD162" s="71">
        <f t="shared" si="97"/>
        <v>-9999</v>
      </c>
      <c r="AE162" s="71">
        <f t="shared" si="98"/>
        <v>0</v>
      </c>
      <c r="AF162">
        <f t="shared" si="99"/>
        <v>-9999</v>
      </c>
      <c r="AG162" s="102"/>
      <c r="AH162">
        <f t="shared" si="100"/>
        <v>2.2124300822946835E-2</v>
      </c>
      <c r="AI162">
        <f t="shared" si="101"/>
        <v>0.32398344502704057</v>
      </c>
      <c r="AJ162">
        <f t="shared" si="102"/>
        <v>0.95823124843433016</v>
      </c>
      <c r="AK162">
        <f t="shared" si="103"/>
        <v>-5.3886207630381246E-2</v>
      </c>
      <c r="AL162">
        <f t="shared" si="104"/>
        <v>-3.0620494661857114</v>
      </c>
      <c r="AM162">
        <f t="shared" si="105"/>
        <v>-25.130315168919243</v>
      </c>
      <c r="AN162" s="71">
        <f t="shared" si="108"/>
        <v>9.6060114257667255</v>
      </c>
      <c r="AO162" s="71">
        <f t="shared" si="108"/>
        <v>9.6242935226733533</v>
      </c>
      <c r="AP162" s="71">
        <f t="shared" si="108"/>
        <v>9.5968622013846154</v>
      </c>
      <c r="AQ162" s="71">
        <f t="shared" si="108"/>
        <v>9.6380774450877809</v>
      </c>
      <c r="AR162" s="71">
        <f t="shared" si="108"/>
        <v>9.5762674481407455</v>
      </c>
      <c r="AS162" s="71">
        <f t="shared" si="108"/>
        <v>9.6692605115946186</v>
      </c>
      <c r="AT162" s="71">
        <f t="shared" si="108"/>
        <v>9.5299003788554781</v>
      </c>
      <c r="AU162" s="71">
        <f t="shared" si="106"/>
        <v>9.7404191891769862</v>
      </c>
    </row>
    <row r="163" spans="1:48" customFormat="1" ht="12.95" customHeight="1">
      <c r="A163" s="10" t="s">
        <v>73</v>
      </c>
      <c r="B163" s="35"/>
      <c r="C163" s="13">
        <v>53463.331400000003</v>
      </c>
      <c r="D163" s="13">
        <v>2.0000000000000001E-4</v>
      </c>
      <c r="E163" s="10">
        <f t="shared" si="93"/>
        <v>19061.079923942401</v>
      </c>
      <c r="F163">
        <f t="shared" si="79"/>
        <v>19061</v>
      </c>
      <c r="G163">
        <f t="shared" ref="G163:G168" si="109">+C163-(C$7+F163*C$8)</f>
        <v>2.4251150003692601E-2</v>
      </c>
      <c r="K163">
        <f t="shared" ref="K163:K168" si="110">+G163</f>
        <v>2.4251150003692601E-2</v>
      </c>
      <c r="O163">
        <f t="shared" ca="1" si="81"/>
        <v>2.2950755853397613E-2</v>
      </c>
      <c r="Q163" s="1">
        <f t="shared" si="94"/>
        <v>38444.831400000003</v>
      </c>
      <c r="S163" s="7">
        <v>1</v>
      </c>
      <c r="U163" s="16"/>
      <c r="Z163">
        <f t="shared" si="95"/>
        <v>19061</v>
      </c>
      <c r="AA163" s="71">
        <f t="shared" si="96"/>
        <v>2.4399017634651281E-2</v>
      </c>
      <c r="AB163" s="71">
        <f t="shared" ref="AB163:AB168" si="111">IF(S163&lt;&gt;0,G163-AH163, -9999)</f>
        <v>2.1249713580737406E-3</v>
      </c>
      <c r="AC163" s="71">
        <f t="shared" ref="AC163:AC168" si="112">+G163-P163</f>
        <v>2.4251150003692601E-2</v>
      </c>
      <c r="AD163" s="71">
        <f t="shared" si="97"/>
        <v>-1.4786763095868058E-4</v>
      </c>
      <c r="AE163" s="71">
        <f t="shared" si="98"/>
        <v>2.1864836285332553E-8</v>
      </c>
      <c r="AF163">
        <f t="shared" si="99"/>
        <v>2.4251150003692601E-2</v>
      </c>
      <c r="AG163" s="102"/>
      <c r="AH163">
        <f t="shared" si="100"/>
        <v>2.212617864561886E-2</v>
      </c>
      <c r="AI163">
        <f t="shared" si="101"/>
        <v>0.32400450419086846</v>
      </c>
      <c r="AJ163">
        <f t="shared" si="102"/>
        <v>0.95834267192782052</v>
      </c>
      <c r="AK163">
        <f t="shared" si="103"/>
        <v>-5.4149751763598125E-2</v>
      </c>
      <c r="AL163">
        <f t="shared" si="104"/>
        <v>-3.0616596114803092</v>
      </c>
      <c r="AM163">
        <f t="shared" si="105"/>
        <v>-25.007618276023166</v>
      </c>
      <c r="AN163" s="71">
        <f t="shared" si="108"/>
        <v>9.6068957308068939</v>
      </c>
      <c r="AO163" s="71">
        <f t="shared" si="108"/>
        <v>9.6252423421760653</v>
      </c>
      <c r="AP163" s="71">
        <f t="shared" si="108"/>
        <v>9.5977095549932674</v>
      </c>
      <c r="AQ163" s="71">
        <f t="shared" si="108"/>
        <v>9.6390847768774517</v>
      </c>
      <c r="AR163" s="71">
        <f t="shared" si="108"/>
        <v>9.5770246593042874</v>
      </c>
      <c r="AS163" s="71">
        <f t="shared" si="108"/>
        <v>9.6704122394299912</v>
      </c>
      <c r="AT163" s="71">
        <f t="shared" si="108"/>
        <v>9.5304389398794207</v>
      </c>
      <c r="AU163" s="71">
        <f t="shared" si="106"/>
        <v>9.7419341214884572</v>
      </c>
    </row>
    <row r="164" spans="1:48" customFormat="1" ht="12.95" customHeight="1">
      <c r="A164" s="32" t="s">
        <v>84</v>
      </c>
      <c r="B164" s="33" t="s">
        <v>38</v>
      </c>
      <c r="C164" s="32">
        <v>53465.456100000003</v>
      </c>
      <c r="D164" s="32">
        <v>1E-4</v>
      </c>
      <c r="E164" s="10">
        <f t="shared" si="93"/>
        <v>19068.082247559036</v>
      </c>
      <c r="F164">
        <f t="shared" si="79"/>
        <v>19068</v>
      </c>
      <c r="G164">
        <f t="shared" si="109"/>
        <v>2.4956200002634432E-2</v>
      </c>
      <c r="K164">
        <f t="shared" si="110"/>
        <v>2.4956200002634432E-2</v>
      </c>
      <c r="O164">
        <f t="shared" ca="1" si="81"/>
        <v>2.2956229430458375E-2</v>
      </c>
      <c r="Q164" s="1">
        <f t="shared" si="94"/>
        <v>38446.956100000003</v>
      </c>
      <c r="S164" s="7">
        <v>1</v>
      </c>
      <c r="U164" s="16"/>
      <c r="Z164">
        <f t="shared" si="95"/>
        <v>19068</v>
      </c>
      <c r="AA164" s="71">
        <f t="shared" si="96"/>
        <v>2.4405318295205231E-2</v>
      </c>
      <c r="AB164" s="71">
        <f t="shared" si="111"/>
        <v>2.8289771537348268E-3</v>
      </c>
      <c r="AC164" s="71">
        <f t="shared" si="112"/>
        <v>2.4956200002634432E-2</v>
      </c>
      <c r="AD164" s="71">
        <f t="shared" si="97"/>
        <v>5.5088170742920162E-4</v>
      </c>
      <c r="AE164" s="71">
        <f t="shared" si="98"/>
        <v>3.0347065558011248E-7</v>
      </c>
      <c r="AF164">
        <f t="shared" si="99"/>
        <v>2.4956200002634432E-2</v>
      </c>
      <c r="AG164" s="102"/>
      <c r="AH164">
        <f t="shared" si="100"/>
        <v>2.2127222848899605E-2</v>
      </c>
      <c r="AI164">
        <f t="shared" si="101"/>
        <v>0.32401634485482045</v>
      </c>
      <c r="AJ164">
        <f t="shared" si="102"/>
        <v>0.95840501941448031</v>
      </c>
      <c r="AK164">
        <f t="shared" si="103"/>
        <v>-5.4297365929257949E-2</v>
      </c>
      <c r="AL164">
        <f t="shared" si="104"/>
        <v>-3.0614412439633707</v>
      </c>
      <c r="AM164">
        <f t="shared" si="105"/>
        <v>-24.939413874068762</v>
      </c>
      <c r="AN164" s="71">
        <f t="shared" si="108"/>
        <v>9.6073910273514933</v>
      </c>
      <c r="AO164" s="71">
        <f t="shared" si="108"/>
        <v>9.6257736319530682</v>
      </c>
      <c r="AP164" s="71">
        <f t="shared" si="108"/>
        <v>9.598184201333412</v>
      </c>
      <c r="AQ164" s="71">
        <f t="shared" si="108"/>
        <v>9.6396487854240362</v>
      </c>
      <c r="AR164" s="71">
        <f t="shared" si="108"/>
        <v>9.5774488810563074</v>
      </c>
      <c r="AS164" s="71">
        <f t="shared" si="108"/>
        <v>9.6710570731943566</v>
      </c>
      <c r="AT164" s="71">
        <f t="shared" si="108"/>
        <v>9.5307407459257334</v>
      </c>
      <c r="AU164" s="71">
        <f t="shared" si="106"/>
        <v>9.7427824835828805</v>
      </c>
    </row>
    <row r="165" spans="1:48" customFormat="1" ht="12.95" customHeight="1">
      <c r="A165" s="13" t="s">
        <v>90</v>
      </c>
      <c r="B165" s="28" t="s">
        <v>38</v>
      </c>
      <c r="C165" s="13">
        <v>53502.473189999997</v>
      </c>
      <c r="D165" s="13">
        <v>1.6000000000000001E-3</v>
      </c>
      <c r="E165" s="10">
        <f t="shared" si="93"/>
        <v>19190.078596938285</v>
      </c>
      <c r="F165">
        <f t="shared" si="79"/>
        <v>19190</v>
      </c>
      <c r="G165">
        <f t="shared" si="109"/>
        <v>2.3848500000895001E-2</v>
      </c>
      <c r="K165">
        <f t="shared" si="110"/>
        <v>2.3848500000895001E-2</v>
      </c>
      <c r="O165">
        <f t="shared" ca="1" si="81"/>
        <v>2.3051626059231632E-2</v>
      </c>
      <c r="Q165" s="1">
        <f t="shared" si="94"/>
        <v>38483.973189999997</v>
      </c>
      <c r="S165" s="7">
        <v>1</v>
      </c>
      <c r="U165" s="16"/>
      <c r="Z165">
        <f t="shared" si="95"/>
        <v>19190</v>
      </c>
      <c r="AA165" s="71">
        <f t="shared" si="96"/>
        <v>2.4515118322364669E-2</v>
      </c>
      <c r="AB165" s="71">
        <f t="shared" si="111"/>
        <v>1.7039309919982884E-3</v>
      </c>
      <c r="AC165" s="71">
        <f t="shared" si="112"/>
        <v>2.3848500000895001E-2</v>
      </c>
      <c r="AD165" s="71">
        <f t="shared" si="97"/>
        <v>-6.6661832146966762E-4</v>
      </c>
      <c r="AE165" s="71">
        <f t="shared" si="98"/>
        <v>4.4437998651903714E-7</v>
      </c>
      <c r="AF165">
        <f t="shared" si="99"/>
        <v>2.3848500000895001E-2</v>
      </c>
      <c r="AG165" s="102"/>
      <c r="AH165">
        <f t="shared" si="100"/>
        <v>2.2144569008896713E-2</v>
      </c>
      <c r="AI165">
        <f t="shared" si="101"/>
        <v>0.32422821196158691</v>
      </c>
      <c r="AJ165">
        <f t="shared" si="102"/>
        <v>0.95948591666526739</v>
      </c>
      <c r="AK165">
        <f t="shared" si="103"/>
        <v>-5.6873512830305117E-2</v>
      </c>
      <c r="AL165">
        <f t="shared" si="104"/>
        <v>-3.0576296909266207</v>
      </c>
      <c r="AM165">
        <f t="shared" si="105"/>
        <v>-23.80603108013592</v>
      </c>
      <c r="AN165" s="71">
        <f t="shared" si="108"/>
        <v>9.6160333492418086</v>
      </c>
      <c r="AO165" s="71">
        <f t="shared" si="108"/>
        <v>9.6350275456508285</v>
      </c>
      <c r="AP165" s="71">
        <f t="shared" si="108"/>
        <v>9.6064716078951804</v>
      </c>
      <c r="AQ165" s="71">
        <f t="shared" si="108"/>
        <v>9.6494672926578193</v>
      </c>
      <c r="AR165" s="71">
        <f t="shared" si="108"/>
        <v>9.5848639416229453</v>
      </c>
      <c r="AS165" s="71">
        <f t="shared" si="108"/>
        <v>9.6822799195437348</v>
      </c>
      <c r="AT165" s="71">
        <f t="shared" si="108"/>
        <v>9.5360256475953307</v>
      </c>
      <c r="AU165" s="71">
        <f t="shared" si="106"/>
        <v>9.7575682229428295</v>
      </c>
    </row>
    <row r="166" spans="1:48" customFormat="1" ht="12.95" customHeight="1">
      <c r="A166" s="13" t="s">
        <v>90</v>
      </c>
      <c r="B166" s="28" t="s">
        <v>38</v>
      </c>
      <c r="C166" s="13">
        <v>53502.473189999997</v>
      </c>
      <c r="D166" s="13">
        <v>1.6999999999999999E-3</v>
      </c>
      <c r="E166" s="10">
        <f t="shared" si="93"/>
        <v>19190.078596938285</v>
      </c>
      <c r="F166">
        <f t="shared" si="79"/>
        <v>19190</v>
      </c>
      <c r="G166">
        <f t="shared" si="109"/>
        <v>2.3848500000895001E-2</v>
      </c>
      <c r="K166">
        <f t="shared" si="110"/>
        <v>2.3848500000895001E-2</v>
      </c>
      <c r="O166">
        <f t="shared" ca="1" si="81"/>
        <v>2.3051626059231632E-2</v>
      </c>
      <c r="Q166" s="1">
        <f t="shared" si="94"/>
        <v>38483.973189999997</v>
      </c>
      <c r="S166" s="7">
        <v>1</v>
      </c>
      <c r="U166" s="16"/>
      <c r="Z166">
        <f t="shared" si="95"/>
        <v>19190</v>
      </c>
      <c r="AA166" s="71">
        <f t="shared" si="96"/>
        <v>2.4515118322364669E-2</v>
      </c>
      <c r="AB166" s="71">
        <f t="shared" si="111"/>
        <v>1.7039309919982884E-3</v>
      </c>
      <c r="AC166" s="71">
        <f t="shared" si="112"/>
        <v>2.3848500000895001E-2</v>
      </c>
      <c r="AD166" s="71">
        <f t="shared" si="97"/>
        <v>-6.6661832146966762E-4</v>
      </c>
      <c r="AE166" s="71">
        <f t="shared" si="98"/>
        <v>4.4437998651903714E-7</v>
      </c>
      <c r="AF166">
        <f t="shared" si="99"/>
        <v>2.3848500000895001E-2</v>
      </c>
      <c r="AG166" s="102"/>
      <c r="AH166">
        <f t="shared" si="100"/>
        <v>2.2144569008896713E-2</v>
      </c>
      <c r="AI166">
        <f t="shared" si="101"/>
        <v>0.32422821196158691</v>
      </c>
      <c r="AJ166">
        <f t="shared" si="102"/>
        <v>0.95948591666526739</v>
      </c>
      <c r="AK166">
        <f t="shared" si="103"/>
        <v>-5.6873512830305117E-2</v>
      </c>
      <c r="AL166">
        <f t="shared" si="104"/>
        <v>-3.0576296909266207</v>
      </c>
      <c r="AM166">
        <f t="shared" si="105"/>
        <v>-23.80603108013592</v>
      </c>
      <c r="AN166" s="71">
        <f t="shared" si="108"/>
        <v>9.6160333492418086</v>
      </c>
      <c r="AO166" s="71">
        <f t="shared" si="108"/>
        <v>9.6350275456508285</v>
      </c>
      <c r="AP166" s="71">
        <f t="shared" si="108"/>
        <v>9.6064716078951804</v>
      </c>
      <c r="AQ166" s="71">
        <f t="shared" si="108"/>
        <v>9.6494672926578193</v>
      </c>
      <c r="AR166" s="71">
        <f t="shared" si="108"/>
        <v>9.5848639416229453</v>
      </c>
      <c r="AS166" s="71">
        <f t="shared" si="108"/>
        <v>9.6822799195437348</v>
      </c>
      <c r="AT166" s="71">
        <f t="shared" si="108"/>
        <v>9.5360256475953307</v>
      </c>
      <c r="AU166" s="71">
        <f t="shared" si="106"/>
        <v>9.7575682229428295</v>
      </c>
    </row>
    <row r="167" spans="1:48" customFormat="1" ht="12.95" customHeight="1">
      <c r="A167" s="13" t="s">
        <v>90</v>
      </c>
      <c r="B167" s="28" t="s">
        <v>38</v>
      </c>
      <c r="C167" s="13">
        <v>53502.473890000001</v>
      </c>
      <c r="D167" s="13">
        <v>1.6000000000000001E-3</v>
      </c>
      <c r="E167" s="10">
        <f t="shared" si="93"/>
        <v>19190.080903911767</v>
      </c>
      <c r="F167">
        <f t="shared" si="79"/>
        <v>19190</v>
      </c>
      <c r="G167">
        <f t="shared" si="109"/>
        <v>2.4548500005039386E-2</v>
      </c>
      <c r="K167">
        <f t="shared" si="110"/>
        <v>2.4548500005039386E-2</v>
      </c>
      <c r="O167">
        <f t="shared" ca="1" si="81"/>
        <v>2.3051626059231632E-2</v>
      </c>
      <c r="Q167" s="1">
        <f t="shared" si="94"/>
        <v>38483.973890000001</v>
      </c>
      <c r="S167" s="7">
        <v>1</v>
      </c>
      <c r="U167" s="16"/>
      <c r="Z167">
        <f t="shared" si="95"/>
        <v>19190</v>
      </c>
      <c r="AA167" s="71">
        <f t="shared" si="96"/>
        <v>2.4515118322364669E-2</v>
      </c>
      <c r="AB167" s="71">
        <f t="shared" si="111"/>
        <v>2.4039309961426739E-3</v>
      </c>
      <c r="AC167" s="71">
        <f t="shared" si="112"/>
        <v>2.4548500005039386E-2</v>
      </c>
      <c r="AD167" s="71">
        <f t="shared" si="97"/>
        <v>3.3381682674717833E-5</v>
      </c>
      <c r="AE167" s="71">
        <f t="shared" si="98"/>
        <v>1.1143367381955568E-9</v>
      </c>
      <c r="AF167">
        <f t="shared" si="99"/>
        <v>2.4548500005039386E-2</v>
      </c>
      <c r="AG167" s="102"/>
      <c r="AH167">
        <f t="shared" si="100"/>
        <v>2.2144569008896713E-2</v>
      </c>
      <c r="AI167">
        <f t="shared" si="101"/>
        <v>0.32422821196158691</v>
      </c>
      <c r="AJ167">
        <f t="shared" si="102"/>
        <v>0.95948591666526739</v>
      </c>
      <c r="AK167">
        <f t="shared" si="103"/>
        <v>-5.6873512830305117E-2</v>
      </c>
      <c r="AL167">
        <f t="shared" si="104"/>
        <v>-3.0576296909266207</v>
      </c>
      <c r="AM167">
        <f t="shared" si="105"/>
        <v>-23.80603108013592</v>
      </c>
      <c r="AN167" s="71">
        <f t="shared" si="108"/>
        <v>9.6160333492418086</v>
      </c>
      <c r="AO167" s="71">
        <f t="shared" si="108"/>
        <v>9.6350275456508285</v>
      </c>
      <c r="AP167" s="71">
        <f t="shared" si="108"/>
        <v>9.6064716078951804</v>
      </c>
      <c r="AQ167" s="71">
        <f t="shared" si="108"/>
        <v>9.6494672926578193</v>
      </c>
      <c r="AR167" s="71">
        <f t="shared" si="108"/>
        <v>9.5848639416229453</v>
      </c>
      <c r="AS167" s="71">
        <f t="shared" si="108"/>
        <v>9.6822799195437348</v>
      </c>
      <c r="AT167" s="71">
        <f t="shared" si="108"/>
        <v>9.5360256475953307</v>
      </c>
      <c r="AU167" s="71">
        <f t="shared" si="106"/>
        <v>9.7575682229428295</v>
      </c>
    </row>
    <row r="168" spans="1:48" customFormat="1" ht="12.95" customHeight="1">
      <c r="A168" s="13" t="s">
        <v>90</v>
      </c>
      <c r="B168" s="28" t="s">
        <v>38</v>
      </c>
      <c r="C168" s="13">
        <v>53502.473890000001</v>
      </c>
      <c r="D168" s="13">
        <v>2.0999999999999999E-3</v>
      </c>
      <c r="E168" s="10">
        <f t="shared" si="93"/>
        <v>19190.080903911767</v>
      </c>
      <c r="F168">
        <f t="shared" si="79"/>
        <v>19190</v>
      </c>
      <c r="G168">
        <f t="shared" si="109"/>
        <v>2.4548500005039386E-2</v>
      </c>
      <c r="K168">
        <f t="shared" si="110"/>
        <v>2.4548500005039386E-2</v>
      </c>
      <c r="O168">
        <f t="shared" ca="1" si="81"/>
        <v>2.3051626059231632E-2</v>
      </c>
      <c r="Q168" s="1">
        <f t="shared" si="94"/>
        <v>38483.973890000001</v>
      </c>
      <c r="S168" s="7">
        <v>1</v>
      </c>
      <c r="U168" s="16"/>
      <c r="Z168">
        <f t="shared" si="95"/>
        <v>19190</v>
      </c>
      <c r="AA168" s="71">
        <f t="shared" si="96"/>
        <v>2.4515118322364669E-2</v>
      </c>
      <c r="AB168" s="71">
        <f t="shared" si="111"/>
        <v>2.4039309961426739E-3</v>
      </c>
      <c r="AC168" s="71">
        <f t="shared" si="112"/>
        <v>2.4548500005039386E-2</v>
      </c>
      <c r="AD168" s="71">
        <f t="shared" si="97"/>
        <v>3.3381682674717833E-5</v>
      </c>
      <c r="AE168" s="71">
        <f t="shared" si="98"/>
        <v>1.1143367381955568E-9</v>
      </c>
      <c r="AF168">
        <f t="shared" si="99"/>
        <v>2.4548500005039386E-2</v>
      </c>
      <c r="AG168" s="102"/>
      <c r="AH168">
        <f t="shared" si="100"/>
        <v>2.2144569008896713E-2</v>
      </c>
      <c r="AI168">
        <f t="shared" si="101"/>
        <v>0.32422821196158691</v>
      </c>
      <c r="AJ168">
        <f t="shared" si="102"/>
        <v>0.95948591666526739</v>
      </c>
      <c r="AK168">
        <f t="shared" si="103"/>
        <v>-5.6873512830305117E-2</v>
      </c>
      <c r="AL168">
        <f t="shared" si="104"/>
        <v>-3.0576296909266207</v>
      </c>
      <c r="AM168">
        <f t="shared" si="105"/>
        <v>-23.80603108013592</v>
      </c>
      <c r="AN168" s="71">
        <f t="shared" si="108"/>
        <v>9.6160333492418086</v>
      </c>
      <c r="AO168" s="71">
        <f t="shared" si="108"/>
        <v>9.6350275456508285</v>
      </c>
      <c r="AP168" s="71">
        <f t="shared" si="108"/>
        <v>9.6064716078951804</v>
      </c>
      <c r="AQ168" s="71">
        <f t="shared" si="108"/>
        <v>9.6494672926578193</v>
      </c>
      <c r="AR168" s="71">
        <f t="shared" si="108"/>
        <v>9.5848639416229453</v>
      </c>
      <c r="AS168" s="71">
        <f t="shared" si="108"/>
        <v>9.6822799195437348</v>
      </c>
      <c r="AT168" s="71">
        <f t="shared" si="108"/>
        <v>9.5360256475953307</v>
      </c>
      <c r="AU168" s="71">
        <f t="shared" si="106"/>
        <v>9.7575682229428295</v>
      </c>
    </row>
    <row r="169" spans="1:48" customFormat="1" ht="12.95" customHeight="1">
      <c r="A169" s="13" t="s">
        <v>90</v>
      </c>
      <c r="B169" s="28" t="s">
        <v>38</v>
      </c>
      <c r="C169" s="13">
        <v>53564.447639999999</v>
      </c>
      <c r="D169" s="13" t="s">
        <v>92</v>
      </c>
      <c r="E169" s="10">
        <f t="shared" si="93"/>
        <v>19394.326328318253</v>
      </c>
      <c r="F169">
        <f t="shared" si="79"/>
        <v>19394.5</v>
      </c>
      <c r="O169">
        <f t="shared" ca="1" si="81"/>
        <v>2.3211532703363853E-2</v>
      </c>
      <c r="Q169" s="1">
        <f t="shared" si="94"/>
        <v>38545.947639999999</v>
      </c>
      <c r="S169" s="7"/>
      <c r="U169" s="16">
        <v>-5.2696824997838121E-2</v>
      </c>
      <c r="Z169">
        <f t="shared" si="95"/>
        <v>19394.5</v>
      </c>
      <c r="AA169" s="71">
        <f t="shared" si="96"/>
        <v>2.4699096802643591E-2</v>
      </c>
      <c r="AB169" s="71"/>
      <c r="AC169" s="71"/>
      <c r="AD169" s="71">
        <f t="shared" si="97"/>
        <v>-9999</v>
      </c>
      <c r="AE169" s="71">
        <f t="shared" si="98"/>
        <v>0</v>
      </c>
      <c r="AF169">
        <f t="shared" si="99"/>
        <v>-9999</v>
      </c>
      <c r="AG169" s="102"/>
      <c r="AH169">
        <f t="shared" si="100"/>
        <v>2.217000422088327E-2</v>
      </c>
      <c r="AI169">
        <f t="shared" si="101"/>
        <v>0.32460690376771573</v>
      </c>
      <c r="AJ169">
        <f t="shared" si="102"/>
        <v>0.96127338729024658</v>
      </c>
      <c r="AK169">
        <f t="shared" si="103"/>
        <v>-6.120679318557079E-2</v>
      </c>
      <c r="AL169">
        <f t="shared" si="104"/>
        <v>-3.0512155729319299</v>
      </c>
      <c r="AM169">
        <f t="shared" si="105"/>
        <v>-22.114439457150318</v>
      </c>
      <c r="AN169" s="71">
        <f t="shared" si="108"/>
        <v>9.6305635624249408</v>
      </c>
      <c r="AO169" s="71">
        <f t="shared" si="108"/>
        <v>9.6505146474689365</v>
      </c>
      <c r="AP169" s="71">
        <f t="shared" si="108"/>
        <v>9.6204288209436744</v>
      </c>
      <c r="AQ169" s="71">
        <f t="shared" si="108"/>
        <v>9.6658758152827247</v>
      </c>
      <c r="AR169" s="71">
        <f t="shared" si="108"/>
        <v>9.597387611488049</v>
      </c>
      <c r="AS169" s="71">
        <f t="shared" si="108"/>
        <v>9.7010229094068965</v>
      </c>
      <c r="AT169" s="71">
        <f t="shared" si="108"/>
        <v>9.5449940340497115</v>
      </c>
      <c r="AU169" s="71">
        <f t="shared" si="106"/>
        <v>9.7823525155584825</v>
      </c>
      <c r="AV169" s="71"/>
    </row>
    <row r="170" spans="1:48" customFormat="1" ht="12.95" customHeight="1">
      <c r="A170" s="13" t="s">
        <v>90</v>
      </c>
      <c r="B170" s="28" t="s">
        <v>38</v>
      </c>
      <c r="C170" s="13">
        <v>53579.46847</v>
      </c>
      <c r="D170" s="13">
        <v>4.0000000000000002E-4</v>
      </c>
      <c r="E170" s="10">
        <f t="shared" si="93"/>
        <v>19443.83012304244</v>
      </c>
      <c r="F170">
        <f t="shared" si="79"/>
        <v>19444</v>
      </c>
      <c r="O170">
        <f t="shared" ca="1" si="81"/>
        <v>2.3250238712579231E-2</v>
      </c>
      <c r="Q170" s="1">
        <f t="shared" si="94"/>
        <v>38560.96847</v>
      </c>
      <c r="S170" s="7"/>
      <c r="U170" s="16">
        <v>-5.1545399997849017E-2</v>
      </c>
      <c r="Z170">
        <f t="shared" si="95"/>
        <v>19444</v>
      </c>
      <c r="AA170" s="71">
        <f t="shared" si="96"/>
        <v>2.4743611021657935E-2</v>
      </c>
      <c r="AB170" s="71"/>
      <c r="AC170" s="71"/>
      <c r="AD170" s="71">
        <f t="shared" si="97"/>
        <v>-9999</v>
      </c>
      <c r="AE170" s="71">
        <f t="shared" si="98"/>
        <v>0</v>
      </c>
      <c r="AF170">
        <f t="shared" si="99"/>
        <v>-9999</v>
      </c>
      <c r="AG170" s="102"/>
      <c r="AH170">
        <f t="shared" si="100"/>
        <v>2.2175470310252781E-2</v>
      </c>
      <c r="AI170">
        <f t="shared" si="101"/>
        <v>0.32470304962423058</v>
      </c>
      <c r="AJ170">
        <f t="shared" si="102"/>
        <v>0.96170145021643605</v>
      </c>
      <c r="AK170">
        <f t="shared" si="103"/>
        <v>-6.2258612122970083E-2</v>
      </c>
      <c r="AL170">
        <f t="shared" si="104"/>
        <v>-3.0496581190550356</v>
      </c>
      <c r="AM170">
        <f t="shared" si="105"/>
        <v>-21.739286024218281</v>
      </c>
      <c r="AN170" s="71">
        <f t="shared" si="108"/>
        <v>9.6340891341721626</v>
      </c>
      <c r="AO170" s="71">
        <f t="shared" si="108"/>
        <v>9.6542586661181158</v>
      </c>
      <c r="AP170" s="71">
        <f t="shared" si="108"/>
        <v>9.6238199809349005</v>
      </c>
      <c r="AQ170" s="71">
        <f t="shared" si="108"/>
        <v>9.6698379527839258</v>
      </c>
      <c r="AR170" s="71">
        <f t="shared" si="108"/>
        <v>9.6004374397623362</v>
      </c>
      <c r="AS170" s="71">
        <f t="shared" si="108"/>
        <v>9.7055461818295026</v>
      </c>
      <c r="AT170" s="71">
        <f t="shared" si="108"/>
        <v>9.5471864147209136</v>
      </c>
      <c r="AU170" s="71">
        <f t="shared" si="106"/>
        <v>9.7883516475119041</v>
      </c>
    </row>
    <row r="171" spans="1:48" customFormat="1" ht="12.95" customHeight="1">
      <c r="A171" s="13" t="s">
        <v>90</v>
      </c>
      <c r="B171" s="28" t="s">
        <v>38</v>
      </c>
      <c r="C171" s="13">
        <v>53670.354659999997</v>
      </c>
      <c r="D171" s="13">
        <v>3.2000000000000002E-3</v>
      </c>
      <c r="E171" s="10">
        <f t="shared" si="93"/>
        <v>19743.361593209062</v>
      </c>
      <c r="F171">
        <f t="shared" si="79"/>
        <v>19743.5</v>
      </c>
      <c r="O171">
        <f t="shared" ca="1" si="81"/>
        <v>2.3484429616821779E-2</v>
      </c>
      <c r="Q171" s="1">
        <f t="shared" si="94"/>
        <v>38651.854659999997</v>
      </c>
      <c r="S171" s="7"/>
      <c r="U171" s="16">
        <v>-4.199647500354331E-2</v>
      </c>
      <c r="Z171">
        <f t="shared" si="95"/>
        <v>19743.5</v>
      </c>
      <c r="AA171" s="71">
        <f t="shared" si="96"/>
        <v>2.5012726992405778E-2</v>
      </c>
      <c r="AB171" s="71"/>
      <c r="AC171" s="71"/>
      <c r="AD171" s="71">
        <f t="shared" si="97"/>
        <v>-9999</v>
      </c>
      <c r="AE171" s="71">
        <f t="shared" si="98"/>
        <v>0</v>
      </c>
      <c r="AF171">
        <f t="shared" si="99"/>
        <v>-9999</v>
      </c>
      <c r="AG171" s="102"/>
      <c r="AH171">
        <f t="shared" si="100"/>
        <v>2.2202737623888625E-2</v>
      </c>
      <c r="AI171">
        <f t="shared" si="101"/>
        <v>0.32532263888802082</v>
      </c>
      <c r="AJ171">
        <f t="shared" si="102"/>
        <v>0.96425295968174296</v>
      </c>
      <c r="AK171">
        <f t="shared" si="103"/>
        <v>-6.8648119954365122E-2</v>
      </c>
      <c r="AL171">
        <f t="shared" si="104"/>
        <v>-3.0401920720859814</v>
      </c>
      <c r="AM171">
        <f t="shared" si="105"/>
        <v>-19.706849773127662</v>
      </c>
      <c r="AN171" s="71">
        <f t="shared" ref="AN171:AT180" si="113">$AU171+$AB$7*SIN(AO171)</f>
        <v>9.6554939373770736</v>
      </c>
      <c r="AO171" s="71">
        <f t="shared" si="113"/>
        <v>9.6768723589917709</v>
      </c>
      <c r="AP171" s="71">
        <f t="shared" si="113"/>
        <v>9.6444490068932929</v>
      </c>
      <c r="AQ171" s="71">
        <f t="shared" si="113"/>
        <v>9.6937279274324979</v>
      </c>
      <c r="AR171" s="71">
        <f t="shared" si="113"/>
        <v>9.6190514695196523</v>
      </c>
      <c r="AS171" s="71">
        <f t="shared" si="113"/>
        <v>9.7327953269616199</v>
      </c>
      <c r="AT171" s="71">
        <f t="shared" si="113"/>
        <v>9.5606414497226595</v>
      </c>
      <c r="AU171" s="71">
        <f t="shared" si="106"/>
        <v>9.8246494256947301</v>
      </c>
    </row>
    <row r="172" spans="1:48" customFormat="1" ht="12.95" customHeight="1">
      <c r="A172" s="13" t="s">
        <v>90</v>
      </c>
      <c r="B172" s="28" t="s">
        <v>38</v>
      </c>
      <c r="C172" s="13">
        <v>53670.354659999997</v>
      </c>
      <c r="D172" s="13">
        <v>3.2000000000000002E-3</v>
      </c>
      <c r="E172" s="10">
        <f t="shared" si="93"/>
        <v>19743.361593209062</v>
      </c>
      <c r="F172">
        <f t="shared" ref="F172:F235" si="114">ROUND(2*E172,0)/2</f>
        <v>19743.5</v>
      </c>
      <c r="O172">
        <f t="shared" ca="1" si="81"/>
        <v>2.3484429616821779E-2</v>
      </c>
      <c r="Q172" s="1">
        <f t="shared" si="94"/>
        <v>38651.854659999997</v>
      </c>
      <c r="S172" s="7"/>
      <c r="U172" s="16">
        <v>-4.199647500354331E-2</v>
      </c>
      <c r="Z172">
        <f t="shared" si="95"/>
        <v>19743.5</v>
      </c>
      <c r="AA172" s="71">
        <f t="shared" si="96"/>
        <v>2.5012726992405778E-2</v>
      </c>
      <c r="AB172" s="71"/>
      <c r="AC172" s="71"/>
      <c r="AD172" s="71">
        <f t="shared" si="97"/>
        <v>-9999</v>
      </c>
      <c r="AE172" s="71">
        <f t="shared" si="98"/>
        <v>0</v>
      </c>
      <c r="AF172">
        <f t="shared" si="99"/>
        <v>-9999</v>
      </c>
      <c r="AG172" s="102"/>
      <c r="AH172">
        <f t="shared" si="100"/>
        <v>2.2202737623888625E-2</v>
      </c>
      <c r="AI172">
        <f t="shared" si="101"/>
        <v>0.32532263888802082</v>
      </c>
      <c r="AJ172">
        <f t="shared" si="102"/>
        <v>0.96425295968174296</v>
      </c>
      <c r="AK172">
        <f t="shared" si="103"/>
        <v>-6.8648119954365122E-2</v>
      </c>
      <c r="AL172">
        <f t="shared" si="104"/>
        <v>-3.0401920720859814</v>
      </c>
      <c r="AM172">
        <f t="shared" si="105"/>
        <v>-19.706849773127662</v>
      </c>
      <c r="AN172" s="71">
        <f t="shared" si="113"/>
        <v>9.6554939373770736</v>
      </c>
      <c r="AO172" s="71">
        <f t="shared" si="113"/>
        <v>9.6768723589917709</v>
      </c>
      <c r="AP172" s="71">
        <f t="shared" si="113"/>
        <v>9.6444490068932929</v>
      </c>
      <c r="AQ172" s="71">
        <f t="shared" si="113"/>
        <v>9.6937279274324979</v>
      </c>
      <c r="AR172" s="71">
        <f t="shared" si="113"/>
        <v>9.6190514695196523</v>
      </c>
      <c r="AS172" s="71">
        <f t="shared" si="113"/>
        <v>9.7327953269616199</v>
      </c>
      <c r="AT172" s="71">
        <f t="shared" si="113"/>
        <v>9.5606414497226595</v>
      </c>
      <c r="AU172" s="71">
        <f t="shared" si="106"/>
        <v>9.8246494256947301</v>
      </c>
      <c r="AV172" s="71"/>
    </row>
    <row r="173" spans="1:48" customFormat="1" ht="12.95" customHeight="1">
      <c r="A173" s="13" t="s">
        <v>90</v>
      </c>
      <c r="B173" s="28" t="s">
        <v>38</v>
      </c>
      <c r="C173" s="13">
        <v>53670.354659999997</v>
      </c>
      <c r="D173" s="13">
        <v>3.2000000000000002E-3</v>
      </c>
      <c r="E173" s="10">
        <f t="shared" si="93"/>
        <v>19743.361593209062</v>
      </c>
      <c r="F173">
        <f t="shared" si="114"/>
        <v>19743.5</v>
      </c>
      <c r="O173">
        <f t="shared" ca="1" si="81"/>
        <v>2.3484429616821779E-2</v>
      </c>
      <c r="Q173" s="1">
        <f t="shared" si="94"/>
        <v>38651.854659999997</v>
      </c>
      <c r="S173" s="7"/>
      <c r="U173" s="16">
        <v>-4.199647500354331E-2</v>
      </c>
      <c r="Z173">
        <f t="shared" si="95"/>
        <v>19743.5</v>
      </c>
      <c r="AA173" s="71">
        <f t="shared" si="96"/>
        <v>2.5012726992405778E-2</v>
      </c>
      <c r="AB173" s="71"/>
      <c r="AC173" s="71"/>
      <c r="AD173" s="71">
        <f t="shared" si="97"/>
        <v>-9999</v>
      </c>
      <c r="AE173" s="71">
        <f t="shared" si="98"/>
        <v>0</v>
      </c>
      <c r="AF173">
        <f t="shared" si="99"/>
        <v>-9999</v>
      </c>
      <c r="AG173" s="102"/>
      <c r="AH173">
        <f t="shared" si="100"/>
        <v>2.2202737623888625E-2</v>
      </c>
      <c r="AI173">
        <f t="shared" si="101"/>
        <v>0.32532263888802082</v>
      </c>
      <c r="AJ173">
        <f t="shared" si="102"/>
        <v>0.96425295968174296</v>
      </c>
      <c r="AK173">
        <f t="shared" si="103"/>
        <v>-6.8648119954365122E-2</v>
      </c>
      <c r="AL173">
        <f t="shared" si="104"/>
        <v>-3.0401920720859814</v>
      </c>
      <c r="AM173">
        <f t="shared" si="105"/>
        <v>-19.706849773127662</v>
      </c>
      <c r="AN173" s="71">
        <f t="shared" si="113"/>
        <v>9.6554939373770736</v>
      </c>
      <c r="AO173" s="71">
        <f t="shared" si="113"/>
        <v>9.6768723589917709</v>
      </c>
      <c r="AP173" s="71">
        <f t="shared" si="113"/>
        <v>9.6444490068932929</v>
      </c>
      <c r="AQ173" s="71">
        <f t="shared" si="113"/>
        <v>9.6937279274324979</v>
      </c>
      <c r="AR173" s="71">
        <f t="shared" si="113"/>
        <v>9.6190514695196523</v>
      </c>
      <c r="AS173" s="71">
        <f t="shared" si="113"/>
        <v>9.7327953269616199</v>
      </c>
      <c r="AT173" s="71">
        <f t="shared" si="113"/>
        <v>9.5606414497226595</v>
      </c>
      <c r="AU173" s="71">
        <f t="shared" si="106"/>
        <v>9.8246494256947301</v>
      </c>
    </row>
    <row r="174" spans="1:48" customFormat="1" ht="12.95" customHeight="1">
      <c r="A174" s="13" t="s">
        <v>90</v>
      </c>
      <c r="B174" s="28" t="s">
        <v>38</v>
      </c>
      <c r="C174" s="13">
        <v>53760.69152</v>
      </c>
      <c r="D174" s="13">
        <v>2.5999999999999999E-3</v>
      </c>
      <c r="E174" s="10">
        <f t="shared" si="93"/>
        <v>20041.082649466764</v>
      </c>
      <c r="F174">
        <f t="shared" si="114"/>
        <v>20041</v>
      </c>
      <c r="G174">
        <f t="shared" ref="G174:G181" si="115">+C174-(C$7+F174*C$8)</f>
        <v>2.5078149999899324E-2</v>
      </c>
      <c r="K174">
        <f t="shared" ref="K174:K181" si="116">+G174</f>
        <v>2.5078149999899324E-2</v>
      </c>
      <c r="O174">
        <f t="shared" ca="1" si="81"/>
        <v>2.3717056641904107E-2</v>
      </c>
      <c r="Q174" s="1">
        <f t="shared" si="94"/>
        <v>38742.19152</v>
      </c>
      <c r="S174" s="7">
        <v>1</v>
      </c>
      <c r="U174" s="16"/>
      <c r="Z174">
        <f t="shared" si="95"/>
        <v>20041</v>
      </c>
      <c r="AA174" s="71">
        <f t="shared" si="96"/>
        <v>2.5279542906797157E-2</v>
      </c>
      <c r="AB174" s="71">
        <f t="shared" ref="AB174:AB181" si="117">IF(S174&lt;&gt;0,G174-AH174, -9999)</f>
        <v>2.8583246907867427E-3</v>
      </c>
      <c r="AC174" s="71">
        <f t="shared" ref="AC174:AC181" si="118">+G174-P174</f>
        <v>2.5078149999899324E-2</v>
      </c>
      <c r="AD174" s="71">
        <f t="shared" si="97"/>
        <v>-2.0139290689783276E-4</v>
      </c>
      <c r="AE174" s="71">
        <f t="shared" si="98"/>
        <v>4.0559102948759135E-8</v>
      </c>
      <c r="AF174">
        <f t="shared" si="99"/>
        <v>2.5078149999899324E-2</v>
      </c>
      <c r="AG174" s="102"/>
      <c r="AH174">
        <f t="shared" si="100"/>
        <v>2.2219825309112581E-2</v>
      </c>
      <c r="AI174">
        <f t="shared" si="101"/>
        <v>0.32600366036705675</v>
      </c>
      <c r="AJ174">
        <f t="shared" si="102"/>
        <v>0.96672139971106008</v>
      </c>
      <c r="AK174">
        <f t="shared" si="103"/>
        <v>-7.5040256740545347E-2</v>
      </c>
      <c r="AL174">
        <f t="shared" si="104"/>
        <v>-3.0307129980594936</v>
      </c>
      <c r="AM174">
        <f t="shared" si="105"/>
        <v>-18.01909034432574</v>
      </c>
      <c r="AN174" s="71">
        <f t="shared" si="113"/>
        <v>9.6768853975298956</v>
      </c>
      <c r="AO174" s="71">
        <f t="shared" si="113"/>
        <v>9.6992676733230425</v>
      </c>
      <c r="AP174" s="71">
        <f t="shared" si="113"/>
        <v>9.6651370527756004</v>
      </c>
      <c r="AQ174" s="71">
        <f t="shared" si="113"/>
        <v>9.7173120928822438</v>
      </c>
      <c r="AR174" s="71">
        <f t="shared" si="113"/>
        <v>9.6378296124179723</v>
      </c>
      <c r="AS174" s="71">
        <f t="shared" si="113"/>
        <v>9.7596481050748878</v>
      </c>
      <c r="AT174" s="71">
        <f t="shared" si="113"/>
        <v>9.5743508930150458</v>
      </c>
      <c r="AU174" s="71">
        <f t="shared" si="106"/>
        <v>9.8607048147077219</v>
      </c>
      <c r="AV174" s="71"/>
    </row>
    <row r="175" spans="1:48" customFormat="1" ht="12.95" customHeight="1">
      <c r="A175" s="13" t="s">
        <v>90</v>
      </c>
      <c r="B175" s="28" t="s">
        <v>38</v>
      </c>
      <c r="C175" s="13">
        <v>53760.692210000001</v>
      </c>
      <c r="D175" s="13">
        <v>2.7000000000000001E-3</v>
      </c>
      <c r="E175" s="10">
        <f t="shared" si="93"/>
        <v>20041.084923483471</v>
      </c>
      <c r="F175">
        <f t="shared" si="114"/>
        <v>20041</v>
      </c>
      <c r="G175">
        <f t="shared" si="115"/>
        <v>2.5768150000658352E-2</v>
      </c>
      <c r="K175">
        <f t="shared" si="116"/>
        <v>2.5768150000658352E-2</v>
      </c>
      <c r="O175">
        <f t="shared" ca="1" si="81"/>
        <v>2.3717056641904107E-2</v>
      </c>
      <c r="Q175" s="1">
        <f t="shared" si="94"/>
        <v>38742.192210000001</v>
      </c>
      <c r="S175" s="7">
        <v>1</v>
      </c>
      <c r="U175" s="16"/>
      <c r="Z175">
        <f t="shared" si="95"/>
        <v>20041</v>
      </c>
      <c r="AA175" s="71">
        <f t="shared" si="96"/>
        <v>2.5279542906797157E-2</v>
      </c>
      <c r="AB175" s="71">
        <f t="shared" si="117"/>
        <v>3.5483246915457706E-3</v>
      </c>
      <c r="AC175" s="71">
        <f t="shared" si="118"/>
        <v>2.5768150000658352E-2</v>
      </c>
      <c r="AD175" s="71">
        <f t="shared" si="97"/>
        <v>4.8860709386119514E-4</v>
      </c>
      <c r="AE175" s="71">
        <f t="shared" si="98"/>
        <v>2.3873689217148275E-7</v>
      </c>
      <c r="AF175">
        <f t="shared" si="99"/>
        <v>2.5768150000658352E-2</v>
      </c>
      <c r="AG175" s="102"/>
      <c r="AH175">
        <f t="shared" si="100"/>
        <v>2.2219825309112581E-2</v>
      </c>
      <c r="AI175">
        <f t="shared" si="101"/>
        <v>0.32600366036705675</v>
      </c>
      <c r="AJ175">
        <f t="shared" si="102"/>
        <v>0.96672139971106008</v>
      </c>
      <c r="AK175">
        <f t="shared" si="103"/>
        <v>-7.5040256740545347E-2</v>
      </c>
      <c r="AL175">
        <f t="shared" si="104"/>
        <v>-3.0307129980594936</v>
      </c>
      <c r="AM175">
        <f t="shared" si="105"/>
        <v>-18.01909034432574</v>
      </c>
      <c r="AN175" s="71">
        <f t="shared" si="113"/>
        <v>9.6768853975298956</v>
      </c>
      <c r="AO175" s="71">
        <f t="shared" si="113"/>
        <v>9.6992676733230425</v>
      </c>
      <c r="AP175" s="71">
        <f t="shared" si="113"/>
        <v>9.6651370527756004</v>
      </c>
      <c r="AQ175" s="71">
        <f t="shared" si="113"/>
        <v>9.7173120928822438</v>
      </c>
      <c r="AR175" s="71">
        <f t="shared" si="113"/>
        <v>9.6378296124179723</v>
      </c>
      <c r="AS175" s="71">
        <f t="shared" si="113"/>
        <v>9.7596481050748878</v>
      </c>
      <c r="AT175" s="71">
        <f t="shared" si="113"/>
        <v>9.5743508930150458</v>
      </c>
      <c r="AU175" s="71">
        <f t="shared" si="106"/>
        <v>9.8607048147077219</v>
      </c>
    </row>
    <row r="176" spans="1:48" customFormat="1" ht="12.95" customHeight="1">
      <c r="A176" s="13" t="s">
        <v>90</v>
      </c>
      <c r="B176" s="28" t="s">
        <v>38</v>
      </c>
      <c r="C176" s="13">
        <v>53760.692210000001</v>
      </c>
      <c r="D176" s="13">
        <v>2.8E-3</v>
      </c>
      <c r="E176" s="10">
        <f t="shared" si="93"/>
        <v>20041.084923483471</v>
      </c>
      <c r="F176">
        <f t="shared" si="114"/>
        <v>20041</v>
      </c>
      <c r="G176">
        <f t="shared" si="115"/>
        <v>2.5768150000658352E-2</v>
      </c>
      <c r="K176">
        <f t="shared" si="116"/>
        <v>2.5768150000658352E-2</v>
      </c>
      <c r="O176">
        <f t="shared" ca="1" si="81"/>
        <v>2.3717056641904107E-2</v>
      </c>
      <c r="Q176" s="1">
        <f t="shared" si="94"/>
        <v>38742.192210000001</v>
      </c>
      <c r="S176" s="7">
        <v>1</v>
      </c>
      <c r="U176" s="16"/>
      <c r="Z176">
        <f t="shared" si="95"/>
        <v>20041</v>
      </c>
      <c r="AA176" s="71">
        <f t="shared" si="96"/>
        <v>2.5279542906797157E-2</v>
      </c>
      <c r="AB176" s="71">
        <f t="shared" si="117"/>
        <v>3.5483246915457706E-3</v>
      </c>
      <c r="AC176" s="71">
        <f t="shared" si="118"/>
        <v>2.5768150000658352E-2</v>
      </c>
      <c r="AD176" s="71">
        <f t="shared" si="97"/>
        <v>4.8860709386119514E-4</v>
      </c>
      <c r="AE176" s="71">
        <f t="shared" si="98"/>
        <v>2.3873689217148275E-7</v>
      </c>
      <c r="AF176">
        <f t="shared" si="99"/>
        <v>2.5768150000658352E-2</v>
      </c>
      <c r="AG176" s="102"/>
      <c r="AH176">
        <f t="shared" si="100"/>
        <v>2.2219825309112581E-2</v>
      </c>
      <c r="AI176">
        <f t="shared" si="101"/>
        <v>0.32600366036705675</v>
      </c>
      <c r="AJ176">
        <f t="shared" si="102"/>
        <v>0.96672139971106008</v>
      </c>
      <c r="AK176">
        <f t="shared" si="103"/>
        <v>-7.5040256740545347E-2</v>
      </c>
      <c r="AL176">
        <f t="shared" si="104"/>
        <v>-3.0307129980594936</v>
      </c>
      <c r="AM176">
        <f t="shared" si="105"/>
        <v>-18.01909034432574</v>
      </c>
      <c r="AN176" s="71">
        <f t="shared" si="113"/>
        <v>9.6768853975298956</v>
      </c>
      <c r="AO176" s="71">
        <f t="shared" si="113"/>
        <v>9.6992676733230425</v>
      </c>
      <c r="AP176" s="71">
        <f t="shared" si="113"/>
        <v>9.6651370527756004</v>
      </c>
      <c r="AQ176" s="71">
        <f t="shared" si="113"/>
        <v>9.7173120928822438</v>
      </c>
      <c r="AR176" s="71">
        <f t="shared" si="113"/>
        <v>9.6378296124179723</v>
      </c>
      <c r="AS176" s="71">
        <f t="shared" si="113"/>
        <v>9.7596481050748878</v>
      </c>
      <c r="AT176" s="71">
        <f t="shared" si="113"/>
        <v>9.5743508930150458</v>
      </c>
      <c r="AU176" s="71">
        <f t="shared" si="106"/>
        <v>9.8607048147077219</v>
      </c>
    </row>
    <row r="177" spans="1:48" customFormat="1" ht="12.95" customHeight="1">
      <c r="A177" s="13" t="s">
        <v>90</v>
      </c>
      <c r="B177" s="28" t="s">
        <v>38</v>
      </c>
      <c r="C177" s="13">
        <v>53760.692909999998</v>
      </c>
      <c r="D177" s="13">
        <v>2.8999999999999998E-3</v>
      </c>
      <c r="E177" s="10">
        <f t="shared" si="93"/>
        <v>20041.087230456931</v>
      </c>
      <c r="F177">
        <f t="shared" si="114"/>
        <v>20041</v>
      </c>
      <c r="G177">
        <f t="shared" si="115"/>
        <v>2.646814999752678E-2</v>
      </c>
      <c r="K177">
        <f t="shared" si="116"/>
        <v>2.646814999752678E-2</v>
      </c>
      <c r="O177">
        <f t="shared" ca="1" si="81"/>
        <v>2.3717056641904107E-2</v>
      </c>
      <c r="Q177" s="1">
        <f t="shared" si="94"/>
        <v>38742.192909999998</v>
      </c>
      <c r="S177" s="7">
        <v>1</v>
      </c>
      <c r="U177" s="16"/>
      <c r="Z177">
        <f t="shared" si="95"/>
        <v>20041</v>
      </c>
      <c r="AA177" s="71">
        <f t="shared" si="96"/>
        <v>2.5279542906797157E-2</v>
      </c>
      <c r="AB177" s="71">
        <f t="shared" si="117"/>
        <v>4.2483246884141984E-3</v>
      </c>
      <c r="AC177" s="71">
        <f t="shared" si="118"/>
        <v>2.646814999752678E-2</v>
      </c>
      <c r="AD177" s="71">
        <f t="shared" si="97"/>
        <v>1.188607090729623E-3</v>
      </c>
      <c r="AE177" s="71">
        <f t="shared" si="98"/>
        <v>1.4127868161327382E-6</v>
      </c>
      <c r="AF177">
        <f t="shared" si="99"/>
        <v>2.646814999752678E-2</v>
      </c>
      <c r="AG177" s="102"/>
      <c r="AH177">
        <f t="shared" si="100"/>
        <v>2.2219825309112581E-2</v>
      </c>
      <c r="AI177">
        <f t="shared" si="101"/>
        <v>0.32600366036705675</v>
      </c>
      <c r="AJ177">
        <f t="shared" si="102"/>
        <v>0.96672139971106008</v>
      </c>
      <c r="AK177">
        <f t="shared" si="103"/>
        <v>-7.5040256740545347E-2</v>
      </c>
      <c r="AL177">
        <f t="shared" si="104"/>
        <v>-3.0307129980594936</v>
      </c>
      <c r="AM177">
        <f t="shared" si="105"/>
        <v>-18.01909034432574</v>
      </c>
      <c r="AN177" s="71">
        <f t="shared" si="113"/>
        <v>9.6768853975298956</v>
      </c>
      <c r="AO177" s="71">
        <f t="shared" si="113"/>
        <v>9.6992676733230425</v>
      </c>
      <c r="AP177" s="71">
        <f t="shared" si="113"/>
        <v>9.6651370527756004</v>
      </c>
      <c r="AQ177" s="71">
        <f t="shared" si="113"/>
        <v>9.7173120928822438</v>
      </c>
      <c r="AR177" s="71">
        <f t="shared" si="113"/>
        <v>9.6378296124179723</v>
      </c>
      <c r="AS177" s="71">
        <f t="shared" si="113"/>
        <v>9.7596481050748878</v>
      </c>
      <c r="AT177" s="71">
        <f t="shared" si="113"/>
        <v>9.5743508930150458</v>
      </c>
      <c r="AU177" s="71">
        <f t="shared" si="106"/>
        <v>9.8607048147077219</v>
      </c>
    </row>
    <row r="178" spans="1:48" customFormat="1" ht="12.95" customHeight="1">
      <c r="A178" s="10" t="s">
        <v>74</v>
      </c>
      <c r="B178" s="33" t="s">
        <v>29</v>
      </c>
      <c r="C178" s="32">
        <v>53765.547400000003</v>
      </c>
      <c r="D178" s="13">
        <v>2.9999999999999997E-4</v>
      </c>
      <c r="E178" s="10">
        <f t="shared" si="93"/>
        <v>20057.086058514426</v>
      </c>
      <c r="F178">
        <f t="shared" si="114"/>
        <v>20057</v>
      </c>
      <c r="G178">
        <f t="shared" si="115"/>
        <v>2.6112550003745127E-2</v>
      </c>
      <c r="K178">
        <f t="shared" si="116"/>
        <v>2.6112550003745127E-2</v>
      </c>
      <c r="O178">
        <f t="shared" ca="1" si="81"/>
        <v>2.3729567675185845E-2</v>
      </c>
      <c r="Q178" s="1">
        <f t="shared" si="94"/>
        <v>38747.047400000003</v>
      </c>
      <c r="S178" s="7">
        <v>1</v>
      </c>
      <c r="U178" s="16"/>
      <c r="Z178">
        <f t="shared" si="95"/>
        <v>20057</v>
      </c>
      <c r="AA178" s="71">
        <f t="shared" si="96"/>
        <v>2.5293874780976316E-2</v>
      </c>
      <c r="AB178" s="71">
        <f t="shared" si="117"/>
        <v>3.8920917289964677E-3</v>
      </c>
      <c r="AC178" s="71">
        <f t="shared" si="118"/>
        <v>2.6112550003745127E-2</v>
      </c>
      <c r="AD178" s="71">
        <f t="shared" si="97"/>
        <v>8.1867522276881169E-4</v>
      </c>
      <c r="AE178" s="71">
        <f t="shared" si="98"/>
        <v>6.7022912037556342E-7</v>
      </c>
      <c r="AF178">
        <f t="shared" si="99"/>
        <v>2.6112550003745127E-2</v>
      </c>
      <c r="AG178" s="102"/>
      <c r="AH178">
        <f t="shared" si="100"/>
        <v>2.222045827474866E-2</v>
      </c>
      <c r="AI178">
        <f t="shared" si="101"/>
        <v>0.326042172937973</v>
      </c>
      <c r="AJ178">
        <f t="shared" si="102"/>
        <v>0.96685227096035109</v>
      </c>
      <c r="AK178">
        <f t="shared" si="103"/>
        <v>-7.5385365371030466E-2</v>
      </c>
      <c r="AL178">
        <f t="shared" si="104"/>
        <v>-3.0302009500515248</v>
      </c>
      <c r="AM178">
        <f t="shared" si="105"/>
        <v>-17.936089404668035</v>
      </c>
      <c r="AN178" s="71">
        <f t="shared" si="113"/>
        <v>9.6780396446898109</v>
      </c>
      <c r="AO178" s="71">
        <f t="shared" si="113"/>
        <v>9.7004702343362581</v>
      </c>
      <c r="AP178" s="71">
        <f t="shared" si="113"/>
        <v>9.6662554558747367</v>
      </c>
      <c r="AQ178" s="71">
        <f t="shared" si="113"/>
        <v>9.7185762290260893</v>
      </c>
      <c r="AR178" s="71">
        <f t="shared" si="113"/>
        <v>9.6388480545264397</v>
      </c>
      <c r="AS178" s="71">
        <f t="shared" si="113"/>
        <v>9.7610859112396451</v>
      </c>
      <c r="AT178" s="71">
        <f t="shared" si="113"/>
        <v>9.5750984976715436</v>
      </c>
      <c r="AU178" s="71">
        <f t="shared" si="106"/>
        <v>9.8626439280664044</v>
      </c>
    </row>
    <row r="179" spans="1:48" customFormat="1" ht="12.95" customHeight="1">
      <c r="A179" s="10" t="s">
        <v>73</v>
      </c>
      <c r="B179" s="35"/>
      <c r="C179" s="13">
        <v>53766.457000000002</v>
      </c>
      <c r="D179" s="13">
        <v>2.0000000000000001E-4</v>
      </c>
      <c r="E179" s="10">
        <f t="shared" si="93"/>
        <v>20060.083805754828</v>
      </c>
      <c r="F179">
        <f t="shared" si="114"/>
        <v>20060</v>
      </c>
      <c r="G179">
        <f t="shared" si="115"/>
        <v>2.5429000008443836E-2</v>
      </c>
      <c r="K179">
        <f t="shared" si="116"/>
        <v>2.5429000008443836E-2</v>
      </c>
      <c r="O179">
        <f t="shared" ca="1" si="81"/>
        <v>2.3731913493926171E-2</v>
      </c>
      <c r="Q179" s="1">
        <f t="shared" si="94"/>
        <v>38747.957000000002</v>
      </c>
      <c r="S179" s="7">
        <v>1</v>
      </c>
      <c r="U179" s="16"/>
      <c r="Z179">
        <f t="shared" si="95"/>
        <v>20060</v>
      </c>
      <c r="AA179" s="71">
        <f t="shared" si="96"/>
        <v>2.5296561781926009E-2</v>
      </c>
      <c r="AB179" s="71">
        <f t="shared" si="117"/>
        <v>3.2084263252181965E-3</v>
      </c>
      <c r="AC179" s="71">
        <f t="shared" si="118"/>
        <v>2.5429000008443836E-2</v>
      </c>
      <c r="AD179" s="71">
        <f t="shared" si="97"/>
        <v>1.3243822651782741E-4</v>
      </c>
      <c r="AE179" s="71">
        <f t="shared" si="98"/>
        <v>1.7539883843187364E-8</v>
      </c>
      <c r="AF179">
        <f t="shared" si="99"/>
        <v>2.5429000008443836E-2</v>
      </c>
      <c r="AG179" s="102"/>
      <c r="AH179">
        <f t="shared" si="100"/>
        <v>2.222057368322564E-2</v>
      </c>
      <c r="AI179">
        <f t="shared" si="101"/>
        <v>0.32604941568678447</v>
      </c>
      <c r="AJ179">
        <f t="shared" si="102"/>
        <v>0.96687678775969255</v>
      </c>
      <c r="AK179">
        <f t="shared" si="103"/>
        <v>-7.5450088629292283E-2</v>
      </c>
      <c r="AL179">
        <f t="shared" si="104"/>
        <v>-3.0301049149534931</v>
      </c>
      <c r="AM179">
        <f t="shared" si="105"/>
        <v>-17.920607316882847</v>
      </c>
      <c r="AN179" s="71">
        <f t="shared" si="113"/>
        <v>9.6782561096590829</v>
      </c>
      <c r="AO179" s="71">
        <f t="shared" si="113"/>
        <v>9.7006956931622934</v>
      </c>
      <c r="AP179" s="71">
        <f t="shared" si="113"/>
        <v>9.6664652231566457</v>
      </c>
      <c r="AQ179" s="71">
        <f t="shared" si="113"/>
        <v>9.7188132055564687</v>
      </c>
      <c r="AR179" s="71">
        <f t="shared" si="113"/>
        <v>9.6390391114347125</v>
      </c>
      <c r="AS179" s="71">
        <f t="shared" si="113"/>
        <v>9.7613554255889809</v>
      </c>
      <c r="AT179" s="71">
        <f t="shared" si="113"/>
        <v>9.575238793779441</v>
      </c>
      <c r="AU179" s="71">
        <f t="shared" si="106"/>
        <v>9.8630075118211558</v>
      </c>
    </row>
    <row r="180" spans="1:48" customFormat="1" ht="12.95" customHeight="1">
      <c r="A180" s="10" t="s">
        <v>74</v>
      </c>
      <c r="B180" s="33" t="s">
        <v>29</v>
      </c>
      <c r="C180" s="32">
        <v>53767.518600000003</v>
      </c>
      <c r="D180" s="13">
        <v>2.9999999999999997E-4</v>
      </c>
      <c r="E180" s="10">
        <f t="shared" si="93"/>
        <v>20063.582495805858</v>
      </c>
      <c r="F180">
        <f t="shared" si="114"/>
        <v>20063.5</v>
      </c>
      <c r="G180">
        <f t="shared" si="115"/>
        <v>2.5031525008671451E-2</v>
      </c>
      <c r="K180">
        <f t="shared" si="116"/>
        <v>2.5031525008671451E-2</v>
      </c>
      <c r="O180">
        <f t="shared" ca="1" si="81"/>
        <v>2.3734650282456551E-2</v>
      </c>
      <c r="Q180" s="1">
        <f t="shared" si="94"/>
        <v>38749.018600000003</v>
      </c>
      <c r="S180" s="7">
        <v>1</v>
      </c>
      <c r="U180" s="16"/>
      <c r="Z180">
        <f t="shared" si="95"/>
        <v>20063.5</v>
      </c>
      <c r="AA180" s="71">
        <f t="shared" si="96"/>
        <v>2.5299696525745357E-2</v>
      </c>
      <c r="AB180" s="71">
        <f t="shared" si="117"/>
        <v>2.8108179890200778E-3</v>
      </c>
      <c r="AC180" s="71">
        <f t="shared" si="118"/>
        <v>2.5031525008671451E-2</v>
      </c>
      <c r="AD180" s="71">
        <f t="shared" si="97"/>
        <v>-2.681715170739056E-4</v>
      </c>
      <c r="AE180" s="71">
        <f t="shared" si="98"/>
        <v>7.1915962569720039E-8</v>
      </c>
      <c r="AF180">
        <f t="shared" si="99"/>
        <v>2.5031525008671451E-2</v>
      </c>
      <c r="AG180" s="102"/>
      <c r="AH180">
        <f t="shared" si="100"/>
        <v>2.2220707019651374E-2</v>
      </c>
      <c r="AI180">
        <f t="shared" si="101"/>
        <v>0.32605787420409293</v>
      </c>
      <c r="AJ180">
        <f t="shared" si="102"/>
        <v>0.96690538208305499</v>
      </c>
      <c r="AK180">
        <f t="shared" si="103"/>
        <v>-7.5525605247403274E-2</v>
      </c>
      <c r="AL180">
        <f t="shared" si="104"/>
        <v>-3.0299928635751221</v>
      </c>
      <c r="AM180">
        <f t="shared" si="105"/>
        <v>-17.902576846661365</v>
      </c>
      <c r="AN180" s="71">
        <f t="shared" si="113"/>
        <v>9.6785086695530911</v>
      </c>
      <c r="AO180" s="71">
        <f t="shared" si="113"/>
        <v>9.7009587199379599</v>
      </c>
      <c r="AP180" s="71">
        <f t="shared" si="113"/>
        <v>9.6667099783052031</v>
      </c>
      <c r="AQ180" s="71">
        <f t="shared" si="113"/>
        <v>9.719089658603103</v>
      </c>
      <c r="AR180" s="71">
        <f t="shared" si="113"/>
        <v>9.639262050738564</v>
      </c>
      <c r="AS180" s="71">
        <f t="shared" si="113"/>
        <v>9.7616698292875235</v>
      </c>
      <c r="AT180" s="71">
        <f t="shared" si="113"/>
        <v>9.575402520653725</v>
      </c>
      <c r="AU180" s="71">
        <f t="shared" si="106"/>
        <v>9.8634316928683674</v>
      </c>
    </row>
    <row r="181" spans="1:48" customFormat="1" ht="12.95" customHeight="1">
      <c r="A181" s="10" t="s">
        <v>74</v>
      </c>
      <c r="B181" s="33" t="s">
        <v>38</v>
      </c>
      <c r="C181" s="32">
        <v>53835.486799999999</v>
      </c>
      <c r="D181" s="13">
        <v>5.0000000000000001E-4</v>
      </c>
      <c r="E181" s="10">
        <f t="shared" si="93"/>
        <v>20287.583687522427</v>
      </c>
      <c r="F181">
        <f t="shared" si="114"/>
        <v>20287.5</v>
      </c>
      <c r="G181">
        <f t="shared" si="115"/>
        <v>2.5393125004484318E-2</v>
      </c>
      <c r="K181">
        <f t="shared" si="116"/>
        <v>2.5393125004484318E-2</v>
      </c>
      <c r="O181">
        <f t="shared" ca="1" si="81"/>
        <v>2.3909804748400893E-2</v>
      </c>
      <c r="Q181" s="1">
        <f t="shared" si="94"/>
        <v>38816.986799999999</v>
      </c>
      <c r="S181" s="7">
        <v>1</v>
      </c>
      <c r="U181" s="16"/>
      <c r="Z181">
        <f t="shared" si="95"/>
        <v>20287.5</v>
      </c>
      <c r="AA181" s="71">
        <f t="shared" si="96"/>
        <v>2.5500102427775187E-2</v>
      </c>
      <c r="AB181" s="71">
        <f t="shared" si="117"/>
        <v>3.1668263889861291E-3</v>
      </c>
      <c r="AC181" s="71">
        <f t="shared" si="118"/>
        <v>2.5393125004484318E-2</v>
      </c>
      <c r="AD181" s="71">
        <f t="shared" si="97"/>
        <v>-1.0697742329086879E-4</v>
      </c>
      <c r="AE181" s="71">
        <f t="shared" si="98"/>
        <v>1.1444169093953716E-8</v>
      </c>
      <c r="AF181">
        <f t="shared" si="99"/>
        <v>2.5393125004484318E-2</v>
      </c>
      <c r="AG181" s="102"/>
      <c r="AH181">
        <f t="shared" si="100"/>
        <v>2.2226298615498189E-2</v>
      </c>
      <c r="AI181">
        <f t="shared" si="101"/>
        <v>0.32661871966824296</v>
      </c>
      <c r="AJ181">
        <f t="shared" si="102"/>
        <v>0.96871603433486364</v>
      </c>
      <c r="AK181">
        <f t="shared" si="103"/>
        <v>-8.0372615168703407E-2</v>
      </c>
      <c r="AL181">
        <f t="shared" si="104"/>
        <v>-3.0227978738803141</v>
      </c>
      <c r="AM181">
        <f t="shared" si="105"/>
        <v>-16.815952840792736</v>
      </c>
      <c r="AN181" s="71">
        <f t="shared" ref="AN181:AT190" si="119">$AU181+$AB$7*SIN(AO181)</f>
        <v>9.6947119276546694</v>
      </c>
      <c r="AO181" s="71">
        <f t="shared" si="119"/>
        <v>9.7177734945216834</v>
      </c>
      <c r="AP181" s="71">
        <f t="shared" si="119"/>
        <v>9.6824347013632543</v>
      </c>
      <c r="AQ181" s="71">
        <f t="shared" si="119"/>
        <v>9.736738460595145</v>
      </c>
      <c r="AR181" s="71">
        <f t="shared" si="119"/>
        <v>9.6536201534965986</v>
      </c>
      <c r="AS181" s="71">
        <f t="shared" si="119"/>
        <v>9.7817239471014492</v>
      </c>
      <c r="AT181" s="71">
        <f t="shared" si="119"/>
        <v>9.5859908767258464</v>
      </c>
      <c r="AU181" s="71">
        <f t="shared" si="106"/>
        <v>9.8905792798899146</v>
      </c>
    </row>
    <row r="182" spans="1:48" customFormat="1" ht="12.95" customHeight="1">
      <c r="A182" s="13" t="s">
        <v>90</v>
      </c>
      <c r="B182" s="28" t="s">
        <v>38</v>
      </c>
      <c r="C182" s="13">
        <v>53901.465369999998</v>
      </c>
      <c r="D182" s="13" t="s">
        <v>92</v>
      </c>
      <c r="E182" s="10">
        <f t="shared" si="93"/>
        <v>20505.027702631782</v>
      </c>
      <c r="F182">
        <f t="shared" si="114"/>
        <v>20505</v>
      </c>
      <c r="O182">
        <f t="shared" ref="O182:O245" ca="1" si="120">+C$11+C$12*$F182</f>
        <v>2.4079876607074526E-2</v>
      </c>
      <c r="Q182" s="1">
        <f t="shared" si="94"/>
        <v>38882.965369999998</v>
      </c>
      <c r="S182" s="7"/>
      <c r="U182" s="16">
        <v>8.4057499989285134E-3</v>
      </c>
      <c r="Z182">
        <f t="shared" si="95"/>
        <v>20505</v>
      </c>
      <c r="AA182" s="71">
        <f t="shared" si="96"/>
        <v>2.5694228607988742E-2</v>
      </c>
      <c r="AB182" s="71"/>
      <c r="AC182" s="71"/>
      <c r="AD182" s="71">
        <f t="shared" si="97"/>
        <v>-9999</v>
      </c>
      <c r="AE182" s="71">
        <f t="shared" si="98"/>
        <v>0</v>
      </c>
      <c r="AF182">
        <f t="shared" si="99"/>
        <v>-9999</v>
      </c>
      <c r="AG182" s="102"/>
      <c r="AH182">
        <f t="shared" si="100"/>
        <v>2.2226130186878464E-2</v>
      </c>
      <c r="AI182">
        <f t="shared" si="101"/>
        <v>0.32720054874442728</v>
      </c>
      <c r="AJ182">
        <f t="shared" si="102"/>
        <v>0.970437226054366</v>
      </c>
      <c r="AK182">
        <f t="shared" si="103"/>
        <v>-8.5105842105539398E-2</v>
      </c>
      <c r="AL182">
        <f t="shared" si="104"/>
        <v>-3.015765820425667</v>
      </c>
      <c r="AM182">
        <f t="shared" si="105"/>
        <v>-15.873884140839525</v>
      </c>
      <c r="AN182" s="71">
        <f t="shared" si="119"/>
        <v>9.7105205667621259</v>
      </c>
      <c r="AO182" s="71">
        <f t="shared" si="119"/>
        <v>9.7340653502491925</v>
      </c>
      <c r="AP182" s="71">
        <f t="shared" si="119"/>
        <v>9.6978192786987734</v>
      </c>
      <c r="AQ182" s="71">
        <f t="shared" si="119"/>
        <v>9.7537907597687994</v>
      </c>
      <c r="AR182" s="71">
        <f t="shared" si="119"/>
        <v>9.6677358653906964</v>
      </c>
      <c r="AS182" s="71">
        <f t="shared" si="119"/>
        <v>9.8010643602664196</v>
      </c>
      <c r="AT182" s="71">
        <f t="shared" si="119"/>
        <v>9.5964866590934932</v>
      </c>
      <c r="AU182" s="71">
        <f t="shared" si="106"/>
        <v>9.9169391021094953</v>
      </c>
    </row>
    <row r="183" spans="1:48" customFormat="1" ht="12.95" customHeight="1">
      <c r="A183" s="13" t="s">
        <v>90</v>
      </c>
      <c r="B183" s="28" t="s">
        <v>38</v>
      </c>
      <c r="C183" s="13">
        <v>53950.417990000002</v>
      </c>
      <c r="D183" s="13" t="s">
        <v>93</v>
      </c>
      <c r="E183" s="10">
        <f t="shared" si="93"/>
        <v>20666.359696382533</v>
      </c>
      <c r="F183">
        <f t="shared" si="114"/>
        <v>20666.5</v>
      </c>
      <c r="O183">
        <f t="shared" ca="1" si="120"/>
        <v>2.4206159849262075E-2</v>
      </c>
      <c r="Q183" s="1">
        <f t="shared" si="94"/>
        <v>38931.917990000002</v>
      </c>
      <c r="S183" s="7"/>
      <c r="U183" s="16">
        <v>-4.257202499138657E-2</v>
      </c>
      <c r="Z183">
        <f t="shared" si="95"/>
        <v>20666.5</v>
      </c>
      <c r="AA183" s="71">
        <f t="shared" si="96"/>
        <v>2.5838029507422425E-2</v>
      </c>
      <c r="AB183" s="71"/>
      <c r="AC183" s="71"/>
      <c r="AD183" s="71">
        <f t="shared" si="97"/>
        <v>-9999</v>
      </c>
      <c r="AE183" s="71">
        <f t="shared" si="98"/>
        <v>0</v>
      </c>
      <c r="AF183">
        <f t="shared" si="99"/>
        <v>-9999</v>
      </c>
      <c r="AG183" s="102"/>
      <c r="AH183">
        <f t="shared" si="100"/>
        <v>2.2222389656093133E-2</v>
      </c>
      <c r="AI183">
        <f t="shared" si="101"/>
        <v>0.32765677529820891</v>
      </c>
      <c r="AJ183">
        <f t="shared" si="102"/>
        <v>0.97169135546718877</v>
      </c>
      <c r="AK183">
        <f t="shared" si="103"/>
        <v>-8.8637995057929991E-2</v>
      </c>
      <c r="AL183">
        <f t="shared" si="104"/>
        <v>-3.0105141175433756</v>
      </c>
      <c r="AM183">
        <f t="shared" si="105"/>
        <v>-15.236175523323851</v>
      </c>
      <c r="AN183" s="71">
        <f t="shared" si="119"/>
        <v>9.7223080697760693</v>
      </c>
      <c r="AO183" s="71">
        <f t="shared" si="119"/>
        <v>9.7461410040011387</v>
      </c>
      <c r="AP183" s="71">
        <f t="shared" si="119"/>
        <v>9.7093186438163599</v>
      </c>
      <c r="AQ183" s="71">
        <f t="shared" si="119"/>
        <v>9.7663980694720696</v>
      </c>
      <c r="AR183" s="71">
        <f t="shared" si="119"/>
        <v>9.6783321015878325</v>
      </c>
      <c r="AS183" s="71">
        <f t="shared" si="119"/>
        <v>9.8153376801264347</v>
      </c>
      <c r="AT183" s="71">
        <f t="shared" si="119"/>
        <v>9.6044235140912857</v>
      </c>
      <c r="AU183" s="71">
        <f t="shared" si="106"/>
        <v>9.9365120275736913</v>
      </c>
      <c r="AV183" s="71"/>
    </row>
    <row r="184" spans="1:48" customFormat="1" ht="12.95" customHeight="1">
      <c r="A184" s="13" t="s">
        <v>90</v>
      </c>
      <c r="B184" s="28" t="s">
        <v>38</v>
      </c>
      <c r="C184" s="13">
        <v>53984.306819999998</v>
      </c>
      <c r="D184" s="13" t="s">
        <v>92</v>
      </c>
      <c r="E184" s="10">
        <f t="shared" si="93"/>
        <v>20778.04631315155</v>
      </c>
      <c r="F184">
        <f t="shared" si="114"/>
        <v>20778</v>
      </c>
      <c r="O184">
        <f t="shared" ca="1" si="120"/>
        <v>2.4293346112444193E-2</v>
      </c>
      <c r="Q184" s="1">
        <f t="shared" si="94"/>
        <v>38965.806819999998</v>
      </c>
      <c r="S184" s="7"/>
      <c r="U184" s="16">
        <v>1.4052700003958307E-2</v>
      </c>
      <c r="Z184">
        <f t="shared" si="95"/>
        <v>20778</v>
      </c>
      <c r="AA184" s="71">
        <f t="shared" si="96"/>
        <v>2.5937119872762378E-2</v>
      </c>
      <c r="AB184" s="71"/>
      <c r="AC184" s="71"/>
      <c r="AD184" s="71">
        <f t="shared" si="97"/>
        <v>-9999</v>
      </c>
      <c r="AE184" s="71">
        <f t="shared" si="98"/>
        <v>0</v>
      </c>
      <c r="AF184">
        <f t="shared" si="99"/>
        <v>-9999</v>
      </c>
      <c r="AG184" s="102"/>
      <c r="AH184">
        <f t="shared" si="100"/>
        <v>2.2217989809839783E-2</v>
      </c>
      <c r="AI184">
        <f t="shared" si="101"/>
        <v>0.32798397868527296</v>
      </c>
      <c r="AJ184">
        <f t="shared" si="102"/>
        <v>0.97254515561464461</v>
      </c>
      <c r="AK184">
        <f t="shared" si="103"/>
        <v>-9.1085526109350112E-2</v>
      </c>
      <c r="AL184">
        <f t="shared" si="104"/>
        <v>-3.0068729355386163</v>
      </c>
      <c r="AM184">
        <f t="shared" si="105"/>
        <v>-14.823176689237687</v>
      </c>
      <c r="AN184" s="71">
        <f t="shared" si="119"/>
        <v>9.7304709552657904</v>
      </c>
      <c r="AO184" s="71">
        <f t="shared" si="119"/>
        <v>9.7544677700389588</v>
      </c>
      <c r="AP184" s="71">
        <f t="shared" si="119"/>
        <v>9.7172962183073004</v>
      </c>
      <c r="AQ184" s="71">
        <f t="shared" si="119"/>
        <v>9.7750748866667561</v>
      </c>
      <c r="AR184" s="71">
        <f t="shared" si="119"/>
        <v>9.6857063751603647</v>
      </c>
      <c r="AS184" s="71">
        <f t="shared" si="119"/>
        <v>9.8251471439160838</v>
      </c>
      <c r="AT184" s="71">
        <f t="shared" si="119"/>
        <v>9.6099771078517957</v>
      </c>
      <c r="AU184" s="71">
        <f t="shared" si="106"/>
        <v>9.9500252237920055</v>
      </c>
    </row>
    <row r="185" spans="1:48" customFormat="1" ht="12.95" customHeight="1">
      <c r="A185" s="13" t="s">
        <v>90</v>
      </c>
      <c r="B185" s="28" t="s">
        <v>38</v>
      </c>
      <c r="C185" s="13">
        <v>54025.25864</v>
      </c>
      <c r="D185" s="13" t="s">
        <v>92</v>
      </c>
      <c r="E185" s="10">
        <f t="shared" si="93"/>
        <v>20913.010259275816</v>
      </c>
      <c r="F185">
        <f t="shared" si="114"/>
        <v>20913</v>
      </c>
      <c r="O185">
        <f t="shared" ca="1" si="120"/>
        <v>2.4398907955758862E-2</v>
      </c>
      <c r="Q185" s="1">
        <f t="shared" si="94"/>
        <v>39006.75864</v>
      </c>
      <c r="S185" s="7"/>
      <c r="U185" s="16">
        <v>3.1129500057431869E-3</v>
      </c>
      <c r="Z185">
        <f t="shared" si="95"/>
        <v>20913</v>
      </c>
      <c r="AA185" s="71">
        <f t="shared" si="96"/>
        <v>2.6056869185666482E-2</v>
      </c>
      <c r="AB185" s="71"/>
      <c r="AC185" s="71"/>
      <c r="AD185" s="71">
        <f t="shared" si="97"/>
        <v>-9999</v>
      </c>
      <c r="AE185" s="71">
        <f t="shared" si="98"/>
        <v>0</v>
      </c>
      <c r="AF185">
        <f t="shared" si="99"/>
        <v>-9999</v>
      </c>
      <c r="AG185" s="102"/>
      <c r="AH185">
        <f t="shared" si="100"/>
        <v>2.221065811554496E-2</v>
      </c>
      <c r="AI185">
        <f t="shared" si="101"/>
        <v>0.32839368137576785</v>
      </c>
      <c r="AJ185">
        <f t="shared" si="102"/>
        <v>0.9735655644698098</v>
      </c>
      <c r="AK185">
        <f t="shared" si="103"/>
        <v>-9.4058804767545703E-2</v>
      </c>
      <c r="AL185">
        <f t="shared" si="104"/>
        <v>-3.0024471773227894</v>
      </c>
      <c r="AM185">
        <f t="shared" si="105"/>
        <v>-14.350247677464669</v>
      </c>
      <c r="AN185" s="71">
        <f t="shared" si="119"/>
        <v>9.7403815938320673</v>
      </c>
      <c r="AO185" s="71">
        <f t="shared" si="119"/>
        <v>9.7645386879974492</v>
      </c>
      <c r="AP185" s="71">
        <f t="shared" si="119"/>
        <v>9.7269976471783632</v>
      </c>
      <c r="AQ185" s="71">
        <f t="shared" si="119"/>
        <v>9.7855505158743252</v>
      </c>
      <c r="AR185" s="71">
        <f t="shared" si="119"/>
        <v>9.6947001843706051</v>
      </c>
      <c r="AS185" s="71">
        <f t="shared" si="119"/>
        <v>9.8369738256801753</v>
      </c>
      <c r="AT185" s="71">
        <f t="shared" si="119"/>
        <v>9.6167844295931779</v>
      </c>
      <c r="AU185" s="71">
        <f t="shared" si="106"/>
        <v>9.9663864927558841</v>
      </c>
    </row>
    <row r="186" spans="1:48" customFormat="1" ht="12.95" customHeight="1">
      <c r="A186" s="13" t="s">
        <v>102</v>
      </c>
      <c r="B186" s="28" t="s">
        <v>38</v>
      </c>
      <c r="C186" s="13">
        <v>54085.6639</v>
      </c>
      <c r="D186" s="13">
        <v>1E-4</v>
      </c>
      <c r="E186" s="10">
        <f t="shared" si="93"/>
        <v>21112.086448228147</v>
      </c>
      <c r="F186">
        <f t="shared" si="114"/>
        <v>21112</v>
      </c>
      <c r="G186">
        <f>+C186-(C$7+F186*C$8)</f>
        <v>2.6230800001940224E-2</v>
      </c>
      <c r="K186">
        <f>+G186</f>
        <v>2.6230800001940224E-2</v>
      </c>
      <c r="O186">
        <f t="shared" ca="1" si="120"/>
        <v>2.4554513932200487E-2</v>
      </c>
      <c r="Q186" s="1">
        <f t="shared" si="94"/>
        <v>39067.1639</v>
      </c>
      <c r="S186" s="7">
        <v>1</v>
      </c>
      <c r="U186" s="16"/>
      <c r="Z186">
        <f t="shared" si="95"/>
        <v>21112</v>
      </c>
      <c r="AA186" s="71">
        <f t="shared" si="96"/>
        <v>2.6232899331181992E-2</v>
      </c>
      <c r="AB186" s="71">
        <f>IF(S186&lt;&gt;0,G186-AH186, -9999)</f>
        <v>4.0349917156891554E-3</v>
      </c>
      <c r="AC186" s="71">
        <f>+G186-P186</f>
        <v>2.6230800001940224E-2</v>
      </c>
      <c r="AD186" s="71">
        <f t="shared" si="97"/>
        <v>-2.0993292417677278E-6</v>
      </c>
      <c r="AE186" s="71">
        <f t="shared" si="98"/>
        <v>4.407183265341063E-12</v>
      </c>
      <c r="AF186">
        <f t="shared" si="99"/>
        <v>2.6230800001940224E-2</v>
      </c>
      <c r="AG186" s="102"/>
      <c r="AH186">
        <f t="shared" si="100"/>
        <v>2.2195808286251069E-2</v>
      </c>
      <c r="AI186">
        <f t="shared" si="101"/>
        <v>0.32902503793518934</v>
      </c>
      <c r="AJ186">
        <f t="shared" si="102"/>
        <v>0.97504269997152726</v>
      </c>
      <c r="AK186">
        <f t="shared" si="103"/>
        <v>-9.8461699418701032E-2</v>
      </c>
      <c r="AL186">
        <f t="shared" si="104"/>
        <v>-2.9958883507835643</v>
      </c>
      <c r="AM186">
        <f t="shared" si="105"/>
        <v>-13.702137948727167</v>
      </c>
      <c r="AN186" s="71">
        <f t="shared" si="119"/>
        <v>9.7550456336057607</v>
      </c>
      <c r="AO186" s="71">
        <f t="shared" si="119"/>
        <v>9.7793634651980401</v>
      </c>
      <c r="AP186" s="71">
        <f t="shared" si="119"/>
        <v>9.7413841003918957</v>
      </c>
      <c r="AQ186" s="71">
        <f t="shared" si="119"/>
        <v>9.8009325733972155</v>
      </c>
      <c r="AR186" s="71">
        <f t="shared" si="119"/>
        <v>9.708090732046097</v>
      </c>
      <c r="AS186" s="71">
        <f t="shared" si="119"/>
        <v>9.8543043704025521</v>
      </c>
      <c r="AT186" s="71">
        <f t="shared" si="119"/>
        <v>9.6269903044142922</v>
      </c>
      <c r="AU186" s="71">
        <f t="shared" si="106"/>
        <v>9.9905042151544894</v>
      </c>
    </row>
    <row r="187" spans="1:48" customFormat="1" ht="12.95" customHeight="1">
      <c r="A187" s="13" t="s">
        <v>90</v>
      </c>
      <c r="B187" s="28" t="s">
        <v>38</v>
      </c>
      <c r="C187" s="13">
        <v>54190.346680000002</v>
      </c>
      <c r="D187" s="13">
        <v>6.9999999999999999E-4</v>
      </c>
      <c r="E187" s="10">
        <f t="shared" si="93"/>
        <v>21457.087014260575</v>
      </c>
      <c r="F187">
        <f t="shared" si="114"/>
        <v>21457</v>
      </c>
      <c r="G187">
        <f>+C187-(C$7+F187*C$8)</f>
        <v>2.6402550007333048E-2</v>
      </c>
      <c r="K187">
        <f>+G187</f>
        <v>2.6402550007333048E-2</v>
      </c>
      <c r="O187">
        <f t="shared" ca="1" si="120"/>
        <v>2.4824283087337976E-2</v>
      </c>
      <c r="Q187" s="1">
        <f t="shared" si="94"/>
        <v>39171.846680000002</v>
      </c>
      <c r="S187" s="7">
        <v>1</v>
      </c>
      <c r="U187" s="16"/>
      <c r="Z187">
        <f t="shared" si="95"/>
        <v>21457</v>
      </c>
      <c r="AA187" s="71">
        <f t="shared" si="96"/>
        <v>2.653652999443231E-2</v>
      </c>
      <c r="AB187" s="71">
        <f>IF(S187&lt;&gt;0,G187-AH187, -9999)</f>
        <v>4.2440666736906218E-3</v>
      </c>
      <c r="AC187" s="71">
        <f>+G187-P187</f>
        <v>2.6402550007333048E-2</v>
      </c>
      <c r="AD187" s="71">
        <f t="shared" si="97"/>
        <v>-1.3397998709926279E-4</v>
      </c>
      <c r="AE187" s="71">
        <f t="shared" si="98"/>
        <v>1.7950636943118624E-8</v>
      </c>
      <c r="AF187">
        <f t="shared" si="99"/>
        <v>2.6402550007333048E-2</v>
      </c>
      <c r="AG187" s="102"/>
      <c r="AH187">
        <f t="shared" si="100"/>
        <v>2.2158483333642426E-2</v>
      </c>
      <c r="AI187">
        <f t="shared" si="101"/>
        <v>0.33019873720666271</v>
      </c>
      <c r="AJ187">
        <f t="shared" si="102"/>
        <v>0.97752550619584022</v>
      </c>
      <c r="AK187">
        <f t="shared" si="103"/>
        <v>-0.10615259926513076</v>
      </c>
      <c r="AL187">
        <f t="shared" si="104"/>
        <v>-2.9844161672035252</v>
      </c>
      <c r="AM187">
        <f t="shared" si="105"/>
        <v>-12.698342745832901</v>
      </c>
      <c r="AN187" s="71">
        <f t="shared" si="119"/>
        <v>9.7806249898576141</v>
      </c>
      <c r="AO187" s="71">
        <f t="shared" si="119"/>
        <v>9.8050123777770821</v>
      </c>
      <c r="AP187" s="71">
        <f t="shared" si="119"/>
        <v>9.7665711424899584</v>
      </c>
      <c r="AQ187" s="71">
        <f t="shared" si="119"/>
        <v>9.8274321377946858</v>
      </c>
      <c r="AR187" s="71">
        <f t="shared" si="119"/>
        <v>9.7316910666924681</v>
      </c>
      <c r="AS187" s="71">
        <f t="shared" si="119"/>
        <v>9.8840491829110455</v>
      </c>
      <c r="AT187" s="71">
        <f t="shared" si="119"/>
        <v>9.6451895485334269</v>
      </c>
      <c r="AU187" s="71">
        <f t="shared" si="106"/>
        <v>10.032316346951067</v>
      </c>
    </row>
    <row r="188" spans="1:48" customFormat="1" ht="12.95" customHeight="1">
      <c r="A188" s="13" t="s">
        <v>85</v>
      </c>
      <c r="B188" s="28" t="s">
        <v>38</v>
      </c>
      <c r="C188" s="13">
        <v>54205.366699999999</v>
      </c>
      <c r="D188" s="13">
        <v>1E-4</v>
      </c>
      <c r="E188" s="10">
        <f t="shared" si="93"/>
        <v>21506.588139486874</v>
      </c>
      <c r="F188">
        <f t="shared" si="114"/>
        <v>21506.5</v>
      </c>
      <c r="G188">
        <f>+C188-(C$7+F188*C$8)</f>
        <v>2.6743975002318621E-2</v>
      </c>
      <c r="K188">
        <f>+G188</f>
        <v>2.6743975002318621E-2</v>
      </c>
      <c r="O188">
        <f t="shared" ca="1" si="120"/>
        <v>2.4862989096553354E-2</v>
      </c>
      <c r="Q188" s="1">
        <f t="shared" si="94"/>
        <v>39186.866699999999</v>
      </c>
      <c r="S188" s="7">
        <v>1</v>
      </c>
      <c r="U188" s="16"/>
      <c r="Z188">
        <f t="shared" si="95"/>
        <v>21506.5</v>
      </c>
      <c r="AA188" s="71">
        <f t="shared" si="96"/>
        <v>2.6579918441846047E-2</v>
      </c>
      <c r="AB188" s="71">
        <f>IF(S188&lt;&gt;0,G188-AH188, -9999)</f>
        <v>4.5920668596201517E-3</v>
      </c>
      <c r="AC188" s="71">
        <f>+G188-P188</f>
        <v>2.6743975002318621E-2</v>
      </c>
      <c r="AD188" s="71">
        <f t="shared" si="97"/>
        <v>1.6405656047257383E-4</v>
      </c>
      <c r="AE188" s="71">
        <f t="shared" si="98"/>
        <v>2.6914555034091273E-8</v>
      </c>
      <c r="AF188">
        <f t="shared" si="99"/>
        <v>2.6743975002318621E-2</v>
      </c>
      <c r="AG188" s="102"/>
      <c r="AH188">
        <f t="shared" si="100"/>
        <v>2.2151908142698469E-2</v>
      </c>
      <c r="AI188">
        <f t="shared" si="101"/>
        <v>0.33037552877084919</v>
      </c>
      <c r="AJ188">
        <f t="shared" si="102"/>
        <v>0.97787344380353514</v>
      </c>
      <c r="AK188">
        <f t="shared" si="103"/>
        <v>-0.10726217180988327</v>
      </c>
      <c r="AL188">
        <f t="shared" si="104"/>
        <v>-2.9827593791297131</v>
      </c>
      <c r="AM188">
        <f t="shared" si="105"/>
        <v>-12.565336637546121</v>
      </c>
      <c r="AN188" s="71">
        <f t="shared" si="119"/>
        <v>9.784311468806143</v>
      </c>
      <c r="AO188" s="71">
        <f t="shared" si="119"/>
        <v>9.808687566212944</v>
      </c>
      <c r="AP188" s="71">
        <f t="shared" si="119"/>
        <v>9.7702107341224149</v>
      </c>
      <c r="AQ188" s="71">
        <f t="shared" si="119"/>
        <v>9.8312169706163122</v>
      </c>
      <c r="AR188" s="71">
        <f t="shared" si="119"/>
        <v>9.7351181456060782</v>
      </c>
      <c r="AS188" s="71">
        <f t="shared" si="119"/>
        <v>9.8882847687569981</v>
      </c>
      <c r="AT188" s="71">
        <f t="shared" si="119"/>
        <v>9.6478553031863505</v>
      </c>
      <c r="AU188" s="71">
        <f t="shared" si="106"/>
        <v>10.03831547890449</v>
      </c>
    </row>
    <row r="189" spans="1:48" customFormat="1" ht="12.95" customHeight="1">
      <c r="A189" s="13" t="s">
        <v>90</v>
      </c>
      <c r="B189" s="28" t="s">
        <v>38</v>
      </c>
      <c r="C189" s="13">
        <v>54237.379050000003</v>
      </c>
      <c r="D189" s="13">
        <v>2.9999999999999997E-4</v>
      </c>
      <c r="E189" s="10">
        <f t="shared" si="93"/>
        <v>21612.09048543173</v>
      </c>
      <c r="F189">
        <f t="shared" si="114"/>
        <v>21612</v>
      </c>
      <c r="G189">
        <f>+C189-(C$7+F189*C$8)</f>
        <v>2.7455800009192899E-2</v>
      </c>
      <c r="K189">
        <f>+G189</f>
        <v>2.7455800009192899E-2</v>
      </c>
      <c r="O189">
        <f t="shared" ca="1" si="120"/>
        <v>2.4945483722254819E-2</v>
      </c>
      <c r="Q189" s="1">
        <f t="shared" si="94"/>
        <v>39218.879050000003</v>
      </c>
      <c r="S189" s="7">
        <v>1</v>
      </c>
      <c r="U189" s="16"/>
      <c r="Z189">
        <f t="shared" si="95"/>
        <v>21612</v>
      </c>
      <c r="AA189" s="71">
        <f t="shared" si="96"/>
        <v>2.6672235029822307E-2</v>
      </c>
      <c r="AB189" s="71">
        <f>IF(S189&lt;&gt;0,G189-AH189, -9999)</f>
        <v>5.3189376132547032E-3</v>
      </c>
      <c r="AC189" s="71">
        <f>+G189-P189</f>
        <v>2.7455800009192899E-2</v>
      </c>
      <c r="AD189" s="71">
        <f t="shared" si="97"/>
        <v>7.8356497937059205E-4</v>
      </c>
      <c r="AE189" s="71">
        <f t="shared" si="98"/>
        <v>6.139740768960364E-7</v>
      </c>
      <c r="AF189">
        <f t="shared" si="99"/>
        <v>2.7455800009192899E-2</v>
      </c>
      <c r="AG189" s="102"/>
      <c r="AH189">
        <f t="shared" si="100"/>
        <v>2.2136862395938196E-2</v>
      </c>
      <c r="AI189">
        <f t="shared" si="101"/>
        <v>0.33075946651164201</v>
      </c>
      <c r="AJ189">
        <f t="shared" si="102"/>
        <v>0.97860793884401831</v>
      </c>
      <c r="AK189">
        <f t="shared" si="103"/>
        <v>-0.1096321773317976</v>
      </c>
      <c r="AL189">
        <f t="shared" si="104"/>
        <v>-2.979219062461306</v>
      </c>
      <c r="AM189">
        <f t="shared" si="105"/>
        <v>-12.290199759937622</v>
      </c>
      <c r="AN189" s="71">
        <f t="shared" si="119"/>
        <v>9.7921822740982272</v>
      </c>
      <c r="AO189" s="71">
        <f t="shared" si="119"/>
        <v>9.8165169112553166</v>
      </c>
      <c r="AP189" s="71">
        <f t="shared" si="119"/>
        <v>9.777989564800432</v>
      </c>
      <c r="AQ189" s="71">
        <f t="shared" si="119"/>
        <v>9.839269356048467</v>
      </c>
      <c r="AR189" s="71">
        <f t="shared" si="119"/>
        <v>9.7424571369259976</v>
      </c>
      <c r="AS189" s="71">
        <f t="shared" si="119"/>
        <v>9.8972846311212095</v>
      </c>
      <c r="AT189" s="71">
        <f t="shared" si="119"/>
        <v>9.6535839030930468</v>
      </c>
      <c r="AU189" s="71">
        <f t="shared" si="106"/>
        <v>10.051101507613298</v>
      </c>
    </row>
    <row r="190" spans="1:48" customFormat="1" ht="12.95" customHeight="1">
      <c r="A190" s="13" t="s">
        <v>90</v>
      </c>
      <c r="B190" s="28" t="s">
        <v>29</v>
      </c>
      <c r="C190" s="13">
        <v>54326.449990000001</v>
      </c>
      <c r="D190" s="13">
        <v>4.0000000000000002E-4</v>
      </c>
      <c r="E190" s="10">
        <f t="shared" si="93"/>
        <v>21905.639479039266</v>
      </c>
      <c r="F190">
        <f t="shared" si="114"/>
        <v>21905.5</v>
      </c>
      <c r="O190">
        <f t="shared" ca="1" si="120"/>
        <v>2.5174982989016711E-2</v>
      </c>
      <c r="Q190" s="1">
        <f t="shared" si="94"/>
        <v>39307.949990000001</v>
      </c>
      <c r="S190" s="7"/>
      <c r="U190" s="16">
        <v>4.2321825007093139E-2</v>
      </c>
      <c r="Z190">
        <f t="shared" si="95"/>
        <v>21905.5</v>
      </c>
      <c r="AA190" s="71">
        <f t="shared" si="96"/>
        <v>2.692786314421183E-2</v>
      </c>
      <c r="AB190" s="71"/>
      <c r="AC190" s="71"/>
      <c r="AD190" s="71">
        <f t="shared" si="97"/>
        <v>-9999</v>
      </c>
      <c r="AE190" s="71">
        <f t="shared" si="98"/>
        <v>0</v>
      </c>
      <c r="AF190">
        <f t="shared" si="99"/>
        <v>-9999</v>
      </c>
      <c r="AG190" s="102"/>
      <c r="AH190">
        <f t="shared" si="100"/>
        <v>2.2087549202875582E-2</v>
      </c>
      <c r="AI190">
        <f t="shared" si="101"/>
        <v>0.33187944391778479</v>
      </c>
      <c r="AJ190">
        <f t="shared" si="102"/>
        <v>0.98059982017524905</v>
      </c>
      <c r="AK190">
        <f t="shared" si="103"/>
        <v>-0.11626275633531249</v>
      </c>
      <c r="AL190">
        <f t="shared" si="104"/>
        <v>-2.9693032293680295</v>
      </c>
      <c r="AM190">
        <f t="shared" si="105"/>
        <v>-11.579644458417599</v>
      </c>
      <c r="AN190" s="71">
        <f t="shared" si="119"/>
        <v>9.8141773825054663</v>
      </c>
      <c r="AO190" s="71">
        <f t="shared" si="119"/>
        <v>9.8382752568624312</v>
      </c>
      <c r="AP190" s="71">
        <f t="shared" si="119"/>
        <v>9.7997861703977698</v>
      </c>
      <c r="AQ190" s="71">
        <f t="shared" si="119"/>
        <v>9.8615704404427351</v>
      </c>
      <c r="AR190" s="71">
        <f t="shared" si="119"/>
        <v>9.7631264181376896</v>
      </c>
      <c r="AS190" s="71">
        <f t="shared" si="119"/>
        <v>9.9221218319856774</v>
      </c>
      <c r="AT190" s="71">
        <f t="shared" si="119"/>
        <v>9.6698662546698806</v>
      </c>
      <c r="AU190" s="71">
        <f t="shared" si="106"/>
        <v>10.086672118286618</v>
      </c>
      <c r="AV190" s="71"/>
    </row>
    <row r="191" spans="1:48" customFormat="1" ht="12.95" customHeight="1">
      <c r="A191" s="13" t="s">
        <v>94</v>
      </c>
      <c r="B191" s="28" t="s">
        <v>38</v>
      </c>
      <c r="C191" s="13">
        <v>54389.500699999997</v>
      </c>
      <c r="D191" s="13">
        <v>2.0000000000000001E-4</v>
      </c>
      <c r="E191" s="10">
        <f t="shared" si="93"/>
        <v>22113.434215086058</v>
      </c>
      <c r="F191">
        <f t="shared" si="114"/>
        <v>22113.5</v>
      </c>
      <c r="O191">
        <f t="shared" ca="1" si="120"/>
        <v>2.5337626421679312E-2</v>
      </c>
      <c r="Q191" s="1">
        <f t="shared" si="94"/>
        <v>39371.000699999997</v>
      </c>
      <c r="S191" s="7"/>
      <c r="U191" s="16">
        <v>-1.9960974997957237E-2</v>
      </c>
      <c r="Z191">
        <f t="shared" si="95"/>
        <v>22113.5</v>
      </c>
      <c r="AA191" s="71">
        <f t="shared" si="96"/>
        <v>2.7107880815111018E-2</v>
      </c>
      <c r="AB191" s="71"/>
      <c r="AC191" s="71"/>
      <c r="AD191" s="71">
        <f t="shared" si="97"/>
        <v>-9999</v>
      </c>
      <c r="AE191" s="71">
        <f t="shared" si="98"/>
        <v>0</v>
      </c>
      <c r="AF191">
        <f t="shared" si="99"/>
        <v>-9999</v>
      </c>
      <c r="AG191" s="102"/>
      <c r="AH191">
        <f t="shared" si="100"/>
        <v>2.2045882215528022E-2</v>
      </c>
      <c r="AI191">
        <f t="shared" si="101"/>
        <v>0.33272025953541295</v>
      </c>
      <c r="AJ191">
        <f t="shared" si="102"/>
        <v>0.98196452028238623</v>
      </c>
      <c r="AK191">
        <f t="shared" si="103"/>
        <v>-0.12099526410486523</v>
      </c>
      <c r="AL191">
        <f t="shared" si="104"/>
        <v>-2.9622154850117171</v>
      </c>
      <c r="AM191">
        <f t="shared" si="105"/>
        <v>-11.119778748818213</v>
      </c>
      <c r="AN191" s="71">
        <f t="shared" ref="AN191:AT200" si="121">$AU191+$AB$7*SIN(AO191)</f>
        <v>9.829852760574008</v>
      </c>
      <c r="AO191" s="71">
        <f t="shared" si="121"/>
        <v>9.8536789693212832</v>
      </c>
      <c r="AP191" s="71">
        <f t="shared" si="121"/>
        <v>9.8153722791538218</v>
      </c>
      <c r="AQ191" s="71">
        <f t="shared" si="121"/>
        <v>9.8772878481765627</v>
      </c>
      <c r="AR191" s="71">
        <f t="shared" si="121"/>
        <v>9.7780023692789459</v>
      </c>
      <c r="AS191" s="71">
        <f t="shared" si="121"/>
        <v>9.9395414164943432</v>
      </c>
      <c r="AT191" s="71">
        <f t="shared" si="121"/>
        <v>9.6817232278660263</v>
      </c>
      <c r="AU191" s="71">
        <f t="shared" si="106"/>
        <v>10.111880591949483</v>
      </c>
    </row>
    <row r="192" spans="1:48" customFormat="1" ht="12.95" customHeight="1">
      <c r="A192" s="52" t="s">
        <v>94</v>
      </c>
      <c r="B192" s="28" t="s">
        <v>38</v>
      </c>
      <c r="C192" s="13">
        <v>54389.500699999997</v>
      </c>
      <c r="D192" s="52">
        <v>2.9999999999999997E-4</v>
      </c>
      <c r="E192" s="10">
        <f t="shared" si="93"/>
        <v>22113.434215086058</v>
      </c>
      <c r="F192">
        <f t="shared" si="114"/>
        <v>22113.5</v>
      </c>
      <c r="O192">
        <f t="shared" ca="1" si="120"/>
        <v>2.5337626421679312E-2</v>
      </c>
      <c r="Q192" s="1">
        <f t="shared" si="94"/>
        <v>39371.000699999997</v>
      </c>
      <c r="S192" s="7"/>
      <c r="U192" s="16">
        <v>-1.9960974997957237E-2</v>
      </c>
      <c r="Z192">
        <f t="shared" si="95"/>
        <v>22113.5</v>
      </c>
      <c r="AA192" s="71">
        <f t="shared" si="96"/>
        <v>2.7107880815111018E-2</v>
      </c>
      <c r="AB192" s="71"/>
      <c r="AC192" s="71"/>
      <c r="AD192" s="71">
        <f t="shared" si="97"/>
        <v>-9999</v>
      </c>
      <c r="AE192" s="71">
        <f t="shared" si="98"/>
        <v>0</v>
      </c>
      <c r="AF192">
        <f t="shared" si="99"/>
        <v>-9999</v>
      </c>
      <c r="AG192" s="102"/>
      <c r="AH192">
        <f t="shared" si="100"/>
        <v>2.2045882215528022E-2</v>
      </c>
      <c r="AI192">
        <f t="shared" si="101"/>
        <v>0.33272025953541295</v>
      </c>
      <c r="AJ192">
        <f t="shared" si="102"/>
        <v>0.98196452028238623</v>
      </c>
      <c r="AK192">
        <f t="shared" si="103"/>
        <v>-0.12099526410486523</v>
      </c>
      <c r="AL192">
        <f t="shared" si="104"/>
        <v>-2.9622154850117171</v>
      </c>
      <c r="AM192">
        <f t="shared" si="105"/>
        <v>-11.119778748818213</v>
      </c>
      <c r="AN192" s="71">
        <f t="shared" si="121"/>
        <v>9.829852760574008</v>
      </c>
      <c r="AO192" s="71">
        <f t="shared" si="121"/>
        <v>9.8536789693212832</v>
      </c>
      <c r="AP192" s="71">
        <f t="shared" si="121"/>
        <v>9.8153722791538218</v>
      </c>
      <c r="AQ192" s="71">
        <f t="shared" si="121"/>
        <v>9.8772878481765627</v>
      </c>
      <c r="AR192" s="71">
        <f t="shared" si="121"/>
        <v>9.7780023692789459</v>
      </c>
      <c r="AS192" s="71">
        <f t="shared" si="121"/>
        <v>9.9395414164943432</v>
      </c>
      <c r="AT192" s="71">
        <f t="shared" si="121"/>
        <v>9.6817232278660263</v>
      </c>
      <c r="AU192" s="71">
        <f t="shared" si="106"/>
        <v>10.111880591949483</v>
      </c>
    </row>
    <row r="193" spans="1:48" customFormat="1" ht="12.95" customHeight="1">
      <c r="A193" s="52" t="s">
        <v>94</v>
      </c>
      <c r="B193" s="28" t="s">
        <v>38</v>
      </c>
      <c r="C193" s="13">
        <v>54389.500899999999</v>
      </c>
      <c r="D193" s="52">
        <v>2.0000000000000001E-4</v>
      </c>
      <c r="E193" s="10">
        <f t="shared" si="93"/>
        <v>22113.434874221341</v>
      </c>
      <c r="F193">
        <f t="shared" si="114"/>
        <v>22113.5</v>
      </c>
      <c r="O193">
        <f t="shared" ca="1" si="120"/>
        <v>2.5337626421679312E-2</v>
      </c>
      <c r="Q193" s="1">
        <f t="shared" si="94"/>
        <v>39371.000899999999</v>
      </c>
      <c r="S193" s="7"/>
      <c r="U193" s="16">
        <v>-1.9760974995733704E-2</v>
      </c>
      <c r="Z193">
        <f t="shared" si="95"/>
        <v>22113.5</v>
      </c>
      <c r="AA193" s="71">
        <f t="shared" si="96"/>
        <v>2.7107880815111018E-2</v>
      </c>
      <c r="AB193" s="71"/>
      <c r="AC193" s="71"/>
      <c r="AD193" s="71">
        <f t="shared" si="97"/>
        <v>-9999</v>
      </c>
      <c r="AE193" s="71">
        <f t="shared" si="98"/>
        <v>0</v>
      </c>
      <c r="AF193">
        <f t="shared" si="99"/>
        <v>-9999</v>
      </c>
      <c r="AG193" s="102"/>
      <c r="AH193">
        <f t="shared" si="100"/>
        <v>2.2045882215528022E-2</v>
      </c>
      <c r="AI193">
        <f t="shared" si="101"/>
        <v>0.33272025953541295</v>
      </c>
      <c r="AJ193">
        <f t="shared" si="102"/>
        <v>0.98196452028238623</v>
      </c>
      <c r="AK193">
        <f t="shared" si="103"/>
        <v>-0.12099526410486523</v>
      </c>
      <c r="AL193">
        <f t="shared" si="104"/>
        <v>-2.9622154850117171</v>
      </c>
      <c r="AM193">
        <f t="shared" si="105"/>
        <v>-11.119778748818213</v>
      </c>
      <c r="AN193" s="71">
        <f t="shared" si="121"/>
        <v>9.829852760574008</v>
      </c>
      <c r="AO193" s="71">
        <f t="shared" si="121"/>
        <v>9.8536789693212832</v>
      </c>
      <c r="AP193" s="71">
        <f t="shared" si="121"/>
        <v>9.8153722791538218</v>
      </c>
      <c r="AQ193" s="71">
        <f t="shared" si="121"/>
        <v>9.8772878481765627</v>
      </c>
      <c r="AR193" s="71">
        <f t="shared" si="121"/>
        <v>9.7780023692789459</v>
      </c>
      <c r="AS193" s="71">
        <f t="shared" si="121"/>
        <v>9.9395414164943432</v>
      </c>
      <c r="AT193" s="71">
        <f t="shared" si="121"/>
        <v>9.6817232278660263</v>
      </c>
      <c r="AU193" s="71">
        <f t="shared" si="106"/>
        <v>10.111880591949483</v>
      </c>
      <c r="AV193" s="71"/>
    </row>
    <row r="194" spans="1:48" customFormat="1" ht="12.95" customHeight="1">
      <c r="A194" s="51" t="s">
        <v>87</v>
      </c>
      <c r="B194" s="33" t="s">
        <v>29</v>
      </c>
      <c r="C194" s="32">
        <v>54449.627099999998</v>
      </c>
      <c r="D194" s="51">
        <v>4.0000000000000002E-4</v>
      </c>
      <c r="E194" s="10">
        <f t="shared" si="93"/>
        <v>22311.591371721486</v>
      </c>
      <c r="F194">
        <f t="shared" si="114"/>
        <v>22311.5</v>
      </c>
      <c r="G194">
        <f>+C194-(C$7+F194*C$8)</f>
        <v>2.7724724997824524E-2</v>
      </c>
      <c r="K194">
        <f>+G194</f>
        <v>2.7724724997824524E-2</v>
      </c>
      <c r="O194">
        <f t="shared" ca="1" si="120"/>
        <v>2.549245045854083E-2</v>
      </c>
      <c r="Q194" s="1">
        <f t="shared" si="94"/>
        <v>39431.127099999998</v>
      </c>
      <c r="S194" s="7">
        <v>1</v>
      </c>
      <c r="U194" s="16"/>
      <c r="Z194">
        <f t="shared" si="95"/>
        <v>22311.5</v>
      </c>
      <c r="AA194" s="71">
        <f t="shared" si="96"/>
        <v>2.7278295723389336E-2</v>
      </c>
      <c r="AB194" s="71">
        <f>IF(S194&lt;&gt;0,G194-AH194, -9999)</f>
        <v>5.7237520187060249E-3</v>
      </c>
      <c r="AC194" s="71">
        <f>+G194-P194</f>
        <v>2.7724724997824524E-2</v>
      </c>
      <c r="AD194" s="71">
        <f t="shared" si="97"/>
        <v>4.4642927443518804E-4</v>
      </c>
      <c r="AE194" s="71">
        <f t="shared" si="98"/>
        <v>1.9929909707272844E-7</v>
      </c>
      <c r="AF194">
        <f t="shared" si="99"/>
        <v>2.7724724997824524E-2</v>
      </c>
      <c r="AG194" s="102"/>
      <c r="AH194">
        <f t="shared" si="100"/>
        <v>2.2000972979118499E-2</v>
      </c>
      <c r="AI194">
        <f t="shared" si="101"/>
        <v>0.33355776356727851</v>
      </c>
      <c r="AJ194">
        <f t="shared" si="102"/>
        <v>0.98322645627556104</v>
      </c>
      <c r="AK194">
        <f t="shared" si="103"/>
        <v>-0.12552629791738978</v>
      </c>
      <c r="AL194">
        <f t="shared" si="104"/>
        <v>-2.955420940932187</v>
      </c>
      <c r="AM194">
        <f t="shared" si="105"/>
        <v>-10.711724035340882</v>
      </c>
      <c r="AN194" s="71">
        <f t="shared" si="121"/>
        <v>9.8448418290233768</v>
      </c>
      <c r="AO194" s="71">
        <f t="shared" si="121"/>
        <v>9.868333662730997</v>
      </c>
      <c r="AP194" s="71">
        <f t="shared" si="121"/>
        <v>9.8303160774670566</v>
      </c>
      <c r="AQ194" s="71">
        <f t="shared" si="121"/>
        <v>9.8921851798905731</v>
      </c>
      <c r="AR194" s="71">
        <f t="shared" si="121"/>
        <v>9.7923410924652554</v>
      </c>
      <c r="AS194" s="71">
        <f t="shared" si="121"/>
        <v>9.9559800467596808</v>
      </c>
      <c r="AT194" s="71">
        <f t="shared" si="121"/>
        <v>9.6932639703872621</v>
      </c>
      <c r="AU194" s="71">
        <f t="shared" si="106"/>
        <v>10.135877119763171</v>
      </c>
    </row>
    <row r="195" spans="1:48" customFormat="1" ht="12.95" customHeight="1">
      <c r="A195" s="52" t="s">
        <v>94</v>
      </c>
      <c r="B195" s="28" t="s">
        <v>38</v>
      </c>
      <c r="C195" s="13">
        <v>54506.242769999997</v>
      </c>
      <c r="D195" s="52">
        <v>5.0000000000000001E-4</v>
      </c>
      <c r="E195" s="10">
        <f t="shared" si="93"/>
        <v>22498.178298399438</v>
      </c>
      <c r="F195">
        <f t="shared" si="114"/>
        <v>22498</v>
      </c>
      <c r="O195">
        <f t="shared" ca="1" si="120"/>
        <v>2.5638282190231093E-2</v>
      </c>
      <c r="Q195" s="1">
        <f t="shared" si="94"/>
        <v>39487.742769999997</v>
      </c>
      <c r="S195" s="7"/>
      <c r="U195" s="16">
        <v>5.4100699999253266E-2</v>
      </c>
      <c r="Z195">
        <f t="shared" si="95"/>
        <v>22498</v>
      </c>
      <c r="AA195" s="71">
        <f t="shared" si="96"/>
        <v>2.7437918073909398E-2</v>
      </c>
      <c r="AB195" s="71"/>
      <c r="AC195" s="71"/>
      <c r="AD195" s="71">
        <f t="shared" si="97"/>
        <v>-9999</v>
      </c>
      <c r="AE195" s="71">
        <f t="shared" si="98"/>
        <v>0</v>
      </c>
      <c r="AF195">
        <f t="shared" si="99"/>
        <v>-9999</v>
      </c>
      <c r="AG195" s="102"/>
      <c r="AH195">
        <f t="shared" si="100"/>
        <v>2.1953943933455108E-2</v>
      </c>
      <c r="AI195">
        <f t="shared" si="101"/>
        <v>0.33438035695115131</v>
      </c>
      <c r="AJ195">
        <f t="shared" si="102"/>
        <v>0.98438117281641324</v>
      </c>
      <c r="AK195">
        <f t="shared" si="103"/>
        <v>-0.1298175518095149</v>
      </c>
      <c r="AL195">
        <f t="shared" si="104"/>
        <v>-2.9489779383761698</v>
      </c>
      <c r="AM195">
        <f t="shared" si="105"/>
        <v>-10.351300346943532</v>
      </c>
      <c r="AN195" s="71">
        <f t="shared" si="121"/>
        <v>9.8590200430130999</v>
      </c>
      <c r="AO195" s="71">
        <f t="shared" si="121"/>
        <v>9.8821329348636961</v>
      </c>
      <c r="AP195" s="71">
        <f t="shared" si="121"/>
        <v>9.8444869839813123</v>
      </c>
      <c r="AQ195" s="71">
        <f t="shared" si="121"/>
        <v>9.9061622403206009</v>
      </c>
      <c r="AR195" s="71">
        <f t="shared" si="121"/>
        <v>9.8060071565798346</v>
      </c>
      <c r="AS195" s="71">
        <f t="shared" si="121"/>
        <v>9.9713339483884162</v>
      </c>
      <c r="AT195" s="71">
        <f t="shared" si="121"/>
        <v>9.7043673775746431</v>
      </c>
      <c r="AU195" s="71">
        <f t="shared" si="106"/>
        <v>10.158479909850307</v>
      </c>
    </row>
    <row r="196" spans="1:48" customFormat="1" ht="12.95" customHeight="1">
      <c r="A196" s="52" t="s">
        <v>94</v>
      </c>
      <c r="B196" s="28" t="s">
        <v>38</v>
      </c>
      <c r="C196" s="13">
        <v>54506.243470000001</v>
      </c>
      <c r="D196" s="52">
        <v>5.0000000000000001E-4</v>
      </c>
      <c r="E196" s="10">
        <f t="shared" si="93"/>
        <v>22498.180605372923</v>
      </c>
      <c r="F196">
        <f t="shared" si="114"/>
        <v>22498</v>
      </c>
      <c r="O196">
        <f t="shared" ca="1" si="120"/>
        <v>2.5638282190231093E-2</v>
      </c>
      <c r="Q196" s="1">
        <f t="shared" si="94"/>
        <v>39487.743470000001</v>
      </c>
      <c r="S196" s="7"/>
      <c r="U196" s="16">
        <v>5.4800700003397651E-2</v>
      </c>
      <c r="Z196">
        <f t="shared" si="95"/>
        <v>22498</v>
      </c>
      <c r="AA196" s="71">
        <f t="shared" si="96"/>
        <v>2.7437918073909398E-2</v>
      </c>
      <c r="AB196" s="71"/>
      <c r="AC196" s="71"/>
      <c r="AD196" s="71">
        <f t="shared" si="97"/>
        <v>-9999</v>
      </c>
      <c r="AE196" s="71">
        <f t="shared" si="98"/>
        <v>0</v>
      </c>
      <c r="AF196">
        <f t="shared" si="99"/>
        <v>-9999</v>
      </c>
      <c r="AG196" s="102"/>
      <c r="AH196">
        <f t="shared" si="100"/>
        <v>2.1953943933455108E-2</v>
      </c>
      <c r="AI196">
        <f t="shared" si="101"/>
        <v>0.33438035695115131</v>
      </c>
      <c r="AJ196">
        <f t="shared" si="102"/>
        <v>0.98438117281641324</v>
      </c>
      <c r="AK196">
        <f t="shared" si="103"/>
        <v>-0.1298175518095149</v>
      </c>
      <c r="AL196">
        <f t="shared" si="104"/>
        <v>-2.9489779383761698</v>
      </c>
      <c r="AM196">
        <f t="shared" si="105"/>
        <v>-10.351300346943532</v>
      </c>
      <c r="AN196" s="71">
        <f t="shared" si="121"/>
        <v>9.8590200430130999</v>
      </c>
      <c r="AO196" s="71">
        <f t="shared" si="121"/>
        <v>9.8821329348636961</v>
      </c>
      <c r="AP196" s="71">
        <f t="shared" si="121"/>
        <v>9.8444869839813123</v>
      </c>
      <c r="AQ196" s="71">
        <f t="shared" si="121"/>
        <v>9.9061622403206009</v>
      </c>
      <c r="AR196" s="71">
        <f t="shared" si="121"/>
        <v>9.8060071565798346</v>
      </c>
      <c r="AS196" s="71">
        <f t="shared" si="121"/>
        <v>9.9713339483884162</v>
      </c>
      <c r="AT196" s="71">
        <f t="shared" si="121"/>
        <v>9.7043673775746431</v>
      </c>
      <c r="AU196" s="71">
        <f t="shared" si="106"/>
        <v>10.158479909850307</v>
      </c>
    </row>
    <row r="197" spans="1:48" customFormat="1" ht="12.95" customHeight="1">
      <c r="A197" s="52" t="s">
        <v>94</v>
      </c>
      <c r="B197" s="28" t="s">
        <v>38</v>
      </c>
      <c r="C197" s="13">
        <v>54507.557339999999</v>
      </c>
      <c r="D197" s="52">
        <v>8.9999999999999998E-4</v>
      </c>
      <c r="E197" s="10">
        <f t="shared" si="93"/>
        <v>22502.510695705758</v>
      </c>
      <c r="F197">
        <f t="shared" si="114"/>
        <v>22502.5</v>
      </c>
      <c r="O197">
        <f t="shared" ca="1" si="120"/>
        <v>2.5641800918341583E-2</v>
      </c>
      <c r="Q197" s="1">
        <f t="shared" si="94"/>
        <v>39489.057339999999</v>
      </c>
      <c r="S197" s="7"/>
      <c r="U197" s="16">
        <v>3.2453750027343631E-3</v>
      </c>
      <c r="Z197">
        <f t="shared" si="95"/>
        <v>22502.5</v>
      </c>
      <c r="AA197" s="71">
        <f t="shared" si="96"/>
        <v>2.7441758452206973E-2</v>
      </c>
      <c r="AB197" s="71"/>
      <c r="AC197" s="71"/>
      <c r="AD197" s="71">
        <f t="shared" si="97"/>
        <v>-9999</v>
      </c>
      <c r="AE197" s="71">
        <f t="shared" si="98"/>
        <v>0</v>
      </c>
      <c r="AF197">
        <f t="shared" si="99"/>
        <v>-9999</v>
      </c>
      <c r="AG197" s="102"/>
      <c r="AH197">
        <f t="shared" si="100"/>
        <v>2.1952752137659608E-2</v>
      </c>
      <c r="AI197">
        <f t="shared" si="101"/>
        <v>0.33440061435573165</v>
      </c>
      <c r="AJ197">
        <f t="shared" si="102"/>
        <v>0.98440862166171661</v>
      </c>
      <c r="AK197">
        <f t="shared" si="103"/>
        <v>-0.12992137545556295</v>
      </c>
      <c r="AL197">
        <f t="shared" si="104"/>
        <v>-2.9488219555610211</v>
      </c>
      <c r="AM197">
        <f t="shared" si="105"/>
        <v>-10.342872425486414</v>
      </c>
      <c r="AN197" s="71">
        <f t="shared" si="121"/>
        <v>9.8593628574364942</v>
      </c>
      <c r="AO197" s="71">
        <f t="shared" si="121"/>
        <v>9.8824658691139522</v>
      </c>
      <c r="AP197" s="71">
        <f t="shared" si="121"/>
        <v>9.844830044054536</v>
      </c>
      <c r="AQ197" s="71">
        <f t="shared" si="121"/>
        <v>9.9064988504297702</v>
      </c>
      <c r="AR197" s="71">
        <f t="shared" si="121"/>
        <v>9.8063388292211577</v>
      </c>
      <c r="AS197" s="71">
        <f t="shared" si="121"/>
        <v>9.9717028463671813</v>
      </c>
      <c r="AT197" s="71">
        <f t="shared" si="121"/>
        <v>9.7046381311691601</v>
      </c>
      <c r="AU197" s="71">
        <f t="shared" si="106"/>
        <v>10.159025285482436</v>
      </c>
    </row>
    <row r="198" spans="1:48" customFormat="1" ht="12.95" customHeight="1">
      <c r="A198" s="52" t="s">
        <v>94</v>
      </c>
      <c r="B198" s="28" t="s">
        <v>38</v>
      </c>
      <c r="C198" s="13">
        <v>54509.314570000002</v>
      </c>
      <c r="D198" s="52">
        <v>1E-4</v>
      </c>
      <c r="E198" s="10">
        <f t="shared" si="93"/>
        <v>22508.301957120962</v>
      </c>
      <c r="F198">
        <f t="shared" si="114"/>
        <v>22508.5</v>
      </c>
      <c r="O198">
        <f t="shared" ca="1" si="120"/>
        <v>2.5646492555822235E-2</v>
      </c>
      <c r="Q198" s="1">
        <f t="shared" si="94"/>
        <v>39490.814570000002</v>
      </c>
      <c r="S198" s="7"/>
      <c r="U198" s="16">
        <v>-6.0091724997619167E-2</v>
      </c>
      <c r="Z198">
        <f t="shared" si="95"/>
        <v>22508.5</v>
      </c>
      <c r="AA198" s="71">
        <f t="shared" si="96"/>
        <v>2.7446878129377284E-2</v>
      </c>
      <c r="AB198" s="71"/>
      <c r="AC198" s="71"/>
      <c r="AD198" s="71">
        <f t="shared" si="97"/>
        <v>-9999</v>
      </c>
      <c r="AE198" s="71">
        <f t="shared" si="98"/>
        <v>0</v>
      </c>
      <c r="AF198">
        <f t="shared" si="99"/>
        <v>-9999</v>
      </c>
      <c r="AG198" s="102"/>
      <c r="AH198">
        <f t="shared" si="100"/>
        <v>2.1951158881502016E-2</v>
      </c>
      <c r="AI198">
        <f t="shared" si="101"/>
        <v>0.33442765441709732</v>
      </c>
      <c r="AJ198">
        <f t="shared" si="102"/>
        <v>0.98444518961506933</v>
      </c>
      <c r="AK198">
        <f t="shared" si="103"/>
        <v>-0.13005982763930621</v>
      </c>
      <c r="AL198">
        <f t="shared" si="104"/>
        <v>-2.9486139400510818</v>
      </c>
      <c r="AM198">
        <f t="shared" si="105"/>
        <v>-10.331654254884974</v>
      </c>
      <c r="AN198" s="71">
        <f t="shared" si="121"/>
        <v>9.859819995451323</v>
      </c>
      <c r="AO198" s="71">
        <f t="shared" si="121"/>
        <v>9.8829097807184141</v>
      </c>
      <c r="AP198" s="71">
        <f t="shared" si="121"/>
        <v>9.8452875404542048</v>
      </c>
      <c r="AQ198" s="71">
        <f t="shared" si="121"/>
        <v>9.9069476179958311</v>
      </c>
      <c r="AR198" s="71">
        <f t="shared" si="121"/>
        <v>9.8067812010471638</v>
      </c>
      <c r="AS198" s="71">
        <f t="shared" si="121"/>
        <v>9.9721945946816763</v>
      </c>
      <c r="AT198" s="71">
        <f t="shared" si="121"/>
        <v>9.704999346209993</v>
      </c>
      <c r="AU198" s="71">
        <f t="shared" si="106"/>
        <v>10.159752452991942</v>
      </c>
    </row>
    <row r="199" spans="1:48" customFormat="1" ht="12.95" customHeight="1">
      <c r="A199" s="52" t="s">
        <v>94</v>
      </c>
      <c r="B199" s="28" t="s">
        <v>38</v>
      </c>
      <c r="C199" s="13">
        <v>54509.31467</v>
      </c>
      <c r="D199" s="52">
        <v>1E-4</v>
      </c>
      <c r="E199" s="10">
        <f t="shared" si="93"/>
        <v>22508.302286688591</v>
      </c>
      <c r="F199">
        <f t="shared" si="114"/>
        <v>22508.5</v>
      </c>
      <c r="O199">
        <f t="shared" ca="1" si="120"/>
        <v>2.5646492555822235E-2</v>
      </c>
      <c r="Q199" s="1">
        <f t="shared" si="94"/>
        <v>39490.81467</v>
      </c>
      <c r="S199" s="7"/>
      <c r="U199" s="16">
        <v>-5.9991725000145379E-2</v>
      </c>
      <c r="Z199">
        <f t="shared" si="95"/>
        <v>22508.5</v>
      </c>
      <c r="AA199" s="71">
        <f t="shared" si="96"/>
        <v>2.7446878129377284E-2</v>
      </c>
      <c r="AB199" s="71"/>
      <c r="AC199" s="71"/>
      <c r="AD199" s="71">
        <f t="shared" si="97"/>
        <v>-9999</v>
      </c>
      <c r="AE199" s="71">
        <f t="shared" si="98"/>
        <v>0</v>
      </c>
      <c r="AF199">
        <f t="shared" si="99"/>
        <v>-9999</v>
      </c>
      <c r="AG199" s="102"/>
      <c r="AH199">
        <f t="shared" si="100"/>
        <v>2.1951158881502016E-2</v>
      </c>
      <c r="AI199">
        <f t="shared" si="101"/>
        <v>0.33442765441709732</v>
      </c>
      <c r="AJ199">
        <f t="shared" si="102"/>
        <v>0.98444518961506933</v>
      </c>
      <c r="AK199">
        <f t="shared" si="103"/>
        <v>-0.13005982763930621</v>
      </c>
      <c r="AL199">
        <f t="shared" si="104"/>
        <v>-2.9486139400510818</v>
      </c>
      <c r="AM199">
        <f t="shared" si="105"/>
        <v>-10.331654254884974</v>
      </c>
      <c r="AN199" s="71">
        <f t="shared" si="121"/>
        <v>9.859819995451323</v>
      </c>
      <c r="AO199" s="71">
        <f t="shared" si="121"/>
        <v>9.8829097807184141</v>
      </c>
      <c r="AP199" s="71">
        <f t="shared" si="121"/>
        <v>9.8452875404542048</v>
      </c>
      <c r="AQ199" s="71">
        <f t="shared" si="121"/>
        <v>9.9069476179958311</v>
      </c>
      <c r="AR199" s="71">
        <f t="shared" si="121"/>
        <v>9.8067812010471638</v>
      </c>
      <c r="AS199" s="71">
        <f t="shared" si="121"/>
        <v>9.9721945946816763</v>
      </c>
      <c r="AT199" s="71">
        <f t="shared" si="121"/>
        <v>9.704999346209993</v>
      </c>
      <c r="AU199" s="71">
        <f t="shared" si="106"/>
        <v>10.159752452991942</v>
      </c>
    </row>
    <row r="200" spans="1:48" customFormat="1" ht="12.95" customHeight="1">
      <c r="A200" s="52" t="s">
        <v>94</v>
      </c>
      <c r="B200" s="28" t="s">
        <v>38</v>
      </c>
      <c r="C200" s="13">
        <v>54509.31467</v>
      </c>
      <c r="D200" s="52">
        <v>2.0000000000000001E-4</v>
      </c>
      <c r="E200" s="10">
        <f t="shared" si="93"/>
        <v>22508.302286688591</v>
      </c>
      <c r="F200">
        <f t="shared" si="114"/>
        <v>22508.5</v>
      </c>
      <c r="O200">
        <f t="shared" ca="1" si="120"/>
        <v>2.5646492555822235E-2</v>
      </c>
      <c r="Q200" s="1">
        <f t="shared" si="94"/>
        <v>39490.81467</v>
      </c>
      <c r="S200" s="7"/>
      <c r="U200" s="16">
        <v>-5.9991725000145379E-2</v>
      </c>
      <c r="Z200">
        <f t="shared" si="95"/>
        <v>22508.5</v>
      </c>
      <c r="AA200" s="71">
        <f t="shared" si="96"/>
        <v>2.7446878129377284E-2</v>
      </c>
      <c r="AB200" s="71"/>
      <c r="AC200" s="71"/>
      <c r="AD200" s="71">
        <f t="shared" si="97"/>
        <v>-9999</v>
      </c>
      <c r="AE200" s="71">
        <f t="shared" si="98"/>
        <v>0</v>
      </c>
      <c r="AF200">
        <f t="shared" si="99"/>
        <v>-9999</v>
      </c>
      <c r="AG200" s="102"/>
      <c r="AH200">
        <f t="shared" si="100"/>
        <v>2.1951158881502016E-2</v>
      </c>
      <c r="AI200">
        <f t="shared" si="101"/>
        <v>0.33442765441709732</v>
      </c>
      <c r="AJ200">
        <f t="shared" si="102"/>
        <v>0.98444518961506933</v>
      </c>
      <c r="AK200">
        <f t="shared" si="103"/>
        <v>-0.13005982763930621</v>
      </c>
      <c r="AL200">
        <f t="shared" si="104"/>
        <v>-2.9486139400510818</v>
      </c>
      <c r="AM200">
        <f t="shared" si="105"/>
        <v>-10.331654254884974</v>
      </c>
      <c r="AN200" s="71">
        <f t="shared" si="121"/>
        <v>9.859819995451323</v>
      </c>
      <c r="AO200" s="71">
        <f t="shared" si="121"/>
        <v>9.8829097807184141</v>
      </c>
      <c r="AP200" s="71">
        <f t="shared" si="121"/>
        <v>9.8452875404542048</v>
      </c>
      <c r="AQ200" s="71">
        <f t="shared" si="121"/>
        <v>9.9069476179958311</v>
      </c>
      <c r="AR200" s="71">
        <f t="shared" si="121"/>
        <v>9.8067812010471638</v>
      </c>
      <c r="AS200" s="71">
        <f t="shared" si="121"/>
        <v>9.9721945946816763</v>
      </c>
      <c r="AT200" s="71">
        <f t="shared" si="121"/>
        <v>9.704999346209993</v>
      </c>
      <c r="AU200" s="71">
        <f t="shared" si="106"/>
        <v>10.159752452991942</v>
      </c>
    </row>
    <row r="201" spans="1:48" customFormat="1" ht="12.95" customHeight="1">
      <c r="A201" s="52" t="s">
        <v>94</v>
      </c>
      <c r="B201" s="28" t="s">
        <v>29</v>
      </c>
      <c r="C201" s="13">
        <v>54531.45349</v>
      </c>
      <c r="D201" s="52">
        <v>1.5E-3</v>
      </c>
      <c r="E201" s="10">
        <f t="shared" si="93"/>
        <v>22581.264672969217</v>
      </c>
      <c r="F201">
        <f t="shared" si="114"/>
        <v>22581.5</v>
      </c>
      <c r="O201">
        <f t="shared" ca="1" si="120"/>
        <v>2.5703574145170167E-2</v>
      </c>
      <c r="Q201" s="1">
        <f t="shared" si="94"/>
        <v>39512.95349</v>
      </c>
      <c r="S201" s="7"/>
      <c r="U201" s="16">
        <v>-7.1404774993425235E-2</v>
      </c>
      <c r="Z201">
        <f t="shared" si="95"/>
        <v>22581.5</v>
      </c>
      <c r="AA201" s="71">
        <f t="shared" si="96"/>
        <v>2.7509091288079896E-2</v>
      </c>
      <c r="AB201" s="71"/>
      <c r="AC201" s="71"/>
      <c r="AD201" s="71">
        <f t="shared" si="97"/>
        <v>-9999</v>
      </c>
      <c r="AE201" s="71">
        <f t="shared" si="98"/>
        <v>0</v>
      </c>
      <c r="AF201">
        <f t="shared" si="99"/>
        <v>-9999</v>
      </c>
      <c r="AG201" s="102"/>
      <c r="AH201">
        <f t="shared" si="100"/>
        <v>2.1931389724256067E-2</v>
      </c>
      <c r="AI201">
        <f t="shared" si="101"/>
        <v>0.33475941258593478</v>
      </c>
      <c r="AJ201">
        <f t="shared" si="102"/>
        <v>0.98488729775022676</v>
      </c>
      <c r="AK201">
        <f t="shared" si="103"/>
        <v>-0.13174622130172153</v>
      </c>
      <c r="AL201">
        <f t="shared" si="104"/>
        <v>-2.9460795601725156</v>
      </c>
      <c r="AM201">
        <f t="shared" si="105"/>
        <v>-10.196887623621381</v>
      </c>
      <c r="AN201" s="71">
        <f t="shared" ref="AN201:AT210" si="122">$AU201+$AB$7*SIN(AO201)</f>
        <v>9.8653866068985074</v>
      </c>
      <c r="AO201" s="71">
        <f t="shared" si="122"/>
        <v>9.8883106793799147</v>
      </c>
      <c r="AP201" s="71">
        <f t="shared" si="122"/>
        <v>9.8508613328172654</v>
      </c>
      <c r="AQ201" s="71">
        <f t="shared" si="122"/>
        <v>9.9124034549862383</v>
      </c>
      <c r="AR201" s="71">
        <f t="shared" si="122"/>
        <v>9.81217636676908</v>
      </c>
      <c r="AS201" s="71">
        <f t="shared" si="122"/>
        <v>9.9781669282849812</v>
      </c>
      <c r="AT201" s="71">
        <f t="shared" si="122"/>
        <v>9.7094134470194611</v>
      </c>
      <c r="AU201" s="71">
        <f t="shared" si="106"/>
        <v>10.168599657690928</v>
      </c>
    </row>
    <row r="202" spans="1:48" customFormat="1" ht="12.95" customHeight="1">
      <c r="A202" s="52" t="s">
        <v>94</v>
      </c>
      <c r="B202" s="28" t="s">
        <v>29</v>
      </c>
      <c r="C202" s="13">
        <v>54531.455269999999</v>
      </c>
      <c r="D202" s="52">
        <v>1.1000000000000001E-3</v>
      </c>
      <c r="E202" s="10">
        <f t="shared" si="93"/>
        <v>22581.27053927318</v>
      </c>
      <c r="F202">
        <f t="shared" si="114"/>
        <v>22581.5</v>
      </c>
      <c r="O202">
        <f t="shared" ca="1" si="120"/>
        <v>2.5703574145170167E-2</v>
      </c>
      <c r="Q202" s="1">
        <f t="shared" si="94"/>
        <v>39512.955269999999</v>
      </c>
      <c r="S202" s="7"/>
      <c r="U202" s="16">
        <v>-6.9624774994736072E-2</v>
      </c>
      <c r="Z202">
        <f t="shared" si="95"/>
        <v>22581.5</v>
      </c>
      <c r="AA202" s="71">
        <f t="shared" si="96"/>
        <v>2.7509091288079896E-2</v>
      </c>
      <c r="AB202" s="71"/>
      <c r="AC202" s="71"/>
      <c r="AD202" s="71">
        <f t="shared" si="97"/>
        <v>-9999</v>
      </c>
      <c r="AE202" s="71">
        <f t="shared" si="98"/>
        <v>0</v>
      </c>
      <c r="AF202">
        <f t="shared" si="99"/>
        <v>-9999</v>
      </c>
      <c r="AG202" s="102"/>
      <c r="AH202">
        <f t="shared" si="100"/>
        <v>2.1931389724256067E-2</v>
      </c>
      <c r="AI202">
        <f t="shared" si="101"/>
        <v>0.33475941258593478</v>
      </c>
      <c r="AJ202">
        <f t="shared" si="102"/>
        <v>0.98488729775022676</v>
      </c>
      <c r="AK202">
        <f t="shared" si="103"/>
        <v>-0.13174622130172153</v>
      </c>
      <c r="AL202">
        <f t="shared" si="104"/>
        <v>-2.9460795601725156</v>
      </c>
      <c r="AM202">
        <f t="shared" si="105"/>
        <v>-10.196887623621381</v>
      </c>
      <c r="AN202" s="71">
        <f t="shared" si="122"/>
        <v>9.8653866068985074</v>
      </c>
      <c r="AO202" s="71">
        <f t="shared" si="122"/>
        <v>9.8883106793799147</v>
      </c>
      <c r="AP202" s="71">
        <f t="shared" si="122"/>
        <v>9.8508613328172654</v>
      </c>
      <c r="AQ202" s="71">
        <f t="shared" si="122"/>
        <v>9.9124034549862383</v>
      </c>
      <c r="AR202" s="71">
        <f t="shared" si="122"/>
        <v>9.81217636676908</v>
      </c>
      <c r="AS202" s="71">
        <f t="shared" si="122"/>
        <v>9.9781669282849812</v>
      </c>
      <c r="AT202" s="71">
        <f t="shared" si="122"/>
        <v>9.7094134470194611</v>
      </c>
      <c r="AU202" s="71">
        <f t="shared" si="106"/>
        <v>10.168599657690928</v>
      </c>
    </row>
    <row r="203" spans="1:48" customFormat="1" ht="12.95" customHeight="1">
      <c r="A203" s="52" t="s">
        <v>94</v>
      </c>
      <c r="B203" s="28" t="s">
        <v>29</v>
      </c>
      <c r="C203" s="13">
        <v>54531.455670000003</v>
      </c>
      <c r="D203" s="52">
        <v>2.0000000000000001E-4</v>
      </c>
      <c r="E203" s="10">
        <f t="shared" si="93"/>
        <v>22581.27185754375</v>
      </c>
      <c r="F203">
        <f t="shared" si="114"/>
        <v>22581.5</v>
      </c>
      <c r="O203">
        <f t="shared" ca="1" si="120"/>
        <v>2.5703574145170167E-2</v>
      </c>
      <c r="Q203" s="1">
        <f t="shared" si="94"/>
        <v>39512.955670000003</v>
      </c>
      <c r="S203" s="7"/>
      <c r="U203" s="16">
        <v>-6.9224774990289006E-2</v>
      </c>
      <c r="Z203">
        <f t="shared" si="95"/>
        <v>22581.5</v>
      </c>
      <c r="AA203" s="71">
        <f t="shared" si="96"/>
        <v>2.7509091288079896E-2</v>
      </c>
      <c r="AB203" s="71"/>
      <c r="AC203" s="71"/>
      <c r="AD203" s="71">
        <f t="shared" si="97"/>
        <v>-9999</v>
      </c>
      <c r="AE203" s="71">
        <f t="shared" si="98"/>
        <v>0</v>
      </c>
      <c r="AF203">
        <f t="shared" si="99"/>
        <v>-9999</v>
      </c>
      <c r="AG203" s="102"/>
      <c r="AH203">
        <f t="shared" si="100"/>
        <v>2.1931389724256067E-2</v>
      </c>
      <c r="AI203">
        <f t="shared" si="101"/>
        <v>0.33475941258593478</v>
      </c>
      <c r="AJ203">
        <f t="shared" si="102"/>
        <v>0.98488729775022676</v>
      </c>
      <c r="AK203">
        <f t="shared" si="103"/>
        <v>-0.13174622130172153</v>
      </c>
      <c r="AL203">
        <f t="shared" si="104"/>
        <v>-2.9460795601725156</v>
      </c>
      <c r="AM203">
        <f t="shared" si="105"/>
        <v>-10.196887623621381</v>
      </c>
      <c r="AN203" s="71">
        <f t="shared" si="122"/>
        <v>9.8653866068985074</v>
      </c>
      <c r="AO203" s="71">
        <f t="shared" si="122"/>
        <v>9.8883106793799147</v>
      </c>
      <c r="AP203" s="71">
        <f t="shared" si="122"/>
        <v>9.8508613328172654</v>
      </c>
      <c r="AQ203" s="71">
        <f t="shared" si="122"/>
        <v>9.9124034549862383</v>
      </c>
      <c r="AR203" s="71">
        <f t="shared" si="122"/>
        <v>9.81217636676908</v>
      </c>
      <c r="AS203" s="71">
        <f t="shared" si="122"/>
        <v>9.9781669282849812</v>
      </c>
      <c r="AT203" s="71">
        <f t="shared" si="122"/>
        <v>9.7094134470194611</v>
      </c>
      <c r="AU203" s="71">
        <f t="shared" si="106"/>
        <v>10.168599657690928</v>
      </c>
    </row>
    <row r="204" spans="1:48" customFormat="1" ht="12.95" customHeight="1">
      <c r="A204" s="51" t="s">
        <v>87</v>
      </c>
      <c r="B204" s="33" t="s">
        <v>29</v>
      </c>
      <c r="C204" s="32">
        <v>54538.531300000002</v>
      </c>
      <c r="D204" s="51">
        <v>2.9999999999999997E-4</v>
      </c>
      <c r="E204" s="10">
        <f t="shared" si="93"/>
        <v>22604.590844248494</v>
      </c>
      <c r="F204">
        <f t="shared" si="114"/>
        <v>22604.5</v>
      </c>
      <c r="G204">
        <f t="shared" ref="G204:G235" si="123">+C204-(C$7+F204*C$8)</f>
        <v>2.7564675008761697E-2</v>
      </c>
      <c r="K204">
        <f t="shared" ref="K204:K233" si="124">+G204</f>
        <v>2.7564675008761697E-2</v>
      </c>
      <c r="O204">
        <f t="shared" ca="1" si="120"/>
        <v>2.5721558755512668E-2</v>
      </c>
      <c r="Q204" s="1">
        <f t="shared" si="94"/>
        <v>39520.031300000002</v>
      </c>
      <c r="S204" s="7">
        <v>1</v>
      </c>
      <c r="U204" s="16"/>
      <c r="Z204">
        <f t="shared" si="95"/>
        <v>22604.5</v>
      </c>
      <c r="AA204" s="71">
        <f t="shared" si="96"/>
        <v>2.7528663258604362E-2</v>
      </c>
      <c r="AB204" s="71">
        <f t="shared" ref="AB204:AB235" si="125">IF(S204&lt;&gt;0,G204-AH204, -9999)</f>
        <v>5.6396613945728542E-3</v>
      </c>
      <c r="AC204" s="71">
        <f t="shared" ref="AC204:AC235" si="126">+G204-P204</f>
        <v>2.7564675008761697E-2</v>
      </c>
      <c r="AD204" s="71">
        <f t="shared" si="97"/>
        <v>3.6011750157334543E-5</v>
      </c>
      <c r="AE204" s="71">
        <f t="shared" si="98"/>
        <v>1.2968461493942845E-9</v>
      </c>
      <c r="AF204">
        <f t="shared" si="99"/>
        <v>2.7564675008761697E-2</v>
      </c>
      <c r="AG204" s="102"/>
      <c r="AH204">
        <f t="shared" si="100"/>
        <v>2.1925013614188842E-2</v>
      </c>
      <c r="AI204">
        <f t="shared" si="101"/>
        <v>0.33486500338921854</v>
      </c>
      <c r="AJ204">
        <f t="shared" si="102"/>
        <v>0.98502551491689927</v>
      </c>
      <c r="AK204">
        <f t="shared" si="103"/>
        <v>-0.13227827581983595</v>
      </c>
      <c r="AL204">
        <f t="shared" si="104"/>
        <v>-2.9452797041076009</v>
      </c>
      <c r="AM204">
        <f t="shared" si="105"/>
        <v>-10.155075081842627</v>
      </c>
      <c r="AN204" s="71">
        <f t="shared" si="122"/>
        <v>9.8671422929096035</v>
      </c>
      <c r="AO204" s="71">
        <f t="shared" si="122"/>
        <v>9.8900123417450381</v>
      </c>
      <c r="AP204" s="71">
        <f t="shared" si="122"/>
        <v>9.8526203594292401</v>
      </c>
      <c r="AQ204" s="71">
        <f t="shared" si="122"/>
        <v>9.9141208377519021</v>
      </c>
      <c r="AR204" s="71">
        <f t="shared" si="122"/>
        <v>9.8138811855849379</v>
      </c>
      <c r="AS204" s="71">
        <f t="shared" si="122"/>
        <v>9.9800445546882735</v>
      </c>
      <c r="AT204" s="71">
        <f t="shared" si="122"/>
        <v>9.7108116207485917</v>
      </c>
      <c r="AU204" s="71">
        <f t="shared" si="106"/>
        <v>10.171387133144034</v>
      </c>
    </row>
    <row r="205" spans="1:48" customFormat="1" ht="12.95" customHeight="1">
      <c r="A205" s="52" t="s">
        <v>85</v>
      </c>
      <c r="B205" s="28" t="s">
        <v>38</v>
      </c>
      <c r="C205" s="13">
        <v>54564.474000000002</v>
      </c>
      <c r="D205" s="52">
        <v>1E-4</v>
      </c>
      <c r="E205" s="10">
        <f t="shared" si="93"/>
        <v>22690.089588019047</v>
      </c>
      <c r="F205">
        <f t="shared" si="114"/>
        <v>22690</v>
      </c>
      <c r="G205">
        <f t="shared" si="123"/>
        <v>2.7183500002138317E-2</v>
      </c>
      <c r="K205">
        <f t="shared" si="124"/>
        <v>2.7183500002138317E-2</v>
      </c>
      <c r="O205">
        <f t="shared" ca="1" si="120"/>
        <v>2.5788414589611959E-2</v>
      </c>
      <c r="Q205" s="1">
        <f t="shared" si="94"/>
        <v>39545.974000000002</v>
      </c>
      <c r="S205" s="7">
        <v>1</v>
      </c>
      <c r="U205" s="16"/>
      <c r="Z205">
        <f t="shared" si="95"/>
        <v>22690</v>
      </c>
      <c r="AA205" s="71">
        <f t="shared" si="96"/>
        <v>2.7601294460305792E-2</v>
      </c>
      <c r="AB205" s="71">
        <f t="shared" si="125"/>
        <v>5.2828102743288884E-3</v>
      </c>
      <c r="AC205" s="71">
        <f t="shared" si="126"/>
        <v>2.7183500002138317E-2</v>
      </c>
      <c r="AD205" s="71">
        <f t="shared" si="97"/>
        <v>-4.1779445816747529E-4</v>
      </c>
      <c r="AE205" s="71">
        <f t="shared" si="98"/>
        <v>1.7455220927545427E-7</v>
      </c>
      <c r="AF205">
        <f t="shared" si="99"/>
        <v>2.7183500002138317E-2</v>
      </c>
      <c r="AG205" s="102"/>
      <c r="AH205">
        <f t="shared" si="100"/>
        <v>2.1900689727809428E-2</v>
      </c>
      <c r="AI205">
        <f t="shared" si="101"/>
        <v>0.33526202282389661</v>
      </c>
      <c r="AJ205">
        <f t="shared" si="102"/>
        <v>0.98553476343778046</v>
      </c>
      <c r="AK205">
        <f t="shared" si="103"/>
        <v>-0.13425918095279354</v>
      </c>
      <c r="AL205">
        <f t="shared" si="104"/>
        <v>-2.9423006170715227</v>
      </c>
      <c r="AM205">
        <f t="shared" si="105"/>
        <v>-10.002286574983788</v>
      </c>
      <c r="AN205" s="71">
        <f t="shared" si="122"/>
        <v>9.8736765013464254</v>
      </c>
      <c r="AO205" s="71">
        <f t="shared" si="122"/>
        <v>9.8963382717557735</v>
      </c>
      <c r="AP205" s="71">
        <f t="shared" si="122"/>
        <v>9.8591715011040186</v>
      </c>
      <c r="AQ205" s="71">
        <f t="shared" si="122"/>
        <v>9.920498510865583</v>
      </c>
      <c r="AR205" s="71">
        <f t="shared" si="122"/>
        <v>9.8202395830723663</v>
      </c>
      <c r="AS205" s="71">
        <f t="shared" si="122"/>
        <v>9.9870072816160587</v>
      </c>
      <c r="AT205" s="71">
        <f t="shared" si="122"/>
        <v>9.7160406435790687</v>
      </c>
      <c r="AU205" s="71">
        <f t="shared" si="106"/>
        <v>10.181749270154489</v>
      </c>
    </row>
    <row r="206" spans="1:48" customFormat="1" ht="12.95" customHeight="1">
      <c r="A206" s="52" t="s">
        <v>85</v>
      </c>
      <c r="B206" s="28" t="s">
        <v>38</v>
      </c>
      <c r="C206" s="13">
        <v>54564.626199999999</v>
      </c>
      <c r="D206" s="52">
        <v>2.0000000000000001E-4</v>
      </c>
      <c r="E206" s="10">
        <f t="shared" si="93"/>
        <v>22690.591189964936</v>
      </c>
      <c r="F206">
        <f t="shared" si="114"/>
        <v>22690.5</v>
      </c>
      <c r="G206">
        <f t="shared" si="123"/>
        <v>2.7669574999890756E-2</v>
      </c>
      <c r="K206">
        <f t="shared" si="124"/>
        <v>2.7669574999890756E-2</v>
      </c>
      <c r="O206">
        <f t="shared" ca="1" si="120"/>
        <v>2.5788805559402012E-2</v>
      </c>
      <c r="Q206" s="1">
        <f t="shared" si="94"/>
        <v>39546.126199999999</v>
      </c>
      <c r="S206" s="7">
        <v>1</v>
      </c>
      <c r="U206" s="16"/>
      <c r="Z206">
        <f t="shared" si="95"/>
        <v>22690.5</v>
      </c>
      <c r="AA206" s="71">
        <f t="shared" si="96"/>
        <v>2.7601718617624994E-2</v>
      </c>
      <c r="AB206" s="71">
        <f t="shared" si="125"/>
        <v>5.7690304022865423E-3</v>
      </c>
      <c r="AC206" s="71">
        <f t="shared" si="126"/>
        <v>2.7669574999890756E-2</v>
      </c>
      <c r="AD206" s="71">
        <f t="shared" si="97"/>
        <v>6.7856382265762266E-5</v>
      </c>
      <c r="AE206" s="71">
        <f t="shared" si="98"/>
        <v>4.6044886141972562E-9</v>
      </c>
      <c r="AF206">
        <f t="shared" si="99"/>
        <v>2.7669574999890756E-2</v>
      </c>
      <c r="AG206" s="102"/>
      <c r="AH206">
        <f t="shared" si="100"/>
        <v>2.1900544597604214E-2</v>
      </c>
      <c r="AI206">
        <f t="shared" si="101"/>
        <v>0.33526436549199157</v>
      </c>
      <c r="AJ206">
        <f t="shared" si="102"/>
        <v>0.98553772027553721</v>
      </c>
      <c r="AK206">
        <f t="shared" si="103"/>
        <v>-0.13427077934356443</v>
      </c>
      <c r="AL206">
        <f t="shared" si="104"/>
        <v>-2.942283168976775</v>
      </c>
      <c r="AM206">
        <f t="shared" si="105"/>
        <v>-10.001405124105393</v>
      </c>
      <c r="AN206" s="71">
        <f t="shared" si="122"/>
        <v>9.8737147484343755</v>
      </c>
      <c r="AO206" s="71">
        <f t="shared" si="122"/>
        <v>9.8963752667672651</v>
      </c>
      <c r="AP206" s="71">
        <f t="shared" si="122"/>
        <v>9.8592098680997413</v>
      </c>
      <c r="AQ206" s="71">
        <f t="shared" si="122"/>
        <v>9.9205357773806035</v>
      </c>
      <c r="AR206" s="71">
        <f t="shared" si="122"/>
        <v>9.8202768637195952</v>
      </c>
      <c r="AS206" s="71">
        <f t="shared" si="122"/>
        <v>9.9870479197010518</v>
      </c>
      <c r="AT206" s="71">
        <f t="shared" si="122"/>
        <v>9.7160713691924077</v>
      </c>
      <c r="AU206" s="71">
        <f t="shared" si="106"/>
        <v>10.181809867446947</v>
      </c>
    </row>
    <row r="207" spans="1:48" customFormat="1" ht="12.95" customHeight="1">
      <c r="A207" s="52" t="s">
        <v>103</v>
      </c>
      <c r="B207" s="28" t="s">
        <v>29</v>
      </c>
      <c r="C207" s="13">
        <v>54832.554600000003</v>
      </c>
      <c r="D207" s="52">
        <v>2.0000000000000001E-4</v>
      </c>
      <c r="E207" s="10">
        <f t="shared" si="93"/>
        <v>23573.59649089563</v>
      </c>
      <c r="F207">
        <f t="shared" si="114"/>
        <v>23573.5</v>
      </c>
      <c r="G207">
        <f t="shared" si="123"/>
        <v>2.927802500926191E-2</v>
      </c>
      <c r="K207">
        <f t="shared" si="124"/>
        <v>2.927802500926191E-2</v>
      </c>
      <c r="O207">
        <f t="shared" ca="1" si="120"/>
        <v>2.6479258208637963E-2</v>
      </c>
      <c r="Q207" s="1">
        <f t="shared" si="94"/>
        <v>39814.054600000003</v>
      </c>
      <c r="S207" s="7">
        <v>1</v>
      </c>
      <c r="U207" s="16"/>
      <c r="Z207">
        <f t="shared" si="95"/>
        <v>23573.5</v>
      </c>
      <c r="AA207" s="71">
        <f t="shared" si="96"/>
        <v>2.8339383641110834E-2</v>
      </c>
      <c r="AB207" s="71">
        <f t="shared" si="125"/>
        <v>7.6868815763499153E-3</v>
      </c>
      <c r="AC207" s="71">
        <f t="shared" si="126"/>
        <v>2.927802500926191E-2</v>
      </c>
      <c r="AD207" s="71">
        <f t="shared" si="97"/>
        <v>9.3864136815107607E-4</v>
      </c>
      <c r="AE207" s="71">
        <f t="shared" si="98"/>
        <v>8.8104761800452396E-7</v>
      </c>
      <c r="AF207">
        <f t="shared" si="99"/>
        <v>2.927802500926191E-2</v>
      </c>
      <c r="AG207" s="102"/>
      <c r="AH207">
        <f t="shared" si="100"/>
        <v>2.1591143432911995E-2</v>
      </c>
      <c r="AI207">
        <f t="shared" si="101"/>
        <v>0.33979289245115629</v>
      </c>
      <c r="AJ207">
        <f t="shared" si="102"/>
        <v>0.99035895808038854</v>
      </c>
      <c r="AK207">
        <f t="shared" si="103"/>
        <v>-0.15501187410092923</v>
      </c>
      <c r="AL207">
        <f t="shared" si="104"/>
        <v>-2.9109770602822724</v>
      </c>
      <c r="AM207">
        <f t="shared" si="105"/>
        <v>-8.6339704061236358</v>
      </c>
      <c r="AN207" s="71">
        <f t="shared" si="122"/>
        <v>9.9418906458403828</v>
      </c>
      <c r="AO207" s="71">
        <f t="shared" si="122"/>
        <v>9.9618014906689947</v>
      </c>
      <c r="AP207" s="71">
        <f t="shared" si="122"/>
        <v>9.9279658232829053</v>
      </c>
      <c r="AQ207" s="71">
        <f t="shared" si="122"/>
        <v>9.9858733928647183</v>
      </c>
      <c r="AR207" s="71">
        <f t="shared" si="122"/>
        <v>9.8878792099226924</v>
      </c>
      <c r="AS207" s="71">
        <f t="shared" si="122"/>
        <v>10.057354564223033</v>
      </c>
      <c r="AT207" s="71">
        <f t="shared" si="122"/>
        <v>9.7730992564531594</v>
      </c>
      <c r="AU207" s="71">
        <f t="shared" si="106"/>
        <v>10.288824685929203</v>
      </c>
      <c r="AV207" s="71"/>
    </row>
    <row r="208" spans="1:48" customFormat="1" ht="12.95" customHeight="1">
      <c r="A208" s="52" t="s">
        <v>86</v>
      </c>
      <c r="B208" s="28" t="s">
        <v>29</v>
      </c>
      <c r="C208" s="13">
        <v>54865.936099999999</v>
      </c>
      <c r="D208" s="52">
        <v>8.0000000000000004E-4</v>
      </c>
      <c r="E208" s="10">
        <f t="shared" si="93"/>
        <v>23683.611112163904</v>
      </c>
      <c r="F208">
        <f t="shared" si="114"/>
        <v>23683.5</v>
      </c>
      <c r="G208">
        <f t="shared" si="123"/>
        <v>3.3714525001414586E-2</v>
      </c>
      <c r="K208">
        <f t="shared" si="124"/>
        <v>3.3714525001414586E-2</v>
      </c>
      <c r="O208">
        <f t="shared" ca="1" si="120"/>
        <v>2.6565271562449918E-2</v>
      </c>
      <c r="Q208" s="1">
        <f t="shared" si="94"/>
        <v>39847.436099999999</v>
      </c>
      <c r="S208" s="7">
        <v>1</v>
      </c>
      <c r="U208" s="16"/>
      <c r="Z208">
        <f t="shared" si="95"/>
        <v>23683.5</v>
      </c>
      <c r="AA208" s="71">
        <f t="shared" si="96"/>
        <v>2.8429581372523837E-2</v>
      </c>
      <c r="AB208" s="71">
        <f t="shared" si="125"/>
        <v>1.2169461679451418E-2</v>
      </c>
      <c r="AC208" s="71">
        <f t="shared" si="126"/>
        <v>3.3714525001414586E-2</v>
      </c>
      <c r="AD208" s="71">
        <f t="shared" si="97"/>
        <v>5.2849436288907488E-3</v>
      </c>
      <c r="AE208" s="71">
        <f t="shared" si="98"/>
        <v>2.7930629160552916E-5</v>
      </c>
      <c r="AF208">
        <f t="shared" si="99"/>
        <v>3.3714525001414586E-2</v>
      </c>
      <c r="AG208" s="102"/>
      <c r="AH208">
        <f t="shared" si="100"/>
        <v>2.1545063321963168E-2</v>
      </c>
      <c r="AI208">
        <f t="shared" si="101"/>
        <v>0.34041359206593746</v>
      </c>
      <c r="AJ208">
        <f t="shared" si="102"/>
        <v>0.9909011823798255</v>
      </c>
      <c r="AK208">
        <f t="shared" si="103"/>
        <v>-0.15763209203373915</v>
      </c>
      <c r="AL208">
        <f t="shared" si="104"/>
        <v>-2.9070064172088834</v>
      </c>
      <c r="AM208">
        <f t="shared" si="105"/>
        <v>-8.4865157640874127</v>
      </c>
      <c r="AN208" s="71">
        <f t="shared" si="122"/>
        <v>9.9504706509587102</v>
      </c>
      <c r="AO208" s="71">
        <f t="shared" si="122"/>
        <v>9.9699755861457451</v>
      </c>
      <c r="AP208" s="71">
        <f t="shared" si="122"/>
        <v>9.9366676115660617</v>
      </c>
      <c r="AQ208" s="71">
        <f t="shared" si="122"/>
        <v>9.9939570155611559</v>
      </c>
      <c r="AR208" s="71">
        <f t="shared" si="122"/>
        <v>9.8965473478432386</v>
      </c>
      <c r="AS208" s="71">
        <f t="shared" si="122"/>
        <v>10.06590756314707</v>
      </c>
      <c r="AT208" s="71">
        <f t="shared" si="122"/>
        <v>9.7806058572253072</v>
      </c>
      <c r="AU208" s="71">
        <f t="shared" si="106"/>
        <v>10.302156090270142</v>
      </c>
      <c r="AV208" s="71"/>
    </row>
    <row r="209" spans="1:48" customFormat="1" ht="12.95" customHeight="1">
      <c r="A209" s="232" t="s">
        <v>460</v>
      </c>
      <c r="B209" s="230" t="str">
        <f>IF(H209=INT(H209),"I","II")</f>
        <v>I</v>
      </c>
      <c r="C209" s="12">
        <v>54943.455900000001</v>
      </c>
      <c r="D209" s="233" t="s">
        <v>526</v>
      </c>
      <c r="E209" s="10">
        <f t="shared" si="93"/>
        <v>23939.09128644587</v>
      </c>
      <c r="F209">
        <f t="shared" si="114"/>
        <v>23939</v>
      </c>
      <c r="G209">
        <f t="shared" si="123"/>
        <v>2.7698850004526321E-2</v>
      </c>
      <c r="K209">
        <f t="shared" si="124"/>
        <v>2.7698850004526321E-2</v>
      </c>
      <c r="O209">
        <f t="shared" ca="1" si="120"/>
        <v>2.676505712516768E-2</v>
      </c>
      <c r="Q209" s="1">
        <f t="shared" si="94"/>
        <v>39924.955900000001</v>
      </c>
      <c r="S209" s="7">
        <v>1</v>
      </c>
      <c r="U209" s="16"/>
      <c r="Z209">
        <f t="shared" si="95"/>
        <v>23939</v>
      </c>
      <c r="AA209" s="71">
        <f t="shared" si="96"/>
        <v>2.8637534776142875E-2</v>
      </c>
      <c r="AB209" s="71">
        <f t="shared" si="125"/>
        <v>6.2673617531549715E-3</v>
      </c>
      <c r="AC209" s="71">
        <f t="shared" si="126"/>
        <v>2.7698850004526321E-2</v>
      </c>
      <c r="AD209" s="71">
        <f t="shared" si="97"/>
        <v>-9.3868477161655403E-4</v>
      </c>
      <c r="AE209" s="71">
        <f t="shared" si="98"/>
        <v>8.8112910046482216E-7</v>
      </c>
      <c r="AF209">
        <f t="shared" si="99"/>
        <v>2.7698850004526321E-2</v>
      </c>
      <c r="AG209" s="102"/>
      <c r="AH209">
        <f t="shared" si="100"/>
        <v>2.1431488251371349E-2</v>
      </c>
      <c r="AI209">
        <f t="shared" si="101"/>
        <v>0.34190562562956928</v>
      </c>
      <c r="AJ209">
        <f t="shared" si="102"/>
        <v>0.9921081393904726</v>
      </c>
      <c r="AK209">
        <f t="shared" si="103"/>
        <v>-0.16374950501386024</v>
      </c>
      <c r="AL209">
        <f t="shared" si="104"/>
        <v>-2.8977213625696208</v>
      </c>
      <c r="AM209">
        <f t="shared" si="105"/>
        <v>-8.1603617689938499</v>
      </c>
      <c r="AN209" s="71">
        <f t="shared" si="122"/>
        <v>9.9704724848253576</v>
      </c>
      <c r="AO209" s="71">
        <f t="shared" si="122"/>
        <v>9.9889938746134881</v>
      </c>
      <c r="AP209" s="71">
        <f t="shared" si="122"/>
        <v>9.9569917984373273</v>
      </c>
      <c r="AQ209" s="71">
        <f t="shared" si="122"/>
        <v>10.012698273529793</v>
      </c>
      <c r="AR209" s="71">
        <f t="shared" si="122"/>
        <v>9.9168898954879179</v>
      </c>
      <c r="AS209" s="71">
        <f t="shared" si="122"/>
        <v>10.085598730310881</v>
      </c>
      <c r="AT209" s="71">
        <f t="shared" si="122"/>
        <v>9.7984010626259277</v>
      </c>
      <c r="AU209" s="71">
        <f t="shared" si="106"/>
        <v>10.333121306716592</v>
      </c>
      <c r="AV209" s="71"/>
    </row>
    <row r="210" spans="1:48" customFormat="1" ht="12.95" customHeight="1">
      <c r="A210" s="234" t="s">
        <v>95</v>
      </c>
      <c r="B210" s="28" t="s">
        <v>38</v>
      </c>
      <c r="C210" s="13">
        <v>54943.455970000003</v>
      </c>
      <c r="D210" s="52">
        <v>2.0000000000000001E-4</v>
      </c>
      <c r="E210" s="10">
        <f t="shared" si="93"/>
        <v>23939.091517143221</v>
      </c>
      <c r="F210">
        <f t="shared" si="114"/>
        <v>23939</v>
      </c>
      <c r="G210">
        <f t="shared" si="123"/>
        <v>2.7768850006395951E-2</v>
      </c>
      <c r="K210">
        <f t="shared" si="124"/>
        <v>2.7768850006395951E-2</v>
      </c>
      <c r="O210">
        <f t="shared" ca="1" si="120"/>
        <v>2.676505712516768E-2</v>
      </c>
      <c r="Q210" s="1">
        <f t="shared" si="94"/>
        <v>39924.955970000003</v>
      </c>
      <c r="S210" s="7">
        <v>1</v>
      </c>
      <c r="U210" s="16"/>
      <c r="Z210">
        <f t="shared" si="95"/>
        <v>23939</v>
      </c>
      <c r="AA210" s="71">
        <f t="shared" si="96"/>
        <v>2.8637534776142875E-2</v>
      </c>
      <c r="AB210" s="71">
        <f t="shared" si="125"/>
        <v>6.3373617550246016E-3</v>
      </c>
      <c r="AC210" s="71">
        <f t="shared" si="126"/>
        <v>2.7768850006395951E-2</v>
      </c>
      <c r="AD210" s="71">
        <f t="shared" si="97"/>
        <v>-8.6868476974692396E-4</v>
      </c>
      <c r="AE210" s="71">
        <f t="shared" si="98"/>
        <v>7.5461322919026633E-7</v>
      </c>
      <c r="AF210">
        <f t="shared" si="99"/>
        <v>2.7768850006395951E-2</v>
      </c>
      <c r="AG210" s="102"/>
      <c r="AH210">
        <f t="shared" si="100"/>
        <v>2.1431488251371349E-2</v>
      </c>
      <c r="AI210">
        <f t="shared" si="101"/>
        <v>0.34190562562956928</v>
      </c>
      <c r="AJ210">
        <f t="shared" si="102"/>
        <v>0.9921081393904726</v>
      </c>
      <c r="AK210">
        <f t="shared" si="103"/>
        <v>-0.16374950501386024</v>
      </c>
      <c r="AL210">
        <f t="shared" si="104"/>
        <v>-2.8977213625696208</v>
      </c>
      <c r="AM210">
        <f t="shared" si="105"/>
        <v>-8.1603617689938499</v>
      </c>
      <c r="AN210" s="71">
        <f t="shared" si="122"/>
        <v>9.9704724848253576</v>
      </c>
      <c r="AO210" s="71">
        <f t="shared" si="122"/>
        <v>9.9889938746134881</v>
      </c>
      <c r="AP210" s="71">
        <f t="shared" si="122"/>
        <v>9.9569917984373273</v>
      </c>
      <c r="AQ210" s="71">
        <f t="shared" si="122"/>
        <v>10.012698273529793</v>
      </c>
      <c r="AR210" s="71">
        <f t="shared" si="122"/>
        <v>9.9168898954879179</v>
      </c>
      <c r="AS210" s="71">
        <f t="shared" si="122"/>
        <v>10.085598730310881</v>
      </c>
      <c r="AT210" s="71">
        <f t="shared" si="122"/>
        <v>9.7984010626259277</v>
      </c>
      <c r="AU210" s="71">
        <f t="shared" si="106"/>
        <v>10.333121306716592</v>
      </c>
    </row>
    <row r="211" spans="1:48" customFormat="1" ht="12.95" customHeight="1">
      <c r="A211" s="232" t="s">
        <v>460</v>
      </c>
      <c r="B211" s="230" t="str">
        <f>IF(H211=INT(H211),"I","II")</f>
        <v>I</v>
      </c>
      <c r="C211" s="12">
        <v>54943.4565</v>
      </c>
      <c r="D211" s="233" t="s">
        <v>526</v>
      </c>
      <c r="E211" s="10">
        <f t="shared" si="93"/>
        <v>23939.093263851697</v>
      </c>
      <c r="F211">
        <f t="shared" si="114"/>
        <v>23939</v>
      </c>
      <c r="G211">
        <f t="shared" si="123"/>
        <v>2.8298850003920961E-2</v>
      </c>
      <c r="K211">
        <f t="shared" si="124"/>
        <v>2.8298850003920961E-2</v>
      </c>
      <c r="O211">
        <f t="shared" ca="1" si="120"/>
        <v>2.676505712516768E-2</v>
      </c>
      <c r="Q211" s="1">
        <f t="shared" si="94"/>
        <v>39924.9565</v>
      </c>
      <c r="S211" s="7">
        <v>1</v>
      </c>
      <c r="U211" s="16"/>
      <c r="Z211">
        <f t="shared" si="95"/>
        <v>23939</v>
      </c>
      <c r="AA211" s="71">
        <f t="shared" si="96"/>
        <v>2.8637534776142875E-2</v>
      </c>
      <c r="AB211" s="71">
        <f t="shared" si="125"/>
        <v>6.8673617525496118E-3</v>
      </c>
      <c r="AC211" s="71">
        <f t="shared" si="126"/>
        <v>2.8298850003920961E-2</v>
      </c>
      <c r="AD211" s="71">
        <f t="shared" si="97"/>
        <v>-3.386847722219137E-4</v>
      </c>
      <c r="AE211" s="71">
        <f t="shared" si="98"/>
        <v>1.1470737493500956E-7</v>
      </c>
      <c r="AF211">
        <f t="shared" si="99"/>
        <v>2.8298850003920961E-2</v>
      </c>
      <c r="AG211" s="102"/>
      <c r="AH211">
        <f t="shared" si="100"/>
        <v>2.1431488251371349E-2</v>
      </c>
      <c r="AI211">
        <f t="shared" si="101"/>
        <v>0.34190562562956928</v>
      </c>
      <c r="AJ211">
        <f t="shared" si="102"/>
        <v>0.9921081393904726</v>
      </c>
      <c r="AK211">
        <f t="shared" si="103"/>
        <v>-0.16374950501386024</v>
      </c>
      <c r="AL211">
        <f t="shared" si="104"/>
        <v>-2.8977213625696208</v>
      </c>
      <c r="AM211">
        <f t="shared" si="105"/>
        <v>-8.1603617689938499</v>
      </c>
      <c r="AN211" s="71">
        <f t="shared" ref="AN211:AT220" si="127">$AU211+$AB$7*SIN(AO211)</f>
        <v>9.9704724848253576</v>
      </c>
      <c r="AO211" s="71">
        <f t="shared" si="127"/>
        <v>9.9889938746134881</v>
      </c>
      <c r="AP211" s="71">
        <f t="shared" si="127"/>
        <v>9.9569917984373273</v>
      </c>
      <c r="AQ211" s="71">
        <f t="shared" si="127"/>
        <v>10.012698273529793</v>
      </c>
      <c r="AR211" s="71">
        <f t="shared" si="127"/>
        <v>9.9168898954879179</v>
      </c>
      <c r="AS211" s="71">
        <f t="shared" si="127"/>
        <v>10.085598730310881</v>
      </c>
      <c r="AT211" s="71">
        <f t="shared" si="127"/>
        <v>9.7984010626259277</v>
      </c>
      <c r="AU211" s="71">
        <f t="shared" si="106"/>
        <v>10.333121306716592</v>
      </c>
    </row>
    <row r="212" spans="1:48" customFormat="1" ht="12.95" customHeight="1">
      <c r="A212" s="234" t="s">
        <v>95</v>
      </c>
      <c r="B212" s="28" t="s">
        <v>38</v>
      </c>
      <c r="C212" s="13">
        <v>54943.456570000002</v>
      </c>
      <c r="D212" s="52">
        <v>1E-4</v>
      </c>
      <c r="E212" s="10">
        <f t="shared" si="93"/>
        <v>23939.093494549052</v>
      </c>
      <c r="F212">
        <f t="shared" si="114"/>
        <v>23939</v>
      </c>
      <c r="G212">
        <f t="shared" si="123"/>
        <v>2.8368850005790591E-2</v>
      </c>
      <c r="K212">
        <f t="shared" si="124"/>
        <v>2.8368850005790591E-2</v>
      </c>
      <c r="O212">
        <f t="shared" ca="1" si="120"/>
        <v>2.676505712516768E-2</v>
      </c>
      <c r="Q212" s="1">
        <f t="shared" si="94"/>
        <v>39924.956570000002</v>
      </c>
      <c r="S212" s="7">
        <v>1</v>
      </c>
      <c r="U212" s="16"/>
      <c r="Z212">
        <f t="shared" si="95"/>
        <v>23939</v>
      </c>
      <c r="AA212" s="71">
        <f t="shared" si="96"/>
        <v>2.8637534776142875E-2</v>
      </c>
      <c r="AB212" s="71">
        <f t="shared" si="125"/>
        <v>6.9373617544192419E-3</v>
      </c>
      <c r="AC212" s="71">
        <f t="shared" si="126"/>
        <v>2.8368850005790591E-2</v>
      </c>
      <c r="AD212" s="71">
        <f t="shared" si="97"/>
        <v>-2.6868477035228364E-4</v>
      </c>
      <c r="AE212" s="71">
        <f t="shared" si="98"/>
        <v>7.2191505819259392E-8</v>
      </c>
      <c r="AF212">
        <f t="shared" si="99"/>
        <v>2.8368850005790591E-2</v>
      </c>
      <c r="AG212" s="102"/>
      <c r="AH212">
        <f t="shared" si="100"/>
        <v>2.1431488251371349E-2</v>
      </c>
      <c r="AI212">
        <f t="shared" si="101"/>
        <v>0.34190562562956928</v>
      </c>
      <c r="AJ212">
        <f t="shared" si="102"/>
        <v>0.9921081393904726</v>
      </c>
      <c r="AK212">
        <f t="shared" si="103"/>
        <v>-0.16374950501386024</v>
      </c>
      <c r="AL212">
        <f t="shared" si="104"/>
        <v>-2.8977213625696208</v>
      </c>
      <c r="AM212">
        <f t="shared" si="105"/>
        <v>-8.1603617689938499</v>
      </c>
      <c r="AN212" s="71">
        <f t="shared" si="127"/>
        <v>9.9704724848253576</v>
      </c>
      <c r="AO212" s="71">
        <f t="shared" si="127"/>
        <v>9.9889938746134881</v>
      </c>
      <c r="AP212" s="71">
        <f t="shared" si="127"/>
        <v>9.9569917984373273</v>
      </c>
      <c r="AQ212" s="71">
        <f t="shared" si="127"/>
        <v>10.012698273529793</v>
      </c>
      <c r="AR212" s="71">
        <f t="shared" si="127"/>
        <v>9.9168898954879179</v>
      </c>
      <c r="AS212" s="71">
        <f t="shared" si="127"/>
        <v>10.085598730310881</v>
      </c>
      <c r="AT212" s="71">
        <f t="shared" si="127"/>
        <v>9.7984010626259277</v>
      </c>
      <c r="AU212" s="71">
        <f t="shared" si="106"/>
        <v>10.333121306716592</v>
      </c>
    </row>
    <row r="213" spans="1:48" customFormat="1" ht="12.95" customHeight="1">
      <c r="A213" s="51" t="s">
        <v>87</v>
      </c>
      <c r="B213" s="33" t="s">
        <v>38</v>
      </c>
      <c r="C213" s="32">
        <v>54947.4012</v>
      </c>
      <c r="D213" s="51">
        <v>1E-4</v>
      </c>
      <c r="E213" s="10">
        <f t="shared" ref="E213:E266" si="128">+(C213-C$7)/C$8</f>
        <v>23952.093718490254</v>
      </c>
      <c r="F213">
        <f t="shared" si="114"/>
        <v>23952</v>
      </c>
      <c r="G213">
        <f t="shared" si="123"/>
        <v>2.8436800006602425E-2</v>
      </c>
      <c r="K213">
        <f t="shared" si="124"/>
        <v>2.8436800006602425E-2</v>
      </c>
      <c r="O213">
        <f t="shared" ca="1" si="120"/>
        <v>2.6775222339709092E-2</v>
      </c>
      <c r="Q213" s="1">
        <f t="shared" ref="Q213:Q266" si="129">+C213-15018.5</f>
        <v>39928.9012</v>
      </c>
      <c r="S213" s="7">
        <v>1</v>
      </c>
      <c r="U213" s="16"/>
      <c r="Z213">
        <f t="shared" ref="Z213:Z266" si="130">F213</f>
        <v>23952</v>
      </c>
      <c r="AA213" s="71">
        <f t="shared" ref="AA213:AA266" si="131">AB$3+AB$4*Z213+AB$5*Z213^2+AH213</f>
        <v>2.8648056546305634E-2</v>
      </c>
      <c r="AB213" s="71">
        <f t="shared" si="125"/>
        <v>7.0113361512455126E-3</v>
      </c>
      <c r="AC213" s="71">
        <f t="shared" si="126"/>
        <v>2.8436800006602425E-2</v>
      </c>
      <c r="AD213" s="71">
        <f t="shared" ref="AD213:AD266" si="132">IF(S213&lt;&gt;0,G213-AA213, -9999)</f>
        <v>-2.1125653970320915E-4</v>
      </c>
      <c r="AE213" s="71">
        <f t="shared" ref="AE213:AE266" si="133">+(G213-AA213)^2*S213</f>
        <v>4.4629325567373581E-8</v>
      </c>
      <c r="AF213">
        <f t="shared" ref="AF213:AF266" si="134">IF(S213&lt;&gt;0,G213-P213, -9999)</f>
        <v>2.8436800006602425E-2</v>
      </c>
      <c r="AG213" s="102"/>
      <c r="AH213">
        <f t="shared" ref="AH213:AH266" si="135">$AB$6*($AB$11/AI213*AJ213+$AB$12)</f>
        <v>2.1425463855356913E-2</v>
      </c>
      <c r="AI213">
        <f t="shared" ref="AI213:AI266" si="136">1+$AB$7*COS(AL213)</f>
        <v>0.34198344523659996</v>
      </c>
      <c r="AJ213">
        <f t="shared" ref="AJ213:AJ266" si="137">SIN(AL213+RADIANS($AB$9))</f>
        <v>0.99216755827929648</v>
      </c>
      <c r="AK213">
        <f t="shared" ref="AK213:AK267" si="138">$AB$7*SIN(AL213)</f>
        <v>-0.16406193838790925</v>
      </c>
      <c r="AL213">
        <f t="shared" ref="AL213:AL267" si="139">2*ATAN(AM213)</f>
        <v>-2.8972465798423235</v>
      </c>
      <c r="AM213">
        <f t="shared" ref="AM213:AM267" si="140">SQRT((1+$AB$7)/(1-$AB$7))*TAN(AN213/2)</f>
        <v>-8.1443471528446345</v>
      </c>
      <c r="AN213" s="71">
        <f t="shared" si="127"/>
        <v>9.9714928966969971</v>
      </c>
      <c r="AO213" s="71">
        <f t="shared" si="127"/>
        <v>9.989962876783899</v>
      </c>
      <c r="AP213" s="71">
        <f t="shared" si="127"/>
        <v>9.9580300478306523</v>
      </c>
      <c r="AQ213" s="71">
        <f t="shared" si="127"/>
        <v>10.013650702692443</v>
      </c>
      <c r="AR213" s="71">
        <f t="shared" si="127"/>
        <v>9.9179327047239649</v>
      </c>
      <c r="AS213" s="71">
        <f t="shared" si="127"/>
        <v>10.086594110064116</v>
      </c>
      <c r="AT213" s="71">
        <f t="shared" si="127"/>
        <v>9.7993200952975581</v>
      </c>
      <c r="AU213" s="71">
        <f t="shared" ref="AU213:AU266" si="141">RADIANS($AB$9)+$AB$18*(F213-AB$15)</f>
        <v>10.334696836320521</v>
      </c>
    </row>
    <row r="214" spans="1:48" customFormat="1" ht="12.95" customHeight="1">
      <c r="A214" s="232" t="s">
        <v>460</v>
      </c>
      <c r="B214" s="230" t="str">
        <f>IF(H214=INT(H214),"I","II")</f>
        <v>I</v>
      </c>
      <c r="C214" s="12">
        <v>54959.385999999999</v>
      </c>
      <c r="D214" s="233" t="s">
        <v>526</v>
      </c>
      <c r="E214" s="10">
        <f t="shared" si="128"/>
        <v>23991.591740837244</v>
      </c>
      <c r="F214">
        <f t="shared" si="114"/>
        <v>23991.5</v>
      </c>
      <c r="G214">
        <f t="shared" si="123"/>
        <v>2.783672499936074E-2</v>
      </c>
      <c r="K214">
        <f t="shared" si="124"/>
        <v>2.783672499936074E-2</v>
      </c>
      <c r="O214">
        <f t="shared" ca="1" si="120"/>
        <v>2.6806108953123384E-2</v>
      </c>
      <c r="Q214" s="1">
        <f t="shared" si="129"/>
        <v>39940.885999999999</v>
      </c>
      <c r="S214" s="7">
        <v>1</v>
      </c>
      <c r="U214" s="16"/>
      <c r="Z214">
        <f t="shared" si="130"/>
        <v>23991.5</v>
      </c>
      <c r="AA214" s="71">
        <f t="shared" si="131"/>
        <v>2.8679990978867274E-2</v>
      </c>
      <c r="AB214" s="71">
        <f t="shared" si="125"/>
        <v>6.4297124600497801E-3</v>
      </c>
      <c r="AC214" s="71">
        <f t="shared" si="126"/>
        <v>2.783672499936074E-2</v>
      </c>
      <c r="AD214" s="71">
        <f t="shared" si="132"/>
        <v>-8.432659795065342E-4</v>
      </c>
      <c r="AE214" s="71">
        <f t="shared" si="133"/>
        <v>7.1109751219311455E-7</v>
      </c>
      <c r="AF214">
        <f t="shared" si="134"/>
        <v>2.783672499936074E-2</v>
      </c>
      <c r="AG214" s="102"/>
      <c r="AH214">
        <f t="shared" si="135"/>
        <v>2.140701253931096E-2</v>
      </c>
      <c r="AI214">
        <f t="shared" si="136"/>
        <v>0.34222103974396534</v>
      </c>
      <c r="AJ214">
        <f t="shared" si="137"/>
        <v>0.99234690213527565</v>
      </c>
      <c r="AK214">
        <f t="shared" si="138"/>
        <v>-0.16501195536924829</v>
      </c>
      <c r="AL214">
        <f t="shared" si="139"/>
        <v>-2.8958025609117004</v>
      </c>
      <c r="AM214">
        <f t="shared" si="140"/>
        <v>-8.0960181539751712</v>
      </c>
      <c r="AN214" s="71">
        <f t="shared" si="127"/>
        <v>9.9745949793865201</v>
      </c>
      <c r="AO214" s="71">
        <f t="shared" si="127"/>
        <v>9.9929080169534767</v>
      </c>
      <c r="AP214" s="71">
        <f t="shared" si="127"/>
        <v>9.9611871618704591</v>
      </c>
      <c r="AQ214" s="71">
        <f t="shared" si="127"/>
        <v>10.01654402720394</v>
      </c>
      <c r="AR214" s="71">
        <f t="shared" si="127"/>
        <v>9.9211058346884666</v>
      </c>
      <c r="AS214" s="71">
        <f t="shared" si="127"/>
        <v>10.089614676130349</v>
      </c>
      <c r="AT214" s="71">
        <f t="shared" si="127"/>
        <v>9.8021207011526403</v>
      </c>
      <c r="AU214" s="71">
        <f t="shared" si="141"/>
        <v>10.339484022424767</v>
      </c>
    </row>
    <row r="215" spans="1:48" customFormat="1" ht="12.95" customHeight="1">
      <c r="A215" s="234" t="s">
        <v>95</v>
      </c>
      <c r="B215" s="28" t="s">
        <v>29</v>
      </c>
      <c r="C215" s="13">
        <v>54959.386079999997</v>
      </c>
      <c r="D215" s="52">
        <v>5.0000000000000001E-4</v>
      </c>
      <c r="E215" s="10">
        <f t="shared" si="128"/>
        <v>23991.592004491347</v>
      </c>
      <c r="F215">
        <f t="shared" si="114"/>
        <v>23991.5</v>
      </c>
      <c r="G215">
        <f t="shared" si="123"/>
        <v>2.791672499733977E-2</v>
      </c>
      <c r="K215">
        <f t="shared" si="124"/>
        <v>2.791672499733977E-2</v>
      </c>
      <c r="O215">
        <f t="shared" ca="1" si="120"/>
        <v>2.6806108953123384E-2</v>
      </c>
      <c r="Q215" s="1">
        <f t="shared" si="129"/>
        <v>39940.886079999997</v>
      </c>
      <c r="S215" s="7">
        <v>1</v>
      </c>
      <c r="U215" s="16"/>
      <c r="Z215">
        <f t="shared" si="130"/>
        <v>23991.5</v>
      </c>
      <c r="AA215" s="71">
        <f t="shared" si="131"/>
        <v>2.8679990978867274E-2</v>
      </c>
      <c r="AB215" s="71">
        <f t="shared" si="125"/>
        <v>6.5097124580288102E-3</v>
      </c>
      <c r="AC215" s="71">
        <f t="shared" si="126"/>
        <v>2.791672499733977E-2</v>
      </c>
      <c r="AD215" s="71">
        <f t="shared" si="132"/>
        <v>-7.6326598152750419E-4</v>
      </c>
      <c r="AE215" s="71">
        <f t="shared" si="133"/>
        <v>5.8257495855714433E-7</v>
      </c>
      <c r="AF215">
        <f t="shared" si="134"/>
        <v>2.791672499733977E-2</v>
      </c>
      <c r="AG215" s="102"/>
      <c r="AH215">
        <f t="shared" si="135"/>
        <v>2.140701253931096E-2</v>
      </c>
      <c r="AI215">
        <f t="shared" si="136"/>
        <v>0.34222103974396534</v>
      </c>
      <c r="AJ215">
        <f t="shared" si="137"/>
        <v>0.99234690213527565</v>
      </c>
      <c r="AK215">
        <f t="shared" si="138"/>
        <v>-0.16501195536924829</v>
      </c>
      <c r="AL215">
        <f t="shared" si="139"/>
        <v>-2.8958025609117004</v>
      </c>
      <c r="AM215">
        <f t="shared" si="140"/>
        <v>-8.0960181539751712</v>
      </c>
      <c r="AN215" s="71">
        <f t="shared" si="127"/>
        <v>9.9745949793865201</v>
      </c>
      <c r="AO215" s="71">
        <f t="shared" si="127"/>
        <v>9.9929080169534767</v>
      </c>
      <c r="AP215" s="71">
        <f t="shared" si="127"/>
        <v>9.9611871618704591</v>
      </c>
      <c r="AQ215" s="71">
        <f t="shared" si="127"/>
        <v>10.01654402720394</v>
      </c>
      <c r="AR215" s="71">
        <f t="shared" si="127"/>
        <v>9.9211058346884666</v>
      </c>
      <c r="AS215" s="71">
        <f t="shared" si="127"/>
        <v>10.089614676130349</v>
      </c>
      <c r="AT215" s="71">
        <f t="shared" si="127"/>
        <v>9.8021207011526403</v>
      </c>
      <c r="AU215" s="71">
        <f t="shared" si="141"/>
        <v>10.339484022424767</v>
      </c>
    </row>
    <row r="216" spans="1:48" customFormat="1" ht="12.95" customHeight="1">
      <c r="A216" s="232" t="s">
        <v>460</v>
      </c>
      <c r="B216" s="230" t="str">
        <f>IF(H216=INT(H216),"I","II")</f>
        <v>I</v>
      </c>
      <c r="C216" s="12">
        <v>54959.386599999998</v>
      </c>
      <c r="D216" s="233" t="s">
        <v>526</v>
      </c>
      <c r="E216" s="10">
        <f t="shared" si="128"/>
        <v>23991.593718243072</v>
      </c>
      <c r="F216">
        <f t="shared" si="114"/>
        <v>23991.5</v>
      </c>
      <c r="G216">
        <f t="shared" si="123"/>
        <v>2.8436724998755381E-2</v>
      </c>
      <c r="K216">
        <f t="shared" si="124"/>
        <v>2.8436724998755381E-2</v>
      </c>
      <c r="O216">
        <f t="shared" ca="1" si="120"/>
        <v>2.6806108953123384E-2</v>
      </c>
      <c r="Q216" s="1">
        <f t="shared" si="129"/>
        <v>39940.886599999998</v>
      </c>
      <c r="S216" s="7">
        <v>1</v>
      </c>
      <c r="U216" s="16"/>
      <c r="Z216">
        <f t="shared" si="130"/>
        <v>23991.5</v>
      </c>
      <c r="AA216" s="71">
        <f t="shared" si="131"/>
        <v>2.8679990978867274E-2</v>
      </c>
      <c r="AB216" s="71">
        <f t="shared" si="125"/>
        <v>7.0297124594444205E-3</v>
      </c>
      <c r="AC216" s="71">
        <f t="shared" si="126"/>
        <v>2.8436724998755381E-2</v>
      </c>
      <c r="AD216" s="71">
        <f t="shared" si="132"/>
        <v>-2.4326598011189388E-4</v>
      </c>
      <c r="AE216" s="71">
        <f t="shared" si="133"/>
        <v>5.9178337079800344E-8</v>
      </c>
      <c r="AF216">
        <f t="shared" si="134"/>
        <v>2.8436724998755381E-2</v>
      </c>
      <c r="AG216" s="102"/>
      <c r="AH216">
        <f t="shared" si="135"/>
        <v>2.140701253931096E-2</v>
      </c>
      <c r="AI216">
        <f t="shared" si="136"/>
        <v>0.34222103974396534</v>
      </c>
      <c r="AJ216">
        <f t="shared" si="137"/>
        <v>0.99234690213527565</v>
      </c>
      <c r="AK216">
        <f t="shared" si="138"/>
        <v>-0.16501195536924829</v>
      </c>
      <c r="AL216">
        <f t="shared" si="139"/>
        <v>-2.8958025609117004</v>
      </c>
      <c r="AM216">
        <f t="shared" si="140"/>
        <v>-8.0960181539751712</v>
      </c>
      <c r="AN216" s="71">
        <f t="shared" si="127"/>
        <v>9.9745949793865201</v>
      </c>
      <c r="AO216" s="71">
        <f t="shared" si="127"/>
        <v>9.9929080169534767</v>
      </c>
      <c r="AP216" s="71">
        <f t="shared" si="127"/>
        <v>9.9611871618704591</v>
      </c>
      <c r="AQ216" s="71">
        <f t="shared" si="127"/>
        <v>10.01654402720394</v>
      </c>
      <c r="AR216" s="71">
        <f t="shared" si="127"/>
        <v>9.9211058346884666</v>
      </c>
      <c r="AS216" s="71">
        <f t="shared" si="127"/>
        <v>10.089614676130349</v>
      </c>
      <c r="AT216" s="71">
        <f t="shared" si="127"/>
        <v>9.8021207011526403</v>
      </c>
      <c r="AU216" s="71">
        <f t="shared" si="141"/>
        <v>10.339484022424767</v>
      </c>
    </row>
    <row r="217" spans="1:48" customFormat="1" ht="12.95" customHeight="1">
      <c r="A217" s="234" t="s">
        <v>95</v>
      </c>
      <c r="B217" s="28" t="s">
        <v>29</v>
      </c>
      <c r="C217" s="13">
        <v>54959.386680000003</v>
      </c>
      <c r="D217" s="52">
        <v>2.0000000000000001E-4</v>
      </c>
      <c r="E217" s="10">
        <f t="shared" si="128"/>
        <v>23991.5939818972</v>
      </c>
      <c r="F217">
        <f t="shared" si="114"/>
        <v>23991.5</v>
      </c>
      <c r="G217">
        <f t="shared" si="123"/>
        <v>2.8516725004010368E-2</v>
      </c>
      <c r="K217">
        <f t="shared" si="124"/>
        <v>2.8516725004010368E-2</v>
      </c>
      <c r="O217">
        <f t="shared" ca="1" si="120"/>
        <v>2.6806108953123384E-2</v>
      </c>
      <c r="Q217" s="1">
        <f t="shared" si="129"/>
        <v>39940.886680000003</v>
      </c>
      <c r="S217" s="7">
        <v>1</v>
      </c>
      <c r="U217" s="16"/>
      <c r="Z217">
        <f t="shared" si="130"/>
        <v>23991.5</v>
      </c>
      <c r="AA217" s="71">
        <f t="shared" si="131"/>
        <v>2.8679990978867274E-2</v>
      </c>
      <c r="AB217" s="71">
        <f t="shared" si="125"/>
        <v>7.1097124646994081E-3</v>
      </c>
      <c r="AC217" s="71">
        <f t="shared" si="126"/>
        <v>2.8516725004010368E-2</v>
      </c>
      <c r="AD217" s="71">
        <f t="shared" si="132"/>
        <v>-1.6326597485690625E-4</v>
      </c>
      <c r="AE217" s="71">
        <f t="shared" si="133"/>
        <v>2.6655778545975944E-8</v>
      </c>
      <c r="AF217">
        <f t="shared" si="134"/>
        <v>2.8516725004010368E-2</v>
      </c>
      <c r="AG217" s="102"/>
      <c r="AH217">
        <f t="shared" si="135"/>
        <v>2.140701253931096E-2</v>
      </c>
      <c r="AI217">
        <f t="shared" si="136"/>
        <v>0.34222103974396534</v>
      </c>
      <c r="AJ217">
        <f t="shared" si="137"/>
        <v>0.99234690213527565</v>
      </c>
      <c r="AK217">
        <f t="shared" si="138"/>
        <v>-0.16501195536924829</v>
      </c>
      <c r="AL217">
        <f t="shared" si="139"/>
        <v>-2.8958025609117004</v>
      </c>
      <c r="AM217">
        <f t="shared" si="140"/>
        <v>-8.0960181539751712</v>
      </c>
      <c r="AN217" s="71">
        <f t="shared" si="127"/>
        <v>9.9745949793865201</v>
      </c>
      <c r="AO217" s="71">
        <f t="shared" si="127"/>
        <v>9.9929080169534767</v>
      </c>
      <c r="AP217" s="71">
        <f t="shared" si="127"/>
        <v>9.9611871618704591</v>
      </c>
      <c r="AQ217" s="71">
        <f t="shared" si="127"/>
        <v>10.01654402720394</v>
      </c>
      <c r="AR217" s="71">
        <f t="shared" si="127"/>
        <v>9.9211058346884666</v>
      </c>
      <c r="AS217" s="71">
        <f t="shared" si="127"/>
        <v>10.089614676130349</v>
      </c>
      <c r="AT217" s="71">
        <f t="shared" si="127"/>
        <v>9.8021207011526403</v>
      </c>
      <c r="AU217" s="71">
        <f t="shared" si="141"/>
        <v>10.339484022424767</v>
      </c>
    </row>
    <row r="218" spans="1:48" customFormat="1" ht="12.95" customHeight="1">
      <c r="A218" s="234" t="s">
        <v>105</v>
      </c>
      <c r="B218" s="28" t="s">
        <v>29</v>
      </c>
      <c r="C218" s="13">
        <v>54977.284299999999</v>
      </c>
      <c r="D218" s="52">
        <v>1E-4</v>
      </c>
      <c r="E218" s="10">
        <f t="shared" si="128"/>
        <v>24050.578745490904</v>
      </c>
      <c r="F218">
        <f t="shared" si="114"/>
        <v>24050.5</v>
      </c>
      <c r="G218">
        <f t="shared" si="123"/>
        <v>2.3893575002148282E-2</v>
      </c>
      <c r="K218">
        <f t="shared" si="124"/>
        <v>2.3893575002148282E-2</v>
      </c>
      <c r="O218">
        <f t="shared" ca="1" si="120"/>
        <v>2.6852243388349795E-2</v>
      </c>
      <c r="Q218" s="1">
        <f t="shared" si="129"/>
        <v>39958.784299999999</v>
      </c>
      <c r="S218" s="7">
        <v>1</v>
      </c>
      <c r="U218" s="16"/>
      <c r="Z218">
        <f t="shared" si="130"/>
        <v>24050.5</v>
      </c>
      <c r="AA218" s="71">
        <f t="shared" si="131"/>
        <v>2.8727590366499682E-2</v>
      </c>
      <c r="AB218" s="71">
        <f t="shared" si="125"/>
        <v>2.5145334736583064E-3</v>
      </c>
      <c r="AC218" s="71">
        <f t="shared" si="126"/>
        <v>2.3893575002148282E-2</v>
      </c>
      <c r="AD218" s="71">
        <f t="shared" si="132"/>
        <v>-4.8340153643514003E-3</v>
      </c>
      <c r="AE218" s="71">
        <f t="shared" si="133"/>
        <v>2.3367704542785402E-5</v>
      </c>
      <c r="AF218">
        <f t="shared" si="134"/>
        <v>2.3893575002148282E-2</v>
      </c>
      <c r="AG218" s="102"/>
      <c r="AH218">
        <f t="shared" si="135"/>
        <v>2.1379041528489975E-2</v>
      </c>
      <c r="AI218">
        <f t="shared" si="136"/>
        <v>0.34257914161748615</v>
      </c>
      <c r="AJ218">
        <f t="shared" si="137"/>
        <v>0.99261140996387287</v>
      </c>
      <c r="AK218">
        <f t="shared" si="138"/>
        <v>-0.16643293223966033</v>
      </c>
      <c r="AL218">
        <f t="shared" si="139"/>
        <v>-2.8936417085494015</v>
      </c>
      <c r="AM218">
        <f t="shared" si="140"/>
        <v>-8.024744060241888</v>
      </c>
      <c r="AN218" s="71">
        <f t="shared" si="127"/>
        <v>9.9792329482666826</v>
      </c>
      <c r="AO218" s="71">
        <f t="shared" si="127"/>
        <v>9.9973095792001612</v>
      </c>
      <c r="AP218" s="71">
        <f t="shared" si="127"/>
        <v>9.965909641371173</v>
      </c>
      <c r="AQ218" s="71">
        <f t="shared" si="127"/>
        <v>10.020864119140034</v>
      </c>
      <c r="AR218" s="71">
        <f t="shared" si="127"/>
        <v>9.9258582983120451</v>
      </c>
      <c r="AS218" s="71">
        <f t="shared" si="127"/>
        <v>10.094115618148994</v>
      </c>
      <c r="AT218" s="71">
        <f t="shared" si="127"/>
        <v>9.8063268330953992</v>
      </c>
      <c r="AU218" s="71">
        <f t="shared" si="141"/>
        <v>10.346634502934908</v>
      </c>
    </row>
    <row r="219" spans="1:48" customFormat="1" ht="12.95" customHeight="1">
      <c r="A219" s="232" t="s">
        <v>476</v>
      </c>
      <c r="B219" s="230" t="str">
        <f>IF(H219=INT(H219),"I","II")</f>
        <v>I</v>
      </c>
      <c r="C219" s="12">
        <v>55211.536</v>
      </c>
      <c r="D219" s="233" t="s">
        <v>526</v>
      </c>
      <c r="E219" s="10">
        <f t="shared" si="128"/>
        <v>24822.596541484254</v>
      </c>
      <c r="F219">
        <f t="shared" si="114"/>
        <v>24822.5</v>
      </c>
      <c r="G219">
        <f t="shared" si="123"/>
        <v>2.9293375002453104E-2</v>
      </c>
      <c r="K219">
        <f t="shared" si="124"/>
        <v>2.9293375002453104E-2</v>
      </c>
      <c r="O219">
        <f t="shared" ca="1" si="120"/>
        <v>2.7455900744193684E-2</v>
      </c>
      <c r="Q219" s="1">
        <f t="shared" si="129"/>
        <v>40193.036</v>
      </c>
      <c r="S219" s="7">
        <v>1</v>
      </c>
      <c r="U219" s="16"/>
      <c r="Z219">
        <f t="shared" si="130"/>
        <v>24822.5</v>
      </c>
      <c r="AA219" s="71">
        <f t="shared" si="131"/>
        <v>2.9338962415731681E-2</v>
      </c>
      <c r="AB219" s="71">
        <f t="shared" si="125"/>
        <v>8.3260760609175505E-3</v>
      </c>
      <c r="AC219" s="71">
        <f t="shared" si="126"/>
        <v>2.9293375002453104E-2</v>
      </c>
      <c r="AD219" s="71">
        <f t="shared" si="132"/>
        <v>-4.5587413278577738E-5</v>
      </c>
      <c r="AE219" s="71">
        <f t="shared" si="133"/>
        <v>2.0782122494318459E-9</v>
      </c>
      <c r="AF219">
        <f t="shared" si="134"/>
        <v>2.9293375002453104E-2</v>
      </c>
      <c r="AG219" s="102"/>
      <c r="AH219">
        <f t="shared" si="135"/>
        <v>2.0967298941535553E-2</v>
      </c>
      <c r="AI219">
        <f t="shared" si="136"/>
        <v>0.34763015380615503</v>
      </c>
      <c r="AJ219">
        <f t="shared" si="137"/>
        <v>0.99568667744609041</v>
      </c>
      <c r="AK219">
        <f t="shared" si="138"/>
        <v>-0.18524494526791221</v>
      </c>
      <c r="AL219">
        <f t="shared" si="139"/>
        <v>-2.8649184635607705</v>
      </c>
      <c r="AM219">
        <f t="shared" si="140"/>
        <v>-7.1825477899323777</v>
      </c>
      <c r="AN219" s="71">
        <f t="shared" si="127"/>
        <v>10.040409270104792</v>
      </c>
      <c r="AO219" s="71">
        <f t="shared" si="127"/>
        <v>10.055238931158271</v>
      </c>
      <c r="AP219" s="71">
        <f t="shared" si="127"/>
        <v>10.028426165846959</v>
      </c>
      <c r="AQ219" s="71">
        <f t="shared" si="127"/>
        <v>10.077293634488335</v>
      </c>
      <c r="AR219" s="71">
        <f t="shared" si="127"/>
        <v>9.9894376425134084</v>
      </c>
      <c r="AS219" s="71">
        <f t="shared" si="127"/>
        <v>10.15184169727903</v>
      </c>
      <c r="AT219" s="71">
        <f t="shared" si="127"/>
        <v>9.8639625026969657</v>
      </c>
      <c r="AU219" s="71">
        <f t="shared" si="141"/>
        <v>10.440196722491308</v>
      </c>
    </row>
    <row r="220" spans="1:48" customFormat="1" ht="12.95" customHeight="1">
      <c r="A220" s="54" t="s">
        <v>100</v>
      </c>
      <c r="B220" s="33" t="s">
        <v>38</v>
      </c>
      <c r="C220" s="32">
        <v>55262.663999999997</v>
      </c>
      <c r="D220" s="51">
        <v>2.0000000000000001E-4</v>
      </c>
      <c r="E220" s="10">
        <f t="shared" si="128"/>
        <v>24991.097883730843</v>
      </c>
      <c r="F220">
        <f t="shared" si="114"/>
        <v>24991</v>
      </c>
      <c r="G220">
        <f t="shared" si="123"/>
        <v>2.970064999681199E-2</v>
      </c>
      <c r="K220">
        <f t="shared" si="124"/>
        <v>2.970064999681199E-2</v>
      </c>
      <c r="O220">
        <f t="shared" ca="1" si="120"/>
        <v>2.7587657563441996E-2</v>
      </c>
      <c r="Q220" s="1">
        <f t="shared" si="129"/>
        <v>40244.163999999997</v>
      </c>
      <c r="S220" s="7">
        <v>1</v>
      </c>
      <c r="U220" s="16"/>
      <c r="Z220">
        <f t="shared" si="130"/>
        <v>24991</v>
      </c>
      <c r="AA220" s="71">
        <f t="shared" si="131"/>
        <v>2.9469466282168809E-2</v>
      </c>
      <c r="AB220" s="71">
        <f t="shared" si="125"/>
        <v>8.8346282940984233E-3</v>
      </c>
      <c r="AC220" s="71">
        <f t="shared" si="126"/>
        <v>2.970064999681199E-2</v>
      </c>
      <c r="AD220" s="71">
        <f t="shared" si="132"/>
        <v>2.3118371464318083E-4</v>
      </c>
      <c r="AE220" s="71">
        <f t="shared" si="133"/>
        <v>5.3445909916219659E-8</v>
      </c>
      <c r="AF220">
        <f t="shared" si="134"/>
        <v>2.970064999681199E-2</v>
      </c>
      <c r="AG220" s="102"/>
      <c r="AH220">
        <f t="shared" si="135"/>
        <v>2.0866021702713566E-2</v>
      </c>
      <c r="AI220">
        <f t="shared" si="136"/>
        <v>0.34882600876500414</v>
      </c>
      <c r="AJ220">
        <f t="shared" si="137"/>
        <v>0.99625867240478316</v>
      </c>
      <c r="AK220">
        <f t="shared" si="138"/>
        <v>-0.18940575257731324</v>
      </c>
      <c r="AL220">
        <f t="shared" si="139"/>
        <v>-2.8585346457566758</v>
      </c>
      <c r="AM220">
        <f t="shared" si="140"/>
        <v>-7.0184500691377778</v>
      </c>
      <c r="AN220" s="71">
        <f t="shared" si="127"/>
        <v>10.053882016132093</v>
      </c>
      <c r="AO220" s="71">
        <f t="shared" si="127"/>
        <v>10.067983262325578</v>
      </c>
      <c r="AP220" s="71">
        <f t="shared" si="127"/>
        <v>10.042242774513026</v>
      </c>
      <c r="AQ220" s="71">
        <f t="shared" si="127"/>
        <v>10.089609144824914</v>
      </c>
      <c r="AR220" s="71">
        <f t="shared" si="127"/>
        <v>10.003651019230846</v>
      </c>
      <c r="AS220" s="71">
        <f t="shared" si="127"/>
        <v>10.164161808094462</v>
      </c>
      <c r="AT220" s="71">
        <f t="shared" si="127"/>
        <v>9.8772024091314989</v>
      </c>
      <c r="AU220" s="71">
        <f t="shared" si="141"/>
        <v>10.460618010049926</v>
      </c>
    </row>
    <row r="221" spans="1:48" customFormat="1" ht="12.95" customHeight="1">
      <c r="A221" s="52" t="s">
        <v>97</v>
      </c>
      <c r="B221" s="28" t="s">
        <v>29</v>
      </c>
      <c r="C221" s="13">
        <v>55267.674099999997</v>
      </c>
      <c r="D221" s="52">
        <v>6.9999999999999999E-4</v>
      </c>
      <c r="E221" s="10">
        <f t="shared" si="128"/>
        <v>25007.609551990696</v>
      </c>
      <c r="F221">
        <f t="shared" si="114"/>
        <v>25007.5</v>
      </c>
      <c r="G221">
        <f t="shared" si="123"/>
        <v>3.3241124998312443E-2</v>
      </c>
      <c r="K221">
        <f t="shared" si="124"/>
        <v>3.3241124998312443E-2</v>
      </c>
      <c r="O221">
        <f t="shared" ca="1" si="120"/>
        <v>2.7600559566513787E-2</v>
      </c>
      <c r="Q221" s="1">
        <f t="shared" si="129"/>
        <v>40249.174099999997</v>
      </c>
      <c r="S221" s="7">
        <v>1</v>
      </c>
      <c r="U221" s="16"/>
      <c r="Z221">
        <f t="shared" si="130"/>
        <v>25007.5</v>
      </c>
      <c r="AA221" s="71">
        <f t="shared" si="131"/>
        <v>2.9482187122417187E-2</v>
      </c>
      <c r="AB221" s="71">
        <f t="shared" si="125"/>
        <v>1.2385242302786495E-2</v>
      </c>
      <c r="AC221" s="71">
        <f t="shared" si="126"/>
        <v>3.3241124998312443E-2</v>
      </c>
      <c r="AD221" s="71">
        <f t="shared" si="132"/>
        <v>3.758937875895256E-3</v>
      </c>
      <c r="AE221" s="71">
        <f t="shared" si="133"/>
        <v>1.412961395483994E-5</v>
      </c>
      <c r="AF221">
        <f t="shared" si="134"/>
        <v>3.3241124998312443E-2</v>
      </c>
      <c r="AG221" s="102"/>
      <c r="AH221">
        <f t="shared" si="135"/>
        <v>2.0855882695525949E-2</v>
      </c>
      <c r="AI221">
        <f t="shared" si="136"/>
        <v>0.34894497062369012</v>
      </c>
      <c r="AJ221">
        <f t="shared" si="137"/>
        <v>0.99631269734834227</v>
      </c>
      <c r="AK221">
        <f t="shared" si="138"/>
        <v>-0.18981426367400575</v>
      </c>
      <c r="AL221">
        <f t="shared" si="139"/>
        <v>-2.8579072429314794</v>
      </c>
      <c r="AM221">
        <f t="shared" si="140"/>
        <v>-7.0027184979917898</v>
      </c>
      <c r="AN221" s="71">
        <f t="shared" ref="AN221:AT230" si="142">$AU221+$AB$7*SIN(AO221)</f>
        <v>10.055203615539991</v>
      </c>
      <c r="AO221" s="71">
        <f t="shared" si="142"/>
        <v>10.069233479856639</v>
      </c>
      <c r="AP221" s="71">
        <f t="shared" si="142"/>
        <v>10.043598902775013</v>
      </c>
      <c r="AQ221" s="71">
        <f t="shared" si="142"/>
        <v>10.090815542983588</v>
      </c>
      <c r="AR221" s="71">
        <f t="shared" si="142"/>
        <v>10.005049135806704</v>
      </c>
      <c r="AS221" s="71">
        <f t="shared" si="142"/>
        <v>10.165363056184955</v>
      </c>
      <c r="AT221" s="71">
        <f t="shared" si="142"/>
        <v>9.8785119293480435</v>
      </c>
      <c r="AU221" s="71">
        <f t="shared" si="141"/>
        <v>10.462617720701065</v>
      </c>
    </row>
    <row r="222" spans="1:48" customFormat="1" ht="12.95" customHeight="1">
      <c r="A222" s="232" t="s">
        <v>487</v>
      </c>
      <c r="B222" s="230" t="str">
        <f>IF(H222=INT(H222),"I","II")</f>
        <v>I</v>
      </c>
      <c r="C222" s="12">
        <v>55272.374499999998</v>
      </c>
      <c r="D222" s="233" t="s">
        <v>526</v>
      </c>
      <c r="E222" s="10">
        <f t="shared" si="128"/>
        <v>25023.10054927391</v>
      </c>
      <c r="F222">
        <f t="shared" si="114"/>
        <v>25023</v>
      </c>
      <c r="G222">
        <f t="shared" si="123"/>
        <v>3.0509449999954086E-2</v>
      </c>
      <c r="K222">
        <f t="shared" si="124"/>
        <v>3.0509449999954086E-2</v>
      </c>
      <c r="O222">
        <f t="shared" ca="1" si="120"/>
        <v>2.7612679630005472E-2</v>
      </c>
      <c r="Q222" s="1">
        <f t="shared" si="129"/>
        <v>40253.874499999998</v>
      </c>
      <c r="S222" s="7">
        <v>1</v>
      </c>
      <c r="U222" s="16"/>
      <c r="Z222">
        <f t="shared" si="130"/>
        <v>25023</v>
      </c>
      <c r="AA222" s="71">
        <f t="shared" si="131"/>
        <v>2.9494127438825866E-2</v>
      </c>
      <c r="AB222" s="71">
        <f t="shared" si="125"/>
        <v>9.6631279054538652E-3</v>
      </c>
      <c r="AC222" s="71">
        <f t="shared" si="126"/>
        <v>3.0509449999954086E-2</v>
      </c>
      <c r="AD222" s="71">
        <f t="shared" si="132"/>
        <v>1.0153225611282193E-3</v>
      </c>
      <c r="AE222" s="71">
        <f t="shared" si="133"/>
        <v>1.0308799031359668E-6</v>
      </c>
      <c r="AF222">
        <f t="shared" si="134"/>
        <v>3.0509449999954086E-2</v>
      </c>
      <c r="AG222" s="102"/>
      <c r="AH222">
        <f t="shared" si="135"/>
        <v>2.0846322094500221E-2</v>
      </c>
      <c r="AI222">
        <f t="shared" si="136"/>
        <v>0.34905702715967479</v>
      </c>
      <c r="AJ222">
        <f t="shared" si="137"/>
        <v>0.99636312262725735</v>
      </c>
      <c r="AK222">
        <f t="shared" si="138"/>
        <v>-0.19019819157944823</v>
      </c>
      <c r="AL222">
        <f t="shared" si="139"/>
        <v>-2.8573174910368357</v>
      </c>
      <c r="AM222">
        <f t="shared" si="140"/>
        <v>-6.9879938806961928</v>
      </c>
      <c r="AN222" s="71">
        <f t="shared" si="142"/>
        <v>10.056445493569644</v>
      </c>
      <c r="AO222" s="71">
        <f t="shared" si="142"/>
        <v>10.07040830418727</v>
      </c>
      <c r="AP222" s="71">
        <f t="shared" si="142"/>
        <v>10.044873351392082</v>
      </c>
      <c r="AQ222" s="71">
        <f t="shared" si="142"/>
        <v>10.091948911611412</v>
      </c>
      <c r="AR222" s="71">
        <f t="shared" si="142"/>
        <v>10.006363535397441</v>
      </c>
      <c r="AS222" s="71">
        <f t="shared" si="142"/>
        <v>10.166490669566672</v>
      </c>
      <c r="AT222" s="71">
        <f t="shared" si="142"/>
        <v>9.8797442123478376</v>
      </c>
      <c r="AU222" s="71">
        <f t="shared" si="141"/>
        <v>10.464496236767289</v>
      </c>
    </row>
    <row r="223" spans="1:48" customFormat="1" ht="12.95" customHeight="1">
      <c r="A223" s="234" t="s">
        <v>101</v>
      </c>
      <c r="B223" s="28" t="s">
        <v>38</v>
      </c>
      <c r="C223" s="13">
        <v>55272.374589999999</v>
      </c>
      <c r="D223" s="52">
        <v>2.9999999999999997E-4</v>
      </c>
      <c r="E223" s="10">
        <f t="shared" si="128"/>
        <v>25023.100845884786</v>
      </c>
      <c r="F223">
        <f t="shared" si="114"/>
        <v>25023</v>
      </c>
      <c r="G223">
        <f t="shared" si="123"/>
        <v>3.0599450001318473E-2</v>
      </c>
      <c r="K223">
        <f t="shared" si="124"/>
        <v>3.0599450001318473E-2</v>
      </c>
      <c r="O223">
        <f t="shared" ca="1" si="120"/>
        <v>2.7612679630005472E-2</v>
      </c>
      <c r="Q223" s="1">
        <f t="shared" si="129"/>
        <v>40253.874589999999</v>
      </c>
      <c r="S223" s="7">
        <v>1</v>
      </c>
      <c r="U223" s="16"/>
      <c r="Z223">
        <f t="shared" si="130"/>
        <v>25023</v>
      </c>
      <c r="AA223" s="71">
        <f t="shared" si="131"/>
        <v>2.9494127438825866E-2</v>
      </c>
      <c r="AB223" s="71">
        <f t="shared" si="125"/>
        <v>9.7531279068182528E-3</v>
      </c>
      <c r="AC223" s="71">
        <f t="shared" si="126"/>
        <v>3.0599450001318473E-2</v>
      </c>
      <c r="AD223" s="71">
        <f t="shared" si="132"/>
        <v>1.1053225624926069E-3</v>
      </c>
      <c r="AE223" s="71">
        <f t="shared" si="133"/>
        <v>1.2217379671552229E-6</v>
      </c>
      <c r="AF223">
        <f t="shared" si="134"/>
        <v>3.0599450001318473E-2</v>
      </c>
      <c r="AG223" s="102"/>
      <c r="AH223">
        <f t="shared" si="135"/>
        <v>2.0846322094500221E-2</v>
      </c>
      <c r="AI223">
        <f t="shared" si="136"/>
        <v>0.34905702715967479</v>
      </c>
      <c r="AJ223">
        <f t="shared" si="137"/>
        <v>0.99636312262725735</v>
      </c>
      <c r="AK223">
        <f t="shared" si="138"/>
        <v>-0.19019819157944823</v>
      </c>
      <c r="AL223">
        <f t="shared" si="139"/>
        <v>-2.8573174910368357</v>
      </c>
      <c r="AM223">
        <f t="shared" si="140"/>
        <v>-6.9879938806961928</v>
      </c>
      <c r="AN223" s="71">
        <f t="shared" si="142"/>
        <v>10.056445493569644</v>
      </c>
      <c r="AO223" s="71">
        <f t="shared" si="142"/>
        <v>10.07040830418727</v>
      </c>
      <c r="AP223" s="71">
        <f t="shared" si="142"/>
        <v>10.044873351392082</v>
      </c>
      <c r="AQ223" s="71">
        <f t="shared" si="142"/>
        <v>10.091948911611412</v>
      </c>
      <c r="AR223" s="71">
        <f t="shared" si="142"/>
        <v>10.006363535397441</v>
      </c>
      <c r="AS223" s="71">
        <f t="shared" si="142"/>
        <v>10.166490669566672</v>
      </c>
      <c r="AT223" s="71">
        <f t="shared" si="142"/>
        <v>9.8797442123478376</v>
      </c>
      <c r="AU223" s="71">
        <f t="shared" si="141"/>
        <v>10.464496236767289</v>
      </c>
    </row>
    <row r="224" spans="1:48" customFormat="1" ht="12.95" customHeight="1">
      <c r="A224" s="232" t="s">
        <v>487</v>
      </c>
      <c r="B224" s="230" t="str">
        <f>IF(H224=INT(H224),"I","II")</f>
        <v>I</v>
      </c>
      <c r="C224" s="12">
        <v>55278.442499999997</v>
      </c>
      <c r="D224" s="233" t="s">
        <v>526</v>
      </c>
      <c r="E224" s="10">
        <f t="shared" si="128"/>
        <v>25043.09871358216</v>
      </c>
      <c r="F224">
        <f t="shared" si="114"/>
        <v>25043</v>
      </c>
      <c r="G224">
        <f t="shared" si="123"/>
        <v>2.9952450000564568E-2</v>
      </c>
      <c r="K224">
        <f t="shared" si="124"/>
        <v>2.9952450000564568E-2</v>
      </c>
      <c r="O224">
        <f t="shared" ca="1" si="120"/>
        <v>2.7628318421607647E-2</v>
      </c>
      <c r="Q224" s="1">
        <f t="shared" si="129"/>
        <v>40259.942499999997</v>
      </c>
      <c r="S224" s="7">
        <v>1</v>
      </c>
      <c r="U224" s="16"/>
      <c r="Z224">
        <f t="shared" si="130"/>
        <v>25043</v>
      </c>
      <c r="AA224" s="71">
        <f t="shared" si="131"/>
        <v>2.9509520585227912E-2</v>
      </c>
      <c r="AB224" s="71">
        <f t="shared" si="125"/>
        <v>9.1185158342979786E-3</v>
      </c>
      <c r="AC224" s="71">
        <f t="shared" si="126"/>
        <v>2.9952450000564568E-2</v>
      </c>
      <c r="AD224" s="71">
        <f t="shared" si="132"/>
        <v>4.4292941533665559E-4</v>
      </c>
      <c r="AE224" s="71">
        <f t="shared" si="133"/>
        <v>1.9618646697047154E-7</v>
      </c>
      <c r="AF224">
        <f t="shared" si="134"/>
        <v>2.9952450000564568E-2</v>
      </c>
      <c r="AG224" s="102"/>
      <c r="AH224">
        <f t="shared" si="135"/>
        <v>2.0833934166266589E-2</v>
      </c>
      <c r="AI224">
        <f t="shared" si="136"/>
        <v>0.34920205292470763</v>
      </c>
      <c r="AJ224">
        <f t="shared" si="137"/>
        <v>0.99642772067959362</v>
      </c>
      <c r="AK224">
        <f t="shared" si="138"/>
        <v>-0.19069383328487002</v>
      </c>
      <c r="AL224">
        <f t="shared" si="139"/>
        <v>-2.8565559851582276</v>
      </c>
      <c r="AM224">
        <f t="shared" si="140"/>
        <v>-6.96907052639901</v>
      </c>
      <c r="AN224" s="71">
        <f t="shared" si="142"/>
        <v>10.058048454552095</v>
      </c>
      <c r="AO224" s="71">
        <f t="shared" si="142"/>
        <v>10.071924751057942</v>
      </c>
      <c r="AP224" s="71">
        <f t="shared" si="142"/>
        <v>10.046518529491296</v>
      </c>
      <c r="AQ224" s="71">
        <f t="shared" si="142"/>
        <v>10.093411451104471</v>
      </c>
      <c r="AR224" s="71">
        <f t="shared" si="142"/>
        <v>10.008060988615684</v>
      </c>
      <c r="AS224" s="71">
        <f t="shared" si="142"/>
        <v>10.167944467241876</v>
      </c>
      <c r="AT224" s="71">
        <f t="shared" si="142"/>
        <v>9.8813373043164017</v>
      </c>
      <c r="AU224" s="71">
        <f t="shared" si="141"/>
        <v>10.466920128465642</v>
      </c>
    </row>
    <row r="225" spans="1:48" customFormat="1" ht="12.95" customHeight="1">
      <c r="A225" s="234" t="s">
        <v>101</v>
      </c>
      <c r="B225" s="28" t="s">
        <v>38</v>
      </c>
      <c r="C225" s="13">
        <v>55278.44253</v>
      </c>
      <c r="D225" s="52">
        <v>2.0000000000000001E-4</v>
      </c>
      <c r="E225" s="10">
        <f t="shared" si="128"/>
        <v>25043.098812452459</v>
      </c>
      <c r="F225">
        <f t="shared" si="114"/>
        <v>25043</v>
      </c>
      <c r="G225">
        <f t="shared" si="123"/>
        <v>2.9982450003444683E-2</v>
      </c>
      <c r="K225">
        <f t="shared" si="124"/>
        <v>2.9982450003444683E-2</v>
      </c>
      <c r="O225">
        <f t="shared" ca="1" si="120"/>
        <v>2.7628318421607647E-2</v>
      </c>
      <c r="Q225" s="1">
        <f t="shared" si="129"/>
        <v>40259.94253</v>
      </c>
      <c r="S225" s="7">
        <v>1</v>
      </c>
      <c r="U225" s="16"/>
      <c r="Z225">
        <f t="shared" si="130"/>
        <v>25043</v>
      </c>
      <c r="AA225" s="71">
        <f t="shared" si="131"/>
        <v>2.9509520585227912E-2</v>
      </c>
      <c r="AB225" s="71">
        <f t="shared" si="125"/>
        <v>9.1485158371780936E-3</v>
      </c>
      <c r="AC225" s="71">
        <f t="shared" si="126"/>
        <v>2.9982450003444683E-2</v>
      </c>
      <c r="AD225" s="71">
        <f t="shared" si="132"/>
        <v>4.7292941821677065E-4</v>
      </c>
      <c r="AE225" s="71">
        <f t="shared" si="133"/>
        <v>2.2366223461485315E-7</v>
      </c>
      <c r="AF225">
        <f t="shared" si="134"/>
        <v>2.9982450003444683E-2</v>
      </c>
      <c r="AG225" s="102"/>
      <c r="AH225">
        <f t="shared" si="135"/>
        <v>2.0833934166266589E-2</v>
      </c>
      <c r="AI225">
        <f t="shared" si="136"/>
        <v>0.34920205292470763</v>
      </c>
      <c r="AJ225">
        <f t="shared" si="137"/>
        <v>0.99642772067959362</v>
      </c>
      <c r="AK225">
        <f t="shared" si="138"/>
        <v>-0.19069383328487002</v>
      </c>
      <c r="AL225">
        <f t="shared" si="139"/>
        <v>-2.8565559851582276</v>
      </c>
      <c r="AM225">
        <f t="shared" si="140"/>
        <v>-6.96907052639901</v>
      </c>
      <c r="AN225" s="71">
        <f t="shared" si="142"/>
        <v>10.058048454552095</v>
      </c>
      <c r="AO225" s="71">
        <f t="shared" si="142"/>
        <v>10.071924751057942</v>
      </c>
      <c r="AP225" s="71">
        <f t="shared" si="142"/>
        <v>10.046518529491296</v>
      </c>
      <c r="AQ225" s="71">
        <f t="shared" si="142"/>
        <v>10.093411451104471</v>
      </c>
      <c r="AR225" s="71">
        <f t="shared" si="142"/>
        <v>10.008060988615684</v>
      </c>
      <c r="AS225" s="71">
        <f t="shared" si="142"/>
        <v>10.167944467241876</v>
      </c>
      <c r="AT225" s="71">
        <f t="shared" si="142"/>
        <v>9.8813373043164017</v>
      </c>
      <c r="AU225" s="71">
        <f t="shared" si="141"/>
        <v>10.466920128465642</v>
      </c>
    </row>
    <row r="226" spans="1:48" customFormat="1" ht="12.95" customHeight="1">
      <c r="A226" s="232" t="s">
        <v>476</v>
      </c>
      <c r="B226" s="230" t="str">
        <f>IF(H226=INT(H226),"I","II")</f>
        <v>I</v>
      </c>
      <c r="C226" s="12">
        <v>55278.442600000002</v>
      </c>
      <c r="D226" s="233" t="s">
        <v>526</v>
      </c>
      <c r="E226" s="10">
        <f t="shared" si="128"/>
        <v>25043.099043149814</v>
      </c>
      <c r="F226">
        <f t="shared" si="114"/>
        <v>25043</v>
      </c>
      <c r="G226">
        <f t="shared" si="123"/>
        <v>3.0052450005314313E-2</v>
      </c>
      <c r="K226">
        <f t="shared" si="124"/>
        <v>3.0052450005314313E-2</v>
      </c>
      <c r="O226">
        <f t="shared" ca="1" si="120"/>
        <v>2.7628318421607647E-2</v>
      </c>
      <c r="Q226" s="1">
        <f t="shared" si="129"/>
        <v>40259.942600000002</v>
      </c>
      <c r="S226" s="7">
        <v>1</v>
      </c>
      <c r="U226" s="16"/>
      <c r="Z226">
        <f t="shared" si="130"/>
        <v>25043</v>
      </c>
      <c r="AA226" s="71">
        <f t="shared" si="131"/>
        <v>2.9509520585227912E-2</v>
      </c>
      <c r="AB226" s="71">
        <f t="shared" si="125"/>
        <v>9.2185158390477237E-3</v>
      </c>
      <c r="AC226" s="71">
        <f t="shared" si="126"/>
        <v>3.0052450005314313E-2</v>
      </c>
      <c r="AD226" s="71">
        <f t="shared" si="132"/>
        <v>5.4292942008640072E-4</v>
      </c>
      <c r="AE226" s="71">
        <f t="shared" si="133"/>
        <v>2.947723551953554E-7</v>
      </c>
      <c r="AF226">
        <f t="shared" si="134"/>
        <v>3.0052450005314313E-2</v>
      </c>
      <c r="AG226" s="102"/>
      <c r="AH226">
        <f t="shared" si="135"/>
        <v>2.0833934166266589E-2</v>
      </c>
      <c r="AI226">
        <f t="shared" si="136"/>
        <v>0.34920205292470763</v>
      </c>
      <c r="AJ226">
        <f t="shared" si="137"/>
        <v>0.99642772067959362</v>
      </c>
      <c r="AK226">
        <f t="shared" si="138"/>
        <v>-0.19069383328487002</v>
      </c>
      <c r="AL226">
        <f t="shared" si="139"/>
        <v>-2.8565559851582276</v>
      </c>
      <c r="AM226">
        <f t="shared" si="140"/>
        <v>-6.96907052639901</v>
      </c>
      <c r="AN226" s="71">
        <f t="shared" si="142"/>
        <v>10.058048454552095</v>
      </c>
      <c r="AO226" s="71">
        <f t="shared" si="142"/>
        <v>10.071924751057942</v>
      </c>
      <c r="AP226" s="71">
        <f t="shared" si="142"/>
        <v>10.046518529491296</v>
      </c>
      <c r="AQ226" s="71">
        <f t="shared" si="142"/>
        <v>10.093411451104471</v>
      </c>
      <c r="AR226" s="71">
        <f t="shared" si="142"/>
        <v>10.008060988615684</v>
      </c>
      <c r="AS226" s="71">
        <f t="shared" si="142"/>
        <v>10.167944467241876</v>
      </c>
      <c r="AT226" s="71">
        <f t="shared" si="142"/>
        <v>9.8813373043164017</v>
      </c>
      <c r="AU226" s="71">
        <f t="shared" si="141"/>
        <v>10.466920128465642</v>
      </c>
    </row>
    <row r="227" spans="1:48" customFormat="1" ht="12.95" customHeight="1">
      <c r="A227" s="232" t="s">
        <v>487</v>
      </c>
      <c r="B227" s="230" t="str">
        <f>IF(H227=INT(H227),"I","II")</f>
        <v>I</v>
      </c>
      <c r="C227" s="12">
        <v>55278.442600000002</v>
      </c>
      <c r="D227" s="233" t="s">
        <v>526</v>
      </c>
      <c r="E227" s="10">
        <f t="shared" si="128"/>
        <v>25043.099043149814</v>
      </c>
      <c r="F227">
        <f t="shared" si="114"/>
        <v>25043</v>
      </c>
      <c r="G227">
        <f t="shared" si="123"/>
        <v>3.0052450005314313E-2</v>
      </c>
      <c r="K227">
        <f t="shared" si="124"/>
        <v>3.0052450005314313E-2</v>
      </c>
      <c r="O227">
        <f t="shared" ca="1" si="120"/>
        <v>2.7628318421607647E-2</v>
      </c>
      <c r="Q227" s="1">
        <f t="shared" si="129"/>
        <v>40259.942600000002</v>
      </c>
      <c r="S227" s="7">
        <v>1</v>
      </c>
      <c r="U227" s="16"/>
      <c r="Z227">
        <f t="shared" si="130"/>
        <v>25043</v>
      </c>
      <c r="AA227" s="71">
        <f t="shared" si="131"/>
        <v>2.9509520585227912E-2</v>
      </c>
      <c r="AB227" s="71">
        <f t="shared" si="125"/>
        <v>9.2185158390477237E-3</v>
      </c>
      <c r="AC227" s="71">
        <f t="shared" si="126"/>
        <v>3.0052450005314313E-2</v>
      </c>
      <c r="AD227" s="71">
        <f t="shared" si="132"/>
        <v>5.4292942008640072E-4</v>
      </c>
      <c r="AE227" s="71">
        <f t="shared" si="133"/>
        <v>2.947723551953554E-7</v>
      </c>
      <c r="AF227">
        <f t="shared" si="134"/>
        <v>3.0052450005314313E-2</v>
      </c>
      <c r="AG227" s="102"/>
      <c r="AH227">
        <f t="shared" si="135"/>
        <v>2.0833934166266589E-2</v>
      </c>
      <c r="AI227">
        <f t="shared" si="136"/>
        <v>0.34920205292470763</v>
      </c>
      <c r="AJ227">
        <f t="shared" si="137"/>
        <v>0.99642772067959362</v>
      </c>
      <c r="AK227">
        <f t="shared" si="138"/>
        <v>-0.19069383328487002</v>
      </c>
      <c r="AL227">
        <f t="shared" si="139"/>
        <v>-2.8565559851582276</v>
      </c>
      <c r="AM227">
        <f t="shared" si="140"/>
        <v>-6.96907052639901</v>
      </c>
      <c r="AN227" s="71">
        <f t="shared" si="142"/>
        <v>10.058048454552095</v>
      </c>
      <c r="AO227" s="71">
        <f t="shared" si="142"/>
        <v>10.071924751057942</v>
      </c>
      <c r="AP227" s="71">
        <f t="shared" si="142"/>
        <v>10.046518529491296</v>
      </c>
      <c r="AQ227" s="71">
        <f t="shared" si="142"/>
        <v>10.093411451104471</v>
      </c>
      <c r="AR227" s="71">
        <f t="shared" si="142"/>
        <v>10.008060988615684</v>
      </c>
      <c r="AS227" s="71">
        <f t="shared" si="142"/>
        <v>10.167944467241876</v>
      </c>
      <c r="AT227" s="71">
        <f t="shared" si="142"/>
        <v>9.8813373043164017</v>
      </c>
      <c r="AU227" s="71">
        <f t="shared" si="141"/>
        <v>10.466920128465642</v>
      </c>
    </row>
    <row r="228" spans="1:48" customFormat="1" ht="12.95" customHeight="1">
      <c r="A228" s="234" t="s">
        <v>101</v>
      </c>
      <c r="B228" s="28" t="s">
        <v>38</v>
      </c>
      <c r="C228" s="13">
        <v>55278.442629999998</v>
      </c>
      <c r="D228" s="52">
        <v>2.0000000000000001E-4</v>
      </c>
      <c r="E228" s="10">
        <f t="shared" si="128"/>
        <v>25043.099142020092</v>
      </c>
      <c r="F228">
        <f t="shared" si="114"/>
        <v>25043</v>
      </c>
      <c r="G228">
        <f t="shared" si="123"/>
        <v>3.008245000091847E-2</v>
      </c>
      <c r="K228">
        <f t="shared" si="124"/>
        <v>3.008245000091847E-2</v>
      </c>
      <c r="O228">
        <f t="shared" ca="1" si="120"/>
        <v>2.7628318421607647E-2</v>
      </c>
      <c r="Q228" s="1">
        <f t="shared" si="129"/>
        <v>40259.942629999998</v>
      </c>
      <c r="S228" s="7">
        <v>1</v>
      </c>
      <c r="U228" s="16"/>
      <c r="Z228">
        <f t="shared" si="130"/>
        <v>25043</v>
      </c>
      <c r="AA228" s="71">
        <f t="shared" si="131"/>
        <v>2.9509520585227912E-2</v>
      </c>
      <c r="AB228" s="71">
        <f t="shared" si="125"/>
        <v>9.2485158346518812E-3</v>
      </c>
      <c r="AC228" s="71">
        <f t="shared" si="126"/>
        <v>3.008245000091847E-2</v>
      </c>
      <c r="AD228" s="71">
        <f t="shared" si="132"/>
        <v>5.7292941569055816E-4</v>
      </c>
      <c r="AE228" s="71">
        <f t="shared" si="133"/>
        <v>3.2824811536352439E-7</v>
      </c>
      <c r="AF228">
        <f t="shared" si="134"/>
        <v>3.008245000091847E-2</v>
      </c>
      <c r="AG228" s="102"/>
      <c r="AH228">
        <f t="shared" si="135"/>
        <v>2.0833934166266589E-2</v>
      </c>
      <c r="AI228">
        <f t="shared" si="136"/>
        <v>0.34920205292470763</v>
      </c>
      <c r="AJ228">
        <f t="shared" si="137"/>
        <v>0.99642772067959362</v>
      </c>
      <c r="AK228">
        <f t="shared" si="138"/>
        <v>-0.19069383328487002</v>
      </c>
      <c r="AL228">
        <f t="shared" si="139"/>
        <v>-2.8565559851582276</v>
      </c>
      <c r="AM228">
        <f t="shared" si="140"/>
        <v>-6.96907052639901</v>
      </c>
      <c r="AN228" s="71">
        <f t="shared" si="142"/>
        <v>10.058048454552095</v>
      </c>
      <c r="AO228" s="71">
        <f t="shared" si="142"/>
        <v>10.071924751057942</v>
      </c>
      <c r="AP228" s="71">
        <f t="shared" si="142"/>
        <v>10.046518529491296</v>
      </c>
      <c r="AQ228" s="71">
        <f t="shared" si="142"/>
        <v>10.093411451104471</v>
      </c>
      <c r="AR228" s="71">
        <f t="shared" si="142"/>
        <v>10.008060988615684</v>
      </c>
      <c r="AS228" s="71">
        <f t="shared" si="142"/>
        <v>10.167944467241876</v>
      </c>
      <c r="AT228" s="71">
        <f t="shared" si="142"/>
        <v>9.8813373043164017</v>
      </c>
      <c r="AU228" s="71">
        <f t="shared" si="141"/>
        <v>10.466920128465642</v>
      </c>
    </row>
    <row r="229" spans="1:48" customFormat="1" ht="12.95" customHeight="1">
      <c r="A229" s="52" t="s">
        <v>104</v>
      </c>
      <c r="B229" s="28" t="s">
        <v>29</v>
      </c>
      <c r="C229" s="13">
        <v>55603.872199999998</v>
      </c>
      <c r="D229" s="52">
        <v>4.0000000000000002E-4</v>
      </c>
      <c r="E229" s="10">
        <f t="shared" si="128"/>
        <v>26115.609691068243</v>
      </c>
      <c r="F229">
        <f t="shared" si="114"/>
        <v>26115.5</v>
      </c>
      <c r="G229">
        <f t="shared" si="123"/>
        <v>3.3283324999501929E-2</v>
      </c>
      <c r="K229">
        <f t="shared" si="124"/>
        <v>3.3283324999501929E-2</v>
      </c>
      <c r="O229">
        <f t="shared" ca="1" si="120"/>
        <v>2.8466948621274187E-2</v>
      </c>
      <c r="Q229" s="1">
        <f t="shared" si="129"/>
        <v>40585.372199999998</v>
      </c>
      <c r="S229" s="7">
        <v>1</v>
      </c>
      <c r="U229" s="16"/>
      <c r="Z229">
        <f t="shared" si="130"/>
        <v>26115.5</v>
      </c>
      <c r="AA229" s="71">
        <f t="shared" si="131"/>
        <v>3.0311520483433933E-2</v>
      </c>
      <c r="AB229" s="71">
        <f t="shared" si="125"/>
        <v>1.3199788441152931E-2</v>
      </c>
      <c r="AC229" s="71">
        <f t="shared" si="126"/>
        <v>3.3283324999501929E-2</v>
      </c>
      <c r="AD229" s="71">
        <f t="shared" si="132"/>
        <v>2.9718045160679954E-3</v>
      </c>
      <c r="AE229" s="71">
        <f t="shared" si="133"/>
        <v>8.8316220817221322E-6</v>
      </c>
      <c r="AF229">
        <f t="shared" si="134"/>
        <v>3.3283324999501929E-2</v>
      </c>
      <c r="AG229" s="102"/>
      <c r="AH229">
        <f t="shared" si="135"/>
        <v>2.0083536558348998E-2</v>
      </c>
      <c r="AI229">
        <f t="shared" si="136"/>
        <v>0.35773102478535601</v>
      </c>
      <c r="AJ229">
        <f t="shared" si="137"/>
        <v>0.99908472328684972</v>
      </c>
      <c r="AK229">
        <f t="shared" si="138"/>
        <v>-0.21769857474734139</v>
      </c>
      <c r="AL229">
        <f t="shared" si="139"/>
        <v>-2.8147935427583599</v>
      </c>
      <c r="AM229">
        <f t="shared" si="140"/>
        <v>-6.0654039778784146</v>
      </c>
      <c r="AN229" s="71">
        <f t="shared" si="142"/>
        <v>10.144906569733243</v>
      </c>
      <c r="AO229" s="71">
        <f t="shared" si="142"/>
        <v>10.154283141204649</v>
      </c>
      <c r="AP229" s="71">
        <f t="shared" si="142"/>
        <v>10.135886909915508</v>
      </c>
      <c r="AQ229" s="71">
        <f t="shared" si="142"/>
        <v>10.172269227456267</v>
      </c>
      <c r="AR229" s="71">
        <f t="shared" si="142"/>
        <v>10.10138674321025</v>
      </c>
      <c r="AS229" s="71">
        <f t="shared" si="142"/>
        <v>10.244086812121287</v>
      </c>
      <c r="AT229" s="71">
        <f t="shared" si="142"/>
        <v>9.9719239324578659</v>
      </c>
      <c r="AU229" s="71">
        <f t="shared" si="141"/>
        <v>10.596901320789787</v>
      </c>
    </row>
    <row r="230" spans="1:48" customFormat="1" ht="12.95" customHeight="1">
      <c r="A230" s="232" t="s">
        <v>497</v>
      </c>
      <c r="B230" s="230" t="str">
        <f>IF(H230=INT(H230),"I","II")</f>
        <v>I</v>
      </c>
      <c r="C230" s="12">
        <v>55623.438499999997</v>
      </c>
      <c r="D230" s="233" t="s">
        <v>526</v>
      </c>
      <c r="E230" s="10">
        <f t="shared" si="128"/>
        <v>26180.093883933198</v>
      </c>
      <c r="F230">
        <f t="shared" si="114"/>
        <v>26180</v>
      </c>
      <c r="G230">
        <f t="shared" si="123"/>
        <v>2.8486999995948281E-2</v>
      </c>
      <c r="K230">
        <f t="shared" si="124"/>
        <v>2.8486999995948281E-2</v>
      </c>
      <c r="O230">
        <f t="shared" ca="1" si="120"/>
        <v>2.8517383724191197E-2</v>
      </c>
      <c r="Q230" s="1">
        <f t="shared" si="129"/>
        <v>40604.938499999997</v>
      </c>
      <c r="S230" s="7">
        <v>1</v>
      </c>
      <c r="U230" s="16"/>
      <c r="Z230">
        <f t="shared" si="130"/>
        <v>26180</v>
      </c>
      <c r="AA230" s="71">
        <f t="shared" si="131"/>
        <v>3.0358228794657442E-2</v>
      </c>
      <c r="AB230" s="71">
        <f t="shared" si="125"/>
        <v>8.4540365370494829E-3</v>
      </c>
      <c r="AC230" s="71">
        <f t="shared" si="126"/>
        <v>2.8486999995948281E-2</v>
      </c>
      <c r="AD230" s="71">
        <f t="shared" si="132"/>
        <v>-1.8712287987091604E-3</v>
      </c>
      <c r="AE230" s="71">
        <f t="shared" si="133"/>
        <v>3.5014972171185277E-6</v>
      </c>
      <c r="AF230">
        <f t="shared" si="134"/>
        <v>2.8486999995948281E-2</v>
      </c>
      <c r="AG230" s="102"/>
      <c r="AH230">
        <f t="shared" si="135"/>
        <v>2.0032963458898798E-2</v>
      </c>
      <c r="AI230">
        <f t="shared" si="136"/>
        <v>0.35829323410511249</v>
      </c>
      <c r="AJ230">
        <f t="shared" si="137"/>
        <v>0.99919146656963909</v>
      </c>
      <c r="AK230">
        <f t="shared" si="138"/>
        <v>-0.21935025091167962</v>
      </c>
      <c r="AL230">
        <f t="shared" si="139"/>
        <v>-2.8122207912640569</v>
      </c>
      <c r="AM230">
        <f t="shared" si="140"/>
        <v>-6.0171692826677781</v>
      </c>
      <c r="AN230" s="71">
        <f t="shared" si="142"/>
        <v>10.150187821348034</v>
      </c>
      <c r="AO230" s="71">
        <f t="shared" si="142"/>
        <v>10.159310163963735</v>
      </c>
      <c r="AP230" s="71">
        <f t="shared" si="142"/>
        <v>10.141329872003288</v>
      </c>
      <c r="AQ230" s="71">
        <f t="shared" si="142"/>
        <v>10.177053225274394</v>
      </c>
      <c r="AR230" s="71">
        <f t="shared" si="142"/>
        <v>10.107136183576214</v>
      </c>
      <c r="AS230" s="71">
        <f t="shared" si="142"/>
        <v>10.248563247633992</v>
      </c>
      <c r="AT230" s="71">
        <f t="shared" si="142"/>
        <v>9.9777021890873172</v>
      </c>
      <c r="AU230" s="71">
        <f t="shared" si="141"/>
        <v>10.604718371516972</v>
      </c>
    </row>
    <row r="231" spans="1:48" customFormat="1" ht="12.95" customHeight="1">
      <c r="A231" s="235" t="s">
        <v>108</v>
      </c>
      <c r="B231" s="38" t="s">
        <v>38</v>
      </c>
      <c r="C231" s="39">
        <v>55653.481119999997</v>
      </c>
      <c r="D231" s="236">
        <v>2.0000000000000001E-4</v>
      </c>
      <c r="E231" s="10">
        <f t="shared" si="128"/>
        <v>26279.104637230892</v>
      </c>
      <c r="F231">
        <f t="shared" si="114"/>
        <v>26279</v>
      </c>
      <c r="G231">
        <f t="shared" si="123"/>
        <v>3.1749850000778679E-2</v>
      </c>
      <c r="K231">
        <f t="shared" si="124"/>
        <v>3.1749850000778679E-2</v>
      </c>
      <c r="O231">
        <f t="shared" ca="1" si="120"/>
        <v>2.8594795742621956E-2</v>
      </c>
      <c r="Q231" s="1">
        <f t="shared" si="129"/>
        <v>40634.981119999997</v>
      </c>
      <c r="S231" s="7">
        <v>1</v>
      </c>
      <c r="U231" s="16"/>
      <c r="Z231">
        <f t="shared" si="130"/>
        <v>26279</v>
      </c>
      <c r="AA231" s="71">
        <f t="shared" si="131"/>
        <v>3.0429570406654491E-2</v>
      </c>
      <c r="AB231" s="71">
        <f t="shared" si="125"/>
        <v>1.1795725885620258E-2</v>
      </c>
      <c r="AC231" s="71">
        <f t="shared" si="126"/>
        <v>3.1749850000778679E-2</v>
      </c>
      <c r="AD231" s="71">
        <f t="shared" si="132"/>
        <v>1.3202795941241879E-3</v>
      </c>
      <c r="AE231" s="71">
        <f t="shared" si="133"/>
        <v>1.7431382066607304E-6</v>
      </c>
      <c r="AF231">
        <f t="shared" si="134"/>
        <v>3.1749850000778679E-2</v>
      </c>
      <c r="AG231" s="102"/>
      <c r="AH231">
        <f t="shared" si="135"/>
        <v>1.9954124115158421E-2</v>
      </c>
      <c r="AI231">
        <f t="shared" si="136"/>
        <v>0.35916760554345228</v>
      </c>
      <c r="AJ231">
        <f t="shared" si="137"/>
        <v>0.99934295891312153</v>
      </c>
      <c r="AK231">
        <f t="shared" si="138"/>
        <v>-0.22189174879968021</v>
      </c>
      <c r="AL231">
        <f t="shared" si="139"/>
        <v>-2.8082575679334494</v>
      </c>
      <c r="AM231">
        <f t="shared" si="140"/>
        <v>-5.9443094555248743</v>
      </c>
      <c r="AN231" s="71">
        <f t="shared" ref="AN231:AT240" si="143">$AU231+$AB$7*SIN(AO231)</f>
        <v>10.158307106854302</v>
      </c>
      <c r="AO231" s="71">
        <f t="shared" si="143"/>
        <v>10.167044446177313</v>
      </c>
      <c r="AP231" s="71">
        <f t="shared" si="143"/>
        <v>10.149698589866052</v>
      </c>
      <c r="AQ231" s="71">
        <f t="shared" si="143"/>
        <v>10.184408808263452</v>
      </c>
      <c r="AR231" s="71">
        <f t="shared" si="143"/>
        <v>10.115989294981771</v>
      </c>
      <c r="AS231" s="71">
        <f t="shared" si="143"/>
        <v>10.255414425674708</v>
      </c>
      <c r="AT231" s="71">
        <f t="shared" si="143"/>
        <v>9.9866457195902303</v>
      </c>
      <c r="AU231" s="71">
        <f t="shared" si="141"/>
        <v>10.616716635423817</v>
      </c>
      <c r="AV231" s="71"/>
    </row>
    <row r="232" spans="1:48" customFormat="1" ht="12.95" customHeight="1">
      <c r="A232" s="235" t="s">
        <v>108</v>
      </c>
      <c r="B232" s="38" t="s">
        <v>38</v>
      </c>
      <c r="C232" s="39">
        <v>55653.481220000001</v>
      </c>
      <c r="D232" s="236">
        <v>1E-4</v>
      </c>
      <c r="E232" s="10">
        <f t="shared" si="128"/>
        <v>26279.104966798546</v>
      </c>
      <c r="F232">
        <f t="shared" si="114"/>
        <v>26279</v>
      </c>
      <c r="G232">
        <f t="shared" si="123"/>
        <v>3.1849850005528424E-2</v>
      </c>
      <c r="K232">
        <f t="shared" si="124"/>
        <v>3.1849850005528424E-2</v>
      </c>
      <c r="O232">
        <f t="shared" ca="1" si="120"/>
        <v>2.8594795742621956E-2</v>
      </c>
      <c r="Q232" s="1">
        <f t="shared" si="129"/>
        <v>40634.981220000001</v>
      </c>
      <c r="S232" s="7">
        <v>1</v>
      </c>
      <c r="U232" s="16"/>
      <c r="Z232">
        <f t="shared" si="130"/>
        <v>26279</v>
      </c>
      <c r="AA232" s="71">
        <f t="shared" si="131"/>
        <v>3.0429570406654491E-2</v>
      </c>
      <c r="AB232" s="71">
        <f t="shared" si="125"/>
        <v>1.1895725890370003E-2</v>
      </c>
      <c r="AC232" s="71">
        <f t="shared" si="126"/>
        <v>3.1849850005528424E-2</v>
      </c>
      <c r="AD232" s="71">
        <f t="shared" si="132"/>
        <v>1.4202795988739331E-3</v>
      </c>
      <c r="AE232" s="71">
        <f t="shared" si="133"/>
        <v>2.0171941389775002E-6</v>
      </c>
      <c r="AF232">
        <f t="shared" si="134"/>
        <v>3.1849850005528424E-2</v>
      </c>
      <c r="AG232" s="102"/>
      <c r="AH232">
        <f t="shared" si="135"/>
        <v>1.9954124115158421E-2</v>
      </c>
      <c r="AI232">
        <f t="shared" si="136"/>
        <v>0.35916760554345228</v>
      </c>
      <c r="AJ232">
        <f t="shared" si="137"/>
        <v>0.99934295891312153</v>
      </c>
      <c r="AK232">
        <f t="shared" si="138"/>
        <v>-0.22189174879968021</v>
      </c>
      <c r="AL232">
        <f t="shared" si="139"/>
        <v>-2.8082575679334494</v>
      </c>
      <c r="AM232">
        <f t="shared" si="140"/>
        <v>-5.9443094555248743</v>
      </c>
      <c r="AN232" s="71">
        <f t="shared" si="143"/>
        <v>10.158307106854302</v>
      </c>
      <c r="AO232" s="71">
        <f t="shared" si="143"/>
        <v>10.167044446177313</v>
      </c>
      <c r="AP232" s="71">
        <f t="shared" si="143"/>
        <v>10.149698589866052</v>
      </c>
      <c r="AQ232" s="71">
        <f t="shared" si="143"/>
        <v>10.184408808263452</v>
      </c>
      <c r="AR232" s="71">
        <f t="shared" si="143"/>
        <v>10.115989294981771</v>
      </c>
      <c r="AS232" s="71">
        <f t="shared" si="143"/>
        <v>10.255414425674708</v>
      </c>
      <c r="AT232" s="71">
        <f t="shared" si="143"/>
        <v>9.9866457195902303</v>
      </c>
      <c r="AU232" s="71">
        <f t="shared" si="141"/>
        <v>10.616716635423817</v>
      </c>
    </row>
    <row r="233" spans="1:48" customFormat="1" ht="12.95" customHeight="1">
      <c r="A233" s="52" t="s">
        <v>104</v>
      </c>
      <c r="B233" s="28" t="s">
        <v>29</v>
      </c>
      <c r="C233" s="13">
        <v>55666.679900000003</v>
      </c>
      <c r="D233" s="52">
        <v>4.0000000000000002E-4</v>
      </c>
      <c r="E233" s="10">
        <f t="shared" si="128"/>
        <v>26322.603544796584</v>
      </c>
      <c r="F233">
        <f t="shared" si="114"/>
        <v>26322.5</v>
      </c>
      <c r="G233">
        <f t="shared" si="123"/>
        <v>3.1418375008797739E-2</v>
      </c>
      <c r="K233">
        <f t="shared" si="124"/>
        <v>3.1418375008797739E-2</v>
      </c>
      <c r="O233">
        <f t="shared" ca="1" si="120"/>
        <v>2.8628810114356681E-2</v>
      </c>
      <c r="Q233" s="1">
        <f t="shared" si="129"/>
        <v>40648.179900000003</v>
      </c>
      <c r="S233" s="7">
        <v>1</v>
      </c>
      <c r="U233" s="16"/>
      <c r="Z233">
        <f t="shared" si="130"/>
        <v>26322.5</v>
      </c>
      <c r="AA233" s="71">
        <f t="shared" si="131"/>
        <v>3.0460782398916038E-2</v>
      </c>
      <c r="AB233" s="71">
        <f t="shared" si="125"/>
        <v>1.1499358877537932E-2</v>
      </c>
      <c r="AC233" s="71">
        <f t="shared" si="126"/>
        <v>3.1418375008797739E-2</v>
      </c>
      <c r="AD233" s="71">
        <f t="shared" si="132"/>
        <v>9.5759260988170086E-4</v>
      </c>
      <c r="AE233" s="71">
        <f t="shared" si="133"/>
        <v>9.1698360650004738E-7</v>
      </c>
      <c r="AF233">
        <f t="shared" si="134"/>
        <v>3.1418375008797739E-2</v>
      </c>
      <c r="AG233" s="102"/>
      <c r="AH233">
        <f t="shared" si="135"/>
        <v>1.9919016131259806E-2</v>
      </c>
      <c r="AI233">
        <f t="shared" si="136"/>
        <v>0.35955622214513872</v>
      </c>
      <c r="AJ233">
        <f t="shared" si="137"/>
        <v>0.99940475177215449</v>
      </c>
      <c r="AK233">
        <f t="shared" si="138"/>
        <v>-0.22301092658720992</v>
      </c>
      <c r="AL233">
        <f t="shared" si="139"/>
        <v>-2.8065105948341613</v>
      </c>
      <c r="AM233">
        <f t="shared" si="140"/>
        <v>-5.9127354164664787</v>
      </c>
      <c r="AN233" s="71">
        <f t="shared" si="143"/>
        <v>10.161879758328871</v>
      </c>
      <c r="AO233" s="71">
        <f t="shared" si="143"/>
        <v>10.17045001118082</v>
      </c>
      <c r="AP233" s="71">
        <f t="shared" si="143"/>
        <v>10.153381234508602</v>
      </c>
      <c r="AQ233" s="71">
        <f t="shared" si="143"/>
        <v>10.187645902845913</v>
      </c>
      <c r="AR233" s="71">
        <f t="shared" si="143"/>
        <v>10.119890045888244</v>
      </c>
      <c r="AS233" s="71">
        <f t="shared" si="143"/>
        <v>10.258417500730459</v>
      </c>
      <c r="AT233" s="71">
        <f t="shared" si="143"/>
        <v>9.9906041101871725</v>
      </c>
      <c r="AU233" s="71">
        <f t="shared" si="141"/>
        <v>10.621988599867732</v>
      </c>
    </row>
    <row r="234" spans="1:48" customFormat="1" ht="12.95" customHeight="1">
      <c r="A234" s="237" t="s">
        <v>106</v>
      </c>
      <c r="B234" s="10"/>
      <c r="C234" s="13">
        <v>55917.009700000002</v>
      </c>
      <c r="D234" s="52">
        <v>1E-4</v>
      </c>
      <c r="E234" s="10">
        <f t="shared" si="128"/>
        <v>27147.609555286392</v>
      </c>
      <c r="F234">
        <f t="shared" si="114"/>
        <v>27147.5</v>
      </c>
      <c r="G234">
        <f t="shared" si="123"/>
        <v>3.3242125005926937E-2</v>
      </c>
      <c r="L234">
        <f>+G234</f>
        <v>3.3242125005926937E-2</v>
      </c>
      <c r="O234">
        <f t="shared" ca="1" si="120"/>
        <v>2.9273910267946329E-2</v>
      </c>
      <c r="Q234" s="1">
        <f t="shared" si="129"/>
        <v>40898.509700000002</v>
      </c>
      <c r="S234" s="7">
        <v>1</v>
      </c>
      <c r="U234" s="16"/>
      <c r="Z234">
        <f t="shared" si="130"/>
        <v>27147.5</v>
      </c>
      <c r="AA234" s="71">
        <f t="shared" si="131"/>
        <v>3.1036553089190837E-2</v>
      </c>
      <c r="AB234" s="71">
        <f t="shared" si="125"/>
        <v>1.4043434348098016E-2</v>
      </c>
      <c r="AC234" s="71">
        <f t="shared" si="126"/>
        <v>3.3242125005926937E-2</v>
      </c>
      <c r="AD234" s="71">
        <f t="shared" si="132"/>
        <v>2.2055719167361001E-3</v>
      </c>
      <c r="AE234" s="71">
        <f t="shared" si="133"/>
        <v>4.8645474798949544E-6</v>
      </c>
      <c r="AF234">
        <f t="shared" si="134"/>
        <v>3.3242125005926937E-2</v>
      </c>
      <c r="AG234" s="102"/>
      <c r="AH234">
        <f t="shared" si="135"/>
        <v>1.9198690657828921E-2</v>
      </c>
      <c r="AI234">
        <f t="shared" si="136"/>
        <v>0.36746115472189367</v>
      </c>
      <c r="AJ234">
        <f t="shared" si="137"/>
        <v>0.99999975929502161</v>
      </c>
      <c r="AK234">
        <f t="shared" si="138"/>
        <v>-0.24453366881583541</v>
      </c>
      <c r="AL234">
        <f t="shared" si="139"/>
        <v>-2.7726991485918604</v>
      </c>
      <c r="AM234">
        <f t="shared" si="140"/>
        <v>-5.3599967548909175</v>
      </c>
      <c r="AN234" s="71">
        <f t="shared" si="143"/>
        <v>10.230251205767249</v>
      </c>
      <c r="AO234" s="71">
        <f t="shared" si="143"/>
        <v>10.235932957642122</v>
      </c>
      <c r="AP234" s="71">
        <f t="shared" si="143"/>
        <v>10.223843714044211</v>
      </c>
      <c r="AQ234" s="71">
        <f t="shared" si="143"/>
        <v>10.24975381267728</v>
      </c>
      <c r="AR234" s="71">
        <f t="shared" si="143"/>
        <v>10.195042283311386</v>
      </c>
      <c r="AS234" s="71">
        <f t="shared" si="143"/>
        <v>10.314666055861901</v>
      </c>
      <c r="AT234" s="71">
        <f t="shared" si="143"/>
        <v>10.069037920047057</v>
      </c>
      <c r="AU234" s="71">
        <f t="shared" si="141"/>
        <v>10.721974132424766</v>
      </c>
    </row>
    <row r="235" spans="1:48" customFormat="1" ht="12.95" customHeight="1">
      <c r="A235" s="13" t="s">
        <v>107</v>
      </c>
      <c r="B235" s="28" t="s">
        <v>29</v>
      </c>
      <c r="C235" s="13">
        <v>55968.895799999998</v>
      </c>
      <c r="D235" s="13">
        <v>8.0000000000000004E-4</v>
      </c>
      <c r="E235" s="10">
        <f t="shared" si="128"/>
        <v>27318.609349800954</v>
      </c>
      <c r="F235">
        <f t="shared" si="114"/>
        <v>27318.5</v>
      </c>
      <c r="G235">
        <f t="shared" si="123"/>
        <v>3.317977500410052E-2</v>
      </c>
      <c r="K235">
        <f t="shared" ref="K235:K245" si="144">+G235</f>
        <v>3.317977500410052E-2</v>
      </c>
      <c r="O235">
        <f t="shared" ca="1" si="120"/>
        <v>2.940762193614491E-2</v>
      </c>
      <c r="Q235" s="1">
        <f t="shared" si="129"/>
        <v>40950.395799999998</v>
      </c>
      <c r="S235" s="7">
        <v>1</v>
      </c>
      <c r="U235" s="16"/>
      <c r="Z235">
        <f t="shared" si="130"/>
        <v>27318.5</v>
      </c>
      <c r="AA235" s="71">
        <f t="shared" si="131"/>
        <v>3.1151887940383826E-2</v>
      </c>
      <c r="AB235" s="71">
        <f t="shared" si="125"/>
        <v>1.4143499678955559E-2</v>
      </c>
      <c r="AC235" s="71">
        <f t="shared" si="126"/>
        <v>3.317977500410052E-2</v>
      </c>
      <c r="AD235" s="71">
        <f t="shared" si="132"/>
        <v>2.0278870637166942E-3</v>
      </c>
      <c r="AE235" s="71">
        <f t="shared" si="133"/>
        <v>4.1123259431895153E-6</v>
      </c>
      <c r="AF235">
        <f t="shared" si="134"/>
        <v>3.317977500410052E-2</v>
      </c>
      <c r="AG235" s="102"/>
      <c r="AH235">
        <f t="shared" si="135"/>
        <v>1.9036275325144961E-2</v>
      </c>
      <c r="AI235">
        <f t="shared" si="136"/>
        <v>0.36923322236094036</v>
      </c>
      <c r="AJ235">
        <f t="shared" si="137"/>
        <v>0.99997896422658905</v>
      </c>
      <c r="AK235">
        <f t="shared" si="138"/>
        <v>-0.24906902295775318</v>
      </c>
      <c r="AL235">
        <f t="shared" si="139"/>
        <v>-2.765519041775244</v>
      </c>
      <c r="AM235">
        <f t="shared" si="140"/>
        <v>-5.2552805970472711</v>
      </c>
      <c r="AN235" s="71">
        <f t="shared" si="143"/>
        <v>10.244576838895322</v>
      </c>
      <c r="AO235" s="71">
        <f t="shared" si="143"/>
        <v>10.249734579584644</v>
      </c>
      <c r="AP235" s="71">
        <f t="shared" si="143"/>
        <v>10.238593729732369</v>
      </c>
      <c r="AQ235" s="71">
        <f t="shared" si="143"/>
        <v>10.262829073669131</v>
      </c>
      <c r="AR235" s="71">
        <f t="shared" si="143"/>
        <v>10.210879586179276</v>
      </c>
      <c r="AS235" s="71">
        <f t="shared" si="143"/>
        <v>10.326195890375228</v>
      </c>
      <c r="AT235" s="71">
        <f t="shared" si="143"/>
        <v>10.086105189156061</v>
      </c>
      <c r="AU235" s="71">
        <f t="shared" si="141"/>
        <v>10.74269840644568</v>
      </c>
    </row>
    <row r="236" spans="1:48" customFormat="1" ht="12.95" customHeight="1">
      <c r="A236" s="145" t="s">
        <v>108</v>
      </c>
      <c r="B236" s="38" t="s">
        <v>29</v>
      </c>
      <c r="C236" s="39">
        <v>56010.464679999997</v>
      </c>
      <c r="D236" s="39">
        <v>1E-4</v>
      </c>
      <c r="E236" s="10">
        <f t="shared" si="128"/>
        <v>27455.606925995751</v>
      </c>
      <c r="F236">
        <f t="shared" ref="F236:F267" si="145">ROUND(2*E236,0)/2</f>
        <v>27455.5</v>
      </c>
      <c r="G236">
        <f t="shared" ref="G236:G266" si="146">+C236-(C$7+F236*C$8)</f>
        <v>3.2444324999232776E-2</v>
      </c>
      <c r="K236">
        <f t="shared" si="144"/>
        <v>3.2444324999232776E-2</v>
      </c>
      <c r="O236">
        <f t="shared" ca="1" si="120"/>
        <v>2.9514747658619798E-2</v>
      </c>
      <c r="Q236" s="1">
        <f t="shared" si="129"/>
        <v>40991.964679999997</v>
      </c>
      <c r="S236" s="7">
        <v>1</v>
      </c>
      <c r="U236" s="16"/>
      <c r="Z236">
        <f t="shared" si="130"/>
        <v>27455.5</v>
      </c>
      <c r="AA236" s="71">
        <f t="shared" si="131"/>
        <v>3.1243249681408312E-2</v>
      </c>
      <c r="AB236" s="71">
        <f t="shared" ref="AB236:AB266" si="147">IF(S236&lt;&gt;0,G236-AH236, -9999)</f>
        <v>1.3541468658971552E-2</v>
      </c>
      <c r="AC236" s="71">
        <f t="shared" ref="AC236:AC266" si="148">+G236-P236</f>
        <v>3.2444324999232776E-2</v>
      </c>
      <c r="AD236" s="71">
        <f t="shared" si="132"/>
        <v>1.201075317824464E-3</v>
      </c>
      <c r="AE236" s="71">
        <f t="shared" si="133"/>
        <v>1.4425819190871374E-6</v>
      </c>
      <c r="AF236">
        <f t="shared" si="134"/>
        <v>3.2444324999232776E-2</v>
      </c>
      <c r="AG236" s="102"/>
      <c r="AH236">
        <f t="shared" si="135"/>
        <v>1.8902856340261225E-2</v>
      </c>
      <c r="AI236">
        <f t="shared" si="136"/>
        <v>0.37068797186927416</v>
      </c>
      <c r="AJ236">
        <f t="shared" si="137"/>
        <v>0.99992454671963193</v>
      </c>
      <c r="AK236">
        <f t="shared" si="138"/>
        <v>-0.25272213440908819</v>
      </c>
      <c r="AL236">
        <f t="shared" si="139"/>
        <v>-2.7597208310601196</v>
      </c>
      <c r="AM236">
        <f t="shared" si="140"/>
        <v>-5.1735589255930616</v>
      </c>
      <c r="AN236" s="71">
        <f t="shared" si="143"/>
        <v>10.256094847431509</v>
      </c>
      <c r="AO236" s="71">
        <f t="shared" si="143"/>
        <v>10.26085284879913</v>
      </c>
      <c r="AP236" s="71">
        <f t="shared" si="143"/>
        <v>10.250446835231049</v>
      </c>
      <c r="AQ236" s="71">
        <f t="shared" si="143"/>
        <v>10.273363222382915</v>
      </c>
      <c r="AR236" s="71">
        <f t="shared" si="143"/>
        <v>10.223627359706132</v>
      </c>
      <c r="AS236" s="71">
        <f t="shared" si="143"/>
        <v>10.335412975036842</v>
      </c>
      <c r="AT236" s="71">
        <f t="shared" si="143"/>
        <v>10.099982359568671</v>
      </c>
      <c r="AU236" s="71">
        <f t="shared" si="141"/>
        <v>10.759302064579392</v>
      </c>
    </row>
    <row r="237" spans="1:48" customFormat="1" ht="12.95" customHeight="1">
      <c r="A237" s="13" t="s">
        <v>107</v>
      </c>
      <c r="B237" s="28" t="s">
        <v>38</v>
      </c>
      <c r="C237" s="13">
        <v>56036.711600000002</v>
      </c>
      <c r="D237" s="13">
        <v>2.0000000000000001E-4</v>
      </c>
      <c r="E237" s="10">
        <f t="shared" si="128"/>
        <v>27542.108280436372</v>
      </c>
      <c r="F237">
        <f t="shared" si="145"/>
        <v>27542</v>
      </c>
      <c r="G237">
        <f t="shared" si="146"/>
        <v>3.2855300007213373E-2</v>
      </c>
      <c r="K237">
        <f t="shared" si="144"/>
        <v>3.2855300007213373E-2</v>
      </c>
      <c r="O237">
        <f t="shared" ca="1" si="120"/>
        <v>2.9582385432299199E-2</v>
      </c>
      <c r="Q237" s="1">
        <f t="shared" si="129"/>
        <v>41018.211600000002</v>
      </c>
      <c r="S237" s="7">
        <v>1</v>
      </c>
      <c r="U237" s="16"/>
      <c r="Z237">
        <f t="shared" si="130"/>
        <v>27542</v>
      </c>
      <c r="AA237" s="71">
        <f t="shared" si="131"/>
        <v>3.1300448672577239E-2</v>
      </c>
      <c r="AB237" s="71">
        <f t="shared" si="147"/>
        <v>1.4038201767997867E-2</v>
      </c>
      <c r="AC237" s="71">
        <f t="shared" si="148"/>
        <v>3.2855300007213373E-2</v>
      </c>
      <c r="AD237" s="71">
        <f t="shared" si="132"/>
        <v>1.5548513346361342E-3</v>
      </c>
      <c r="AE237" s="71">
        <f t="shared" si="133"/>
        <v>2.4175626728197679E-6</v>
      </c>
      <c r="AF237">
        <f t="shared" si="134"/>
        <v>3.2855300007213373E-2</v>
      </c>
      <c r="AG237" s="102"/>
      <c r="AH237">
        <f t="shared" si="135"/>
        <v>1.8817098239215506E-2</v>
      </c>
      <c r="AI237">
        <f t="shared" si="136"/>
        <v>0.37162286515558896</v>
      </c>
      <c r="AJ237">
        <f t="shared" si="137"/>
        <v>0.99987253178232482</v>
      </c>
      <c r="AK237">
        <f t="shared" si="138"/>
        <v>-0.25503780577597052</v>
      </c>
      <c r="AL237">
        <f t="shared" si="139"/>
        <v>-2.7560384128310305</v>
      </c>
      <c r="AM237">
        <f t="shared" si="140"/>
        <v>-5.12291876455539</v>
      </c>
      <c r="AN237" s="71">
        <f t="shared" si="143"/>
        <v>10.263386309311212</v>
      </c>
      <c r="AO237" s="71">
        <f t="shared" si="143"/>
        <v>10.267901274249763</v>
      </c>
      <c r="AP237" s="71">
        <f t="shared" si="143"/>
        <v>10.257947221958512</v>
      </c>
      <c r="AQ237" s="71">
        <f t="shared" si="143"/>
        <v>10.280042568870552</v>
      </c>
      <c r="AR237" s="71">
        <f t="shared" si="143"/>
        <v>10.231702535683532</v>
      </c>
      <c r="AS237" s="71">
        <f t="shared" si="143"/>
        <v>10.341225295315445</v>
      </c>
      <c r="AT237" s="71">
        <f t="shared" si="143"/>
        <v>10.108837785845541</v>
      </c>
      <c r="AU237" s="71">
        <f t="shared" si="141"/>
        <v>10.769785396174766</v>
      </c>
    </row>
    <row r="238" spans="1:48" customFormat="1" ht="12.95" customHeight="1">
      <c r="A238" s="145" t="s">
        <v>108</v>
      </c>
      <c r="B238" s="38" t="s">
        <v>29</v>
      </c>
      <c r="C238" s="39">
        <v>56400.364309999997</v>
      </c>
      <c r="D238" s="39">
        <v>1E-4</v>
      </c>
      <c r="E238" s="10">
        <f t="shared" si="128"/>
        <v>28740.589929368711</v>
      </c>
      <c r="F238">
        <f t="shared" si="145"/>
        <v>28740.5</v>
      </c>
      <c r="G238">
        <f t="shared" si="146"/>
        <v>2.7287074997730087E-2</v>
      </c>
      <c r="K238">
        <f t="shared" si="144"/>
        <v>2.7287074997730087E-2</v>
      </c>
      <c r="O238">
        <f t="shared" ca="1" si="120"/>
        <v>3.0519540019059432E-2</v>
      </c>
      <c r="Q238" s="1">
        <f t="shared" si="129"/>
        <v>41381.864309999997</v>
      </c>
      <c r="S238" s="7">
        <v>1</v>
      </c>
      <c r="U238" s="16"/>
      <c r="Z238">
        <f t="shared" si="130"/>
        <v>28740.5</v>
      </c>
      <c r="AA238" s="71">
        <f t="shared" si="131"/>
        <v>3.2051397163858887E-2</v>
      </c>
      <c r="AB238" s="71">
        <f t="shared" si="147"/>
        <v>9.7820986169033855E-3</v>
      </c>
      <c r="AC238" s="71">
        <f t="shared" si="148"/>
        <v>2.7287074997730087E-2</v>
      </c>
      <c r="AD238" s="71">
        <f t="shared" si="132"/>
        <v>-4.7643221661287996E-3</v>
      </c>
      <c r="AE238" s="71">
        <f t="shared" si="133"/>
        <v>2.2698765702666218E-5</v>
      </c>
      <c r="AF238">
        <f t="shared" si="134"/>
        <v>2.7287074997730087E-2</v>
      </c>
      <c r="AG238" s="102"/>
      <c r="AH238">
        <f t="shared" si="135"/>
        <v>1.7504976380826702E-2</v>
      </c>
      <c r="AI238">
        <f t="shared" si="136"/>
        <v>0.38599149993729187</v>
      </c>
      <c r="AJ238">
        <f t="shared" si="137"/>
        <v>0.99762855972155895</v>
      </c>
      <c r="AK238">
        <f t="shared" si="138"/>
        <v>-0.28791607773974009</v>
      </c>
      <c r="AL238">
        <f t="shared" si="139"/>
        <v>-2.703123119852699</v>
      </c>
      <c r="AM238">
        <f t="shared" si="140"/>
        <v>-4.4880068395037584</v>
      </c>
      <c r="AN238" s="71">
        <f t="shared" si="143"/>
        <v>10.366097463907915</v>
      </c>
      <c r="AO238" s="71">
        <f t="shared" si="143"/>
        <v>10.367998734660631</v>
      </c>
      <c r="AP238" s="71">
        <f t="shared" si="143"/>
        <v>10.363239726693635</v>
      </c>
      <c r="AQ238" s="71">
        <f t="shared" si="143"/>
        <v>10.375211196783226</v>
      </c>
      <c r="AR238" s="71">
        <f t="shared" si="143"/>
        <v>10.345459931071202</v>
      </c>
      <c r="AS238" s="71">
        <f t="shared" si="143"/>
        <v>10.421849459589856</v>
      </c>
      <c r="AT238" s="71">
        <f t="shared" si="143"/>
        <v>10.239074447742013</v>
      </c>
      <c r="AU238" s="71">
        <f t="shared" si="141"/>
        <v>10.915037106198529</v>
      </c>
    </row>
    <row r="239" spans="1:48" customFormat="1" ht="12.95" customHeight="1">
      <c r="A239" s="145" t="s">
        <v>108</v>
      </c>
      <c r="B239" s="38" t="s">
        <v>29</v>
      </c>
      <c r="C239" s="39">
        <v>56400.364600000001</v>
      </c>
      <c r="D239" s="39">
        <v>1E-4</v>
      </c>
      <c r="E239" s="10">
        <f t="shared" si="128"/>
        <v>28740.590885114878</v>
      </c>
      <c r="F239">
        <f t="shared" si="145"/>
        <v>28740.5</v>
      </c>
      <c r="G239">
        <f t="shared" si="146"/>
        <v>2.7577075001318008E-2</v>
      </c>
      <c r="K239">
        <f t="shared" si="144"/>
        <v>2.7577075001318008E-2</v>
      </c>
      <c r="O239">
        <f t="shared" ca="1" si="120"/>
        <v>3.0519540019059432E-2</v>
      </c>
      <c r="Q239" s="1">
        <f t="shared" si="129"/>
        <v>41381.864600000001</v>
      </c>
      <c r="S239" s="7">
        <v>1</v>
      </c>
      <c r="U239" s="16"/>
      <c r="Z239">
        <f t="shared" si="130"/>
        <v>28740.5</v>
      </c>
      <c r="AA239" s="71">
        <f t="shared" si="131"/>
        <v>3.2051397163858887E-2</v>
      </c>
      <c r="AB239" s="71">
        <f t="shared" si="147"/>
        <v>1.0072098620491306E-2</v>
      </c>
      <c r="AC239" s="71">
        <f t="shared" si="148"/>
        <v>2.7577075001318008E-2</v>
      </c>
      <c r="AD239" s="71">
        <f t="shared" si="132"/>
        <v>-4.4743221625408794E-3</v>
      </c>
      <c r="AE239" s="71">
        <f t="shared" si="133"/>
        <v>2.001955881420449E-5</v>
      </c>
      <c r="AF239">
        <f t="shared" si="134"/>
        <v>2.7577075001318008E-2</v>
      </c>
      <c r="AG239" s="102"/>
      <c r="AH239">
        <f t="shared" si="135"/>
        <v>1.7504976380826702E-2</v>
      </c>
      <c r="AI239">
        <f t="shared" si="136"/>
        <v>0.38599149993729187</v>
      </c>
      <c r="AJ239">
        <f t="shared" si="137"/>
        <v>0.99762855972155895</v>
      </c>
      <c r="AK239">
        <f t="shared" si="138"/>
        <v>-0.28791607773974009</v>
      </c>
      <c r="AL239">
        <f t="shared" si="139"/>
        <v>-2.703123119852699</v>
      </c>
      <c r="AM239">
        <f t="shared" si="140"/>
        <v>-4.4880068395037584</v>
      </c>
      <c r="AN239" s="71">
        <f t="shared" si="143"/>
        <v>10.366097463907915</v>
      </c>
      <c r="AO239" s="71">
        <f t="shared" si="143"/>
        <v>10.367998734660631</v>
      </c>
      <c r="AP239" s="71">
        <f t="shared" si="143"/>
        <v>10.363239726693635</v>
      </c>
      <c r="AQ239" s="71">
        <f t="shared" si="143"/>
        <v>10.375211196783226</v>
      </c>
      <c r="AR239" s="71">
        <f t="shared" si="143"/>
        <v>10.345459931071202</v>
      </c>
      <c r="AS239" s="71">
        <f t="shared" si="143"/>
        <v>10.421849459589856</v>
      </c>
      <c r="AT239" s="71">
        <f t="shared" si="143"/>
        <v>10.239074447742013</v>
      </c>
      <c r="AU239" s="71">
        <f t="shared" si="141"/>
        <v>10.915037106198529</v>
      </c>
    </row>
    <row r="240" spans="1:48" customFormat="1" ht="12.95" customHeight="1">
      <c r="A240" s="145" t="s">
        <v>108</v>
      </c>
      <c r="B240" s="38" t="s">
        <v>29</v>
      </c>
      <c r="C240" s="39">
        <v>56400.364670000003</v>
      </c>
      <c r="D240" s="39">
        <v>1E-4</v>
      </c>
      <c r="E240" s="10">
        <f t="shared" si="128"/>
        <v>28740.591115812229</v>
      </c>
      <c r="F240">
        <f t="shared" si="145"/>
        <v>28740.5</v>
      </c>
      <c r="G240">
        <f t="shared" si="146"/>
        <v>2.7647075003187638E-2</v>
      </c>
      <c r="K240">
        <f t="shared" si="144"/>
        <v>2.7647075003187638E-2</v>
      </c>
      <c r="O240">
        <f t="shared" ca="1" si="120"/>
        <v>3.0519540019059432E-2</v>
      </c>
      <c r="Q240" s="1">
        <f t="shared" si="129"/>
        <v>41381.864670000003</v>
      </c>
      <c r="S240" s="7">
        <v>1</v>
      </c>
      <c r="U240" s="16"/>
      <c r="Z240">
        <f t="shared" si="130"/>
        <v>28740.5</v>
      </c>
      <c r="AA240" s="71">
        <f t="shared" si="131"/>
        <v>3.2051397163858887E-2</v>
      </c>
      <c r="AB240" s="71">
        <f t="shared" si="147"/>
        <v>1.0142098622360936E-2</v>
      </c>
      <c r="AC240" s="71">
        <f t="shared" si="148"/>
        <v>2.7647075003187638E-2</v>
      </c>
      <c r="AD240" s="71">
        <f t="shared" si="132"/>
        <v>-4.4043221606712493E-3</v>
      </c>
      <c r="AE240" s="71">
        <f t="shared" si="133"/>
        <v>1.9398053694979862E-5</v>
      </c>
      <c r="AF240">
        <f t="shared" si="134"/>
        <v>2.7647075003187638E-2</v>
      </c>
      <c r="AG240" s="102"/>
      <c r="AH240">
        <f t="shared" si="135"/>
        <v>1.7504976380826702E-2</v>
      </c>
      <c r="AI240">
        <f t="shared" si="136"/>
        <v>0.38599149993729187</v>
      </c>
      <c r="AJ240">
        <f t="shared" si="137"/>
        <v>0.99762855972155895</v>
      </c>
      <c r="AK240">
        <f t="shared" si="138"/>
        <v>-0.28791607773974009</v>
      </c>
      <c r="AL240">
        <f t="shared" si="139"/>
        <v>-2.703123119852699</v>
      </c>
      <c r="AM240">
        <f t="shared" si="140"/>
        <v>-4.4880068395037584</v>
      </c>
      <c r="AN240" s="71">
        <f t="shared" si="143"/>
        <v>10.366097463907915</v>
      </c>
      <c r="AO240" s="71">
        <f t="shared" si="143"/>
        <v>10.367998734660631</v>
      </c>
      <c r="AP240" s="71">
        <f t="shared" si="143"/>
        <v>10.363239726693635</v>
      </c>
      <c r="AQ240" s="71">
        <f t="shared" si="143"/>
        <v>10.375211196783226</v>
      </c>
      <c r="AR240" s="71">
        <f t="shared" si="143"/>
        <v>10.345459931071202</v>
      </c>
      <c r="AS240" s="71">
        <f t="shared" si="143"/>
        <v>10.421849459589856</v>
      </c>
      <c r="AT240" s="71">
        <f t="shared" si="143"/>
        <v>10.239074447742013</v>
      </c>
      <c r="AU240" s="71">
        <f t="shared" si="141"/>
        <v>10.915037106198529</v>
      </c>
    </row>
    <row r="241" spans="1:48" customFormat="1" ht="12.95" customHeight="1">
      <c r="A241" s="108" t="s">
        <v>588</v>
      </c>
      <c r="B241" s="127"/>
      <c r="C241" s="117">
        <v>56400.370510000001</v>
      </c>
      <c r="D241" s="117">
        <v>1E-4</v>
      </c>
      <c r="E241" s="10">
        <f t="shared" si="128"/>
        <v>28740.610362562315</v>
      </c>
      <c r="F241">
        <f t="shared" si="145"/>
        <v>28740.5</v>
      </c>
      <c r="G241">
        <f t="shared" si="146"/>
        <v>3.3487075001175981E-2</v>
      </c>
      <c r="K241">
        <f t="shared" si="144"/>
        <v>3.3487075001175981E-2</v>
      </c>
      <c r="O241">
        <f t="shared" ca="1" si="120"/>
        <v>3.0519540019059432E-2</v>
      </c>
      <c r="Q241" s="1">
        <f t="shared" si="129"/>
        <v>41381.870510000001</v>
      </c>
      <c r="S241" s="7">
        <v>1</v>
      </c>
      <c r="U241" s="16"/>
      <c r="Z241">
        <f t="shared" si="130"/>
        <v>28740.5</v>
      </c>
      <c r="AA241" s="71">
        <f t="shared" si="131"/>
        <v>3.2051397163858887E-2</v>
      </c>
      <c r="AB241" s="71">
        <f t="shared" si="147"/>
        <v>1.5982098620349279E-2</v>
      </c>
      <c r="AC241" s="71">
        <f t="shared" si="148"/>
        <v>3.3487075001175981E-2</v>
      </c>
      <c r="AD241" s="71">
        <f t="shared" si="132"/>
        <v>1.4356778373170939E-3</v>
      </c>
      <c r="AE241" s="71">
        <f t="shared" si="133"/>
        <v>2.0611708525634878E-6</v>
      </c>
      <c r="AF241">
        <f t="shared" si="134"/>
        <v>3.3487075001175981E-2</v>
      </c>
      <c r="AG241" s="102"/>
      <c r="AH241">
        <f t="shared" si="135"/>
        <v>1.7504976380826702E-2</v>
      </c>
      <c r="AI241">
        <f t="shared" si="136"/>
        <v>0.38599149993729187</v>
      </c>
      <c r="AJ241">
        <f t="shared" si="137"/>
        <v>0.99762855972155895</v>
      </c>
      <c r="AK241">
        <f t="shared" si="138"/>
        <v>-0.28791607773974009</v>
      </c>
      <c r="AL241">
        <f t="shared" si="139"/>
        <v>-2.703123119852699</v>
      </c>
      <c r="AM241">
        <f t="shared" si="140"/>
        <v>-4.4880068395037584</v>
      </c>
      <c r="AN241" s="71">
        <f t="shared" ref="AN241:AT250" si="149">$AU241+$AB$7*SIN(AO241)</f>
        <v>10.366097463907915</v>
      </c>
      <c r="AO241" s="71">
        <f t="shared" si="149"/>
        <v>10.367998734660631</v>
      </c>
      <c r="AP241" s="71">
        <f t="shared" si="149"/>
        <v>10.363239726693635</v>
      </c>
      <c r="AQ241" s="71">
        <f t="shared" si="149"/>
        <v>10.375211196783226</v>
      </c>
      <c r="AR241" s="71">
        <f t="shared" si="149"/>
        <v>10.345459931071202</v>
      </c>
      <c r="AS241" s="71">
        <f t="shared" si="149"/>
        <v>10.421849459589856</v>
      </c>
      <c r="AT241" s="71">
        <f t="shared" si="149"/>
        <v>10.239074447742013</v>
      </c>
      <c r="AU241" s="71">
        <f t="shared" si="141"/>
        <v>10.915037106198529</v>
      </c>
    </row>
    <row r="242" spans="1:48" customFormat="1" ht="12.95" customHeight="1">
      <c r="A242" s="108" t="s">
        <v>588</v>
      </c>
      <c r="B242" s="127"/>
      <c r="C242" s="117">
        <v>56400.370799999997</v>
      </c>
      <c r="D242" s="117">
        <v>1.2999999999999999E-4</v>
      </c>
      <c r="E242" s="10">
        <f t="shared" si="128"/>
        <v>28740.611318308456</v>
      </c>
      <c r="F242">
        <f t="shared" si="145"/>
        <v>28740.5</v>
      </c>
      <c r="G242">
        <f t="shared" si="146"/>
        <v>3.3777074997487944E-2</v>
      </c>
      <c r="K242">
        <f t="shared" si="144"/>
        <v>3.3777074997487944E-2</v>
      </c>
      <c r="O242">
        <f t="shared" ca="1" si="120"/>
        <v>3.0519540019059432E-2</v>
      </c>
      <c r="Q242" s="1">
        <f t="shared" si="129"/>
        <v>41381.870799999997</v>
      </c>
      <c r="S242" s="7">
        <v>1</v>
      </c>
      <c r="U242" s="16"/>
      <c r="Z242">
        <f t="shared" si="130"/>
        <v>28740.5</v>
      </c>
      <c r="AA242" s="71">
        <f t="shared" si="131"/>
        <v>3.2051397163858887E-2</v>
      </c>
      <c r="AB242" s="71">
        <f t="shared" si="147"/>
        <v>1.6272098616661242E-2</v>
      </c>
      <c r="AC242" s="71">
        <f t="shared" si="148"/>
        <v>3.3777074997487944E-2</v>
      </c>
      <c r="AD242" s="71">
        <f t="shared" si="132"/>
        <v>1.7256778336290565E-3</v>
      </c>
      <c r="AE242" s="71">
        <f t="shared" si="133"/>
        <v>2.9779639854786738E-6</v>
      </c>
      <c r="AF242">
        <f t="shared" si="134"/>
        <v>3.3777074997487944E-2</v>
      </c>
      <c r="AG242" s="102"/>
      <c r="AH242">
        <f t="shared" si="135"/>
        <v>1.7504976380826702E-2</v>
      </c>
      <c r="AI242">
        <f t="shared" si="136"/>
        <v>0.38599149993729187</v>
      </c>
      <c r="AJ242">
        <f t="shared" si="137"/>
        <v>0.99762855972155895</v>
      </c>
      <c r="AK242">
        <f t="shared" si="138"/>
        <v>-0.28791607773974009</v>
      </c>
      <c r="AL242">
        <f t="shared" si="139"/>
        <v>-2.703123119852699</v>
      </c>
      <c r="AM242">
        <f t="shared" si="140"/>
        <v>-4.4880068395037584</v>
      </c>
      <c r="AN242" s="71">
        <f t="shared" si="149"/>
        <v>10.366097463907915</v>
      </c>
      <c r="AO242" s="71">
        <f t="shared" si="149"/>
        <v>10.367998734660631</v>
      </c>
      <c r="AP242" s="71">
        <f t="shared" si="149"/>
        <v>10.363239726693635</v>
      </c>
      <c r="AQ242" s="71">
        <f t="shared" si="149"/>
        <v>10.375211196783226</v>
      </c>
      <c r="AR242" s="71">
        <f t="shared" si="149"/>
        <v>10.345459931071202</v>
      </c>
      <c r="AS242" s="71">
        <f t="shared" si="149"/>
        <v>10.421849459589856</v>
      </c>
      <c r="AT242" s="71">
        <f t="shared" si="149"/>
        <v>10.239074447742013</v>
      </c>
      <c r="AU242" s="71">
        <f t="shared" si="141"/>
        <v>10.915037106198529</v>
      </c>
    </row>
    <row r="243" spans="1:48" customFormat="1" ht="12.95" customHeight="1">
      <c r="A243" s="108" t="s">
        <v>588</v>
      </c>
      <c r="B243" s="127"/>
      <c r="C243" s="117">
        <v>56400.370869999999</v>
      </c>
      <c r="D243" s="117">
        <v>1.3999999999999999E-4</v>
      </c>
      <c r="E243" s="10">
        <f t="shared" si="128"/>
        <v>28740.611549005807</v>
      </c>
      <c r="F243">
        <f t="shared" si="145"/>
        <v>28740.5</v>
      </c>
      <c r="G243">
        <f t="shared" si="146"/>
        <v>3.3847074999357574E-2</v>
      </c>
      <c r="K243">
        <f t="shared" si="144"/>
        <v>3.3847074999357574E-2</v>
      </c>
      <c r="O243">
        <f t="shared" ca="1" si="120"/>
        <v>3.0519540019059432E-2</v>
      </c>
      <c r="Q243" s="1">
        <f t="shared" si="129"/>
        <v>41381.870869999999</v>
      </c>
      <c r="S243" s="7">
        <v>1</v>
      </c>
      <c r="U243" s="16"/>
      <c r="Z243">
        <f t="shared" si="130"/>
        <v>28740.5</v>
      </c>
      <c r="AA243" s="71">
        <f t="shared" si="131"/>
        <v>3.2051397163858887E-2</v>
      </c>
      <c r="AB243" s="71">
        <f t="shared" si="147"/>
        <v>1.6342098618530872E-2</v>
      </c>
      <c r="AC243" s="71">
        <f t="shared" si="148"/>
        <v>3.3847074999357574E-2</v>
      </c>
      <c r="AD243" s="71">
        <f t="shared" si="132"/>
        <v>1.7956778354986866E-3</v>
      </c>
      <c r="AE243" s="71">
        <f t="shared" si="133"/>
        <v>3.2244588889012483E-6</v>
      </c>
      <c r="AF243">
        <f t="shared" si="134"/>
        <v>3.3847074999357574E-2</v>
      </c>
      <c r="AG243" s="102"/>
      <c r="AH243">
        <f t="shared" si="135"/>
        <v>1.7504976380826702E-2</v>
      </c>
      <c r="AI243">
        <f t="shared" si="136"/>
        <v>0.38599149993729187</v>
      </c>
      <c r="AJ243">
        <f t="shared" si="137"/>
        <v>0.99762855972155895</v>
      </c>
      <c r="AK243">
        <f t="shared" si="138"/>
        <v>-0.28791607773974009</v>
      </c>
      <c r="AL243">
        <f t="shared" si="139"/>
        <v>-2.703123119852699</v>
      </c>
      <c r="AM243">
        <f t="shared" si="140"/>
        <v>-4.4880068395037584</v>
      </c>
      <c r="AN243" s="71">
        <f t="shared" si="149"/>
        <v>10.366097463907915</v>
      </c>
      <c r="AO243" s="71">
        <f t="shared" si="149"/>
        <v>10.367998734660631</v>
      </c>
      <c r="AP243" s="71">
        <f t="shared" si="149"/>
        <v>10.363239726693635</v>
      </c>
      <c r="AQ243" s="71">
        <f t="shared" si="149"/>
        <v>10.375211196783226</v>
      </c>
      <c r="AR243" s="71">
        <f t="shared" si="149"/>
        <v>10.345459931071202</v>
      </c>
      <c r="AS243" s="71">
        <f t="shared" si="149"/>
        <v>10.421849459589856</v>
      </c>
      <c r="AT243" s="71">
        <f t="shared" si="149"/>
        <v>10.239074447742013</v>
      </c>
      <c r="AU243" s="71">
        <f t="shared" si="141"/>
        <v>10.915037106198529</v>
      </c>
    </row>
    <row r="244" spans="1:48" customFormat="1" ht="12.95" customHeight="1">
      <c r="A244" s="104" t="s">
        <v>587</v>
      </c>
      <c r="B244" s="127" t="s">
        <v>38</v>
      </c>
      <c r="C244" s="117">
        <v>56778.280500000001</v>
      </c>
      <c r="D244" s="117">
        <v>1E-4</v>
      </c>
      <c r="E244" s="10">
        <f t="shared" si="128"/>
        <v>29986.079392514577</v>
      </c>
      <c r="F244">
        <f t="shared" si="145"/>
        <v>29986</v>
      </c>
      <c r="G244">
        <f t="shared" si="146"/>
        <v>2.4089900005492382E-2</v>
      </c>
      <c r="K244">
        <f t="shared" si="144"/>
        <v>2.4089900005492382E-2</v>
      </c>
      <c r="O244">
        <f t="shared" ca="1" si="120"/>
        <v>3.1493445766084774E-2</v>
      </c>
      <c r="Q244" s="1">
        <f t="shared" si="129"/>
        <v>41759.780500000001</v>
      </c>
      <c r="S244" s="7">
        <v>1</v>
      </c>
      <c r="U244" s="16"/>
      <c r="Z244">
        <f t="shared" si="130"/>
        <v>29986</v>
      </c>
      <c r="AA244" s="71">
        <f t="shared" si="131"/>
        <v>3.2736873644976947E-2</v>
      </c>
      <c r="AB244" s="71">
        <f t="shared" si="147"/>
        <v>8.2061492668832232E-3</v>
      </c>
      <c r="AC244" s="71">
        <f t="shared" si="148"/>
        <v>2.4089900005492382E-2</v>
      </c>
      <c r="AD244" s="71">
        <f t="shared" si="132"/>
        <v>-8.6469736394845648E-3</v>
      </c>
      <c r="AE244" s="71">
        <f t="shared" si="133"/>
        <v>7.4770153121940939E-5</v>
      </c>
      <c r="AF244">
        <f t="shared" si="134"/>
        <v>2.4089900005492382E-2</v>
      </c>
      <c r="AG244" s="102"/>
      <c r="AH244">
        <f t="shared" si="135"/>
        <v>1.5883750738609159E-2</v>
      </c>
      <c r="AI244">
        <f t="shared" si="136"/>
        <v>0.40420122937117486</v>
      </c>
      <c r="AJ244">
        <f t="shared" si="137"/>
        <v>0.99176941887581782</v>
      </c>
      <c r="AK244">
        <f t="shared" si="138"/>
        <v>-0.32392272363555069</v>
      </c>
      <c r="AL244">
        <f t="shared" si="139"/>
        <v>-2.6436160877510457</v>
      </c>
      <c r="AM244">
        <f t="shared" si="140"/>
        <v>-3.9329120920164713</v>
      </c>
      <c r="AN244" s="71">
        <f t="shared" si="149"/>
        <v>10.476855379525196</v>
      </c>
      <c r="AO244" s="71">
        <f t="shared" si="149"/>
        <v>10.477383301555381</v>
      </c>
      <c r="AP244" s="71">
        <f t="shared" si="149"/>
        <v>10.475813794288511</v>
      </c>
      <c r="AQ244" s="71">
        <f t="shared" si="149"/>
        <v>10.480492669000565</v>
      </c>
      <c r="AR244" s="71">
        <f t="shared" si="149"/>
        <v>10.466655511515787</v>
      </c>
      <c r="AS244" s="71">
        <f t="shared" si="149"/>
        <v>10.508609213684077</v>
      </c>
      <c r="AT244" s="71">
        <f t="shared" si="149"/>
        <v>10.389504487715916</v>
      </c>
      <c r="AU244" s="71">
        <f t="shared" si="141"/>
        <v>11.065984961713422</v>
      </c>
    </row>
    <row r="245" spans="1:48" customFormat="1" ht="12.95" customHeight="1">
      <c r="A245" s="108" t="s">
        <v>589</v>
      </c>
      <c r="B245" s="127" t="s">
        <v>38</v>
      </c>
      <c r="C245" s="131">
        <v>56778.288379999998</v>
      </c>
      <c r="D245" s="117">
        <v>1E-4</v>
      </c>
      <c r="E245" s="10">
        <f t="shared" si="128"/>
        <v>29986.105362444487</v>
      </c>
      <c r="F245">
        <f t="shared" si="145"/>
        <v>29986</v>
      </c>
      <c r="G245">
        <f t="shared" si="146"/>
        <v>3.1969900002877694E-2</v>
      </c>
      <c r="K245">
        <f t="shared" si="144"/>
        <v>3.1969900002877694E-2</v>
      </c>
      <c r="O245">
        <f t="shared" ca="1" si="120"/>
        <v>3.1493445766084774E-2</v>
      </c>
      <c r="Q245" s="1">
        <f t="shared" si="129"/>
        <v>41759.788379999998</v>
      </c>
      <c r="S245" s="7">
        <v>1</v>
      </c>
      <c r="U245" s="16"/>
      <c r="Z245">
        <f t="shared" si="130"/>
        <v>29986</v>
      </c>
      <c r="AA245" s="71">
        <f t="shared" si="131"/>
        <v>3.2736873644976947E-2</v>
      </c>
      <c r="AB245" s="71">
        <f t="shared" si="147"/>
        <v>1.6086149264268535E-2</v>
      </c>
      <c r="AC245" s="71">
        <f t="shared" si="148"/>
        <v>3.1969900002877694E-2</v>
      </c>
      <c r="AD245" s="71">
        <f t="shared" si="132"/>
        <v>-7.6697364209925289E-4</v>
      </c>
      <c r="AE245" s="71">
        <f t="shared" si="133"/>
        <v>5.8824856767499286E-7</v>
      </c>
      <c r="AF245">
        <f t="shared" si="134"/>
        <v>3.1969900002877694E-2</v>
      </c>
      <c r="AG245" s="102"/>
      <c r="AH245">
        <f t="shared" si="135"/>
        <v>1.5883750738609159E-2</v>
      </c>
      <c r="AI245">
        <f t="shared" si="136"/>
        <v>0.40420122937117486</v>
      </c>
      <c r="AJ245">
        <f t="shared" si="137"/>
        <v>0.99176941887581782</v>
      </c>
      <c r="AK245">
        <f t="shared" si="138"/>
        <v>-0.32392272363555069</v>
      </c>
      <c r="AL245">
        <f t="shared" si="139"/>
        <v>-2.6436160877510457</v>
      </c>
      <c r="AM245">
        <f t="shared" si="140"/>
        <v>-3.9329120920164713</v>
      </c>
      <c r="AN245" s="71">
        <f t="shared" si="149"/>
        <v>10.476855379525196</v>
      </c>
      <c r="AO245" s="71">
        <f t="shared" si="149"/>
        <v>10.477383301555381</v>
      </c>
      <c r="AP245" s="71">
        <f t="shared" si="149"/>
        <v>10.475813794288511</v>
      </c>
      <c r="AQ245" s="71">
        <f t="shared" si="149"/>
        <v>10.480492669000565</v>
      </c>
      <c r="AR245" s="71">
        <f t="shared" si="149"/>
        <v>10.466655511515787</v>
      </c>
      <c r="AS245" s="71">
        <f t="shared" si="149"/>
        <v>10.508609213684077</v>
      </c>
      <c r="AT245" s="71">
        <f t="shared" si="149"/>
        <v>10.389504487715916</v>
      </c>
      <c r="AU245" s="71">
        <f t="shared" si="141"/>
        <v>11.065984961713422</v>
      </c>
    </row>
    <row r="246" spans="1:48" customFormat="1" ht="12.95" customHeight="1">
      <c r="A246" s="108" t="s">
        <v>591</v>
      </c>
      <c r="B246" s="127" t="s">
        <v>29</v>
      </c>
      <c r="C246" s="117">
        <v>56993.481200000002</v>
      </c>
      <c r="D246" s="117">
        <v>4.0000000000000002E-4</v>
      </c>
      <c r="E246" s="10">
        <f t="shared" si="128"/>
        <v>30695.311257684505</v>
      </c>
      <c r="F246">
        <f t="shared" si="145"/>
        <v>30695.5</v>
      </c>
      <c r="G246">
        <f t="shared" si="146"/>
        <v>-5.7269674995040987E-2</v>
      </c>
      <c r="O246">
        <f t="shared" ref="O246:O266" ca="1" si="150">+C$11+C$12*$F246</f>
        <v>3.2048231898171867E-2</v>
      </c>
      <c r="Q246" s="1">
        <f t="shared" si="129"/>
        <v>41974.981200000002</v>
      </c>
      <c r="S246" s="7">
        <v>1</v>
      </c>
      <c r="U246">
        <f>+G246</f>
        <v>-5.7269674995040987E-2</v>
      </c>
      <c r="Z246">
        <f t="shared" si="130"/>
        <v>30695.5</v>
      </c>
      <c r="AA246" s="71">
        <f t="shared" si="131"/>
        <v>3.3075020469586033E-2</v>
      </c>
      <c r="AB246" s="71">
        <f t="shared" si="147"/>
        <v>-7.2103407496538194E-2</v>
      </c>
      <c r="AC246" s="71">
        <f t="shared" si="148"/>
        <v>-5.7269674995040987E-2</v>
      </c>
      <c r="AD246" s="71">
        <f t="shared" si="132"/>
        <v>-9.034469546462702E-2</v>
      </c>
      <c r="AE246" s="71">
        <f t="shared" si="133"/>
        <v>8.1621639985961988E-3</v>
      </c>
      <c r="AF246">
        <f t="shared" si="134"/>
        <v>-5.7269674995040987E-2</v>
      </c>
      <c r="AG246" s="102"/>
      <c r="AH246">
        <f t="shared" si="135"/>
        <v>1.4833732501497207E-2</v>
      </c>
      <c r="AI246">
        <f t="shared" si="136"/>
        <v>0.41641969462809836</v>
      </c>
      <c r="AJ246">
        <f t="shared" si="137"/>
        <v>0.98643603209155928</v>
      </c>
      <c r="AK246">
        <f t="shared" si="138"/>
        <v>-0.34545062332022336</v>
      </c>
      <c r="AL246">
        <f t="shared" si="139"/>
        <v>-2.607112965700876</v>
      </c>
      <c r="AM246">
        <f t="shared" si="140"/>
        <v>-3.6524500065488166</v>
      </c>
      <c r="AN246" s="71">
        <f t="shared" si="149"/>
        <v>10.542251967059165</v>
      </c>
      <c r="AO246" s="71">
        <f t="shared" si="149"/>
        <v>10.542440475859987</v>
      </c>
      <c r="AP246" s="71">
        <f t="shared" si="149"/>
        <v>10.541805941742087</v>
      </c>
      <c r="AQ246" s="71">
        <f t="shared" si="149"/>
        <v>10.543945132491073</v>
      </c>
      <c r="AR246" s="71">
        <f t="shared" si="149"/>
        <v>10.536770428860549</v>
      </c>
      <c r="AS246" s="71">
        <f t="shared" si="149"/>
        <v>10.561268875825753</v>
      </c>
      <c r="AT246" s="71">
        <f t="shared" si="149"/>
        <v>10.482088846059703</v>
      </c>
      <c r="AU246" s="71">
        <f t="shared" si="141"/>
        <v>11.151972519712471</v>
      </c>
    </row>
    <row r="247" spans="1:48" customFormat="1" ht="12.95" customHeight="1">
      <c r="A247" s="108" t="s">
        <v>591</v>
      </c>
      <c r="B247" s="127" t="s">
        <v>38</v>
      </c>
      <c r="C247" s="117">
        <v>57071.399100000002</v>
      </c>
      <c r="D247" s="117">
        <v>4.0000000000000002E-4</v>
      </c>
      <c r="E247" s="10">
        <f t="shared" si="128"/>
        <v>30952.103440735598</v>
      </c>
      <c r="F247">
        <f t="shared" si="145"/>
        <v>30952</v>
      </c>
      <c r="G247">
        <f t="shared" si="146"/>
        <v>3.1386800001200754E-2</v>
      </c>
      <c r="K247">
        <f t="shared" ref="K247:K266" si="151">+G247</f>
        <v>3.1386800001200754E-2</v>
      </c>
      <c r="O247">
        <f t="shared" ca="1" si="150"/>
        <v>3.2248799400469742E-2</v>
      </c>
      <c r="Q247" s="1">
        <f t="shared" si="129"/>
        <v>42052.899100000002</v>
      </c>
      <c r="S247" s="7">
        <v>1</v>
      </c>
      <c r="U247" s="16"/>
      <c r="Z247">
        <f t="shared" si="130"/>
        <v>30952</v>
      </c>
      <c r="AA247" s="71">
        <f t="shared" si="131"/>
        <v>3.3186545657549582E-2</v>
      </c>
      <c r="AB247" s="71">
        <f t="shared" si="147"/>
        <v>1.6956640631562478E-2</v>
      </c>
      <c r="AC247" s="71">
        <f t="shared" si="148"/>
        <v>3.1386800001200754E-2</v>
      </c>
      <c r="AD247" s="71">
        <f t="shared" si="132"/>
        <v>-1.7997456563488279E-3</v>
      </c>
      <c r="AE247" s="71">
        <f t="shared" si="133"/>
        <v>3.2390844275464735E-6</v>
      </c>
      <c r="AF247">
        <f t="shared" si="134"/>
        <v>3.1386800001200754E-2</v>
      </c>
      <c r="AG247" s="102"/>
      <c r="AH247">
        <f t="shared" si="135"/>
        <v>1.4430159369638275E-2</v>
      </c>
      <c r="AI247">
        <f t="shared" si="136"/>
        <v>0.42122352661447016</v>
      </c>
      <c r="AJ247">
        <f t="shared" si="137"/>
        <v>0.98408641441833289</v>
      </c>
      <c r="AK247">
        <f t="shared" si="138"/>
        <v>-0.35344009368732049</v>
      </c>
      <c r="AL247">
        <f t="shared" si="139"/>
        <v>-2.5933661631778024</v>
      </c>
      <c r="AM247">
        <f t="shared" si="140"/>
        <v>-3.5562951738402724</v>
      </c>
      <c r="AN247" s="71">
        <f t="shared" si="149"/>
        <v>10.566374510962262</v>
      </c>
      <c r="AO247" s="71">
        <f t="shared" si="149"/>
        <v>10.566492969202148</v>
      </c>
      <c r="AP247" s="71">
        <f t="shared" si="149"/>
        <v>10.566073303981131</v>
      </c>
      <c r="AQ247" s="71">
        <f t="shared" si="149"/>
        <v>10.567561801434083</v>
      </c>
      <c r="AR247" s="71">
        <f t="shared" si="149"/>
        <v>10.562303959242703</v>
      </c>
      <c r="AS247" s="71">
        <f t="shared" si="149"/>
        <v>10.581155928372921</v>
      </c>
      <c r="AT247" s="71">
        <f t="shared" si="149"/>
        <v>10.516782075973616</v>
      </c>
      <c r="AU247" s="71">
        <f t="shared" si="141"/>
        <v>11.18305893074384</v>
      </c>
    </row>
    <row r="248" spans="1:48" customFormat="1" ht="12.95" customHeight="1">
      <c r="A248" s="14" t="s">
        <v>590</v>
      </c>
      <c r="B248" s="126"/>
      <c r="C248" s="117">
        <v>57101.741999999998</v>
      </c>
      <c r="D248" s="117">
        <v>2.0000000000000001E-4</v>
      </c>
      <c r="E248" s="10">
        <f t="shared" si="128"/>
        <v>31052.103819738371</v>
      </c>
      <c r="F248">
        <f t="shared" si="145"/>
        <v>31052</v>
      </c>
      <c r="G248">
        <f t="shared" si="146"/>
        <v>3.1501800003752578E-2</v>
      </c>
      <c r="K248">
        <f t="shared" si="151"/>
        <v>3.1501800003752578E-2</v>
      </c>
      <c r="O248">
        <f t="shared" ca="1" si="150"/>
        <v>3.2326993358480612E-2</v>
      </c>
      <c r="Q248" s="1">
        <f t="shared" si="129"/>
        <v>42083.241999999998</v>
      </c>
      <c r="S248" s="7">
        <v>1</v>
      </c>
      <c r="U248" s="16"/>
      <c r="Z248">
        <f t="shared" si="130"/>
        <v>31052</v>
      </c>
      <c r="AA248" s="71">
        <f t="shared" si="131"/>
        <v>3.3228376828363534E-2</v>
      </c>
      <c r="AB248" s="71">
        <f t="shared" si="147"/>
        <v>1.7232533308723159E-2</v>
      </c>
      <c r="AC248" s="71">
        <f t="shared" si="148"/>
        <v>3.1501800003752578E-2</v>
      </c>
      <c r="AD248" s="71">
        <f t="shared" si="132"/>
        <v>-1.7265768246109564E-3</v>
      </c>
      <c r="AE248" s="71">
        <f t="shared" si="133"/>
        <v>2.9810675312836533E-6</v>
      </c>
      <c r="AF248">
        <f t="shared" si="134"/>
        <v>3.1501800003752578E-2</v>
      </c>
      <c r="AG248" s="102"/>
      <c r="AH248">
        <f t="shared" si="135"/>
        <v>1.426926669502942E-2</v>
      </c>
      <c r="AI248">
        <f t="shared" si="136"/>
        <v>0.42315669167606718</v>
      </c>
      <c r="AJ248">
        <f t="shared" si="137"/>
        <v>0.98310424786197448</v>
      </c>
      <c r="AK248">
        <f t="shared" si="138"/>
        <v>-0.35658646021994861</v>
      </c>
      <c r="AL248">
        <f t="shared" si="139"/>
        <v>-2.5879208449029081</v>
      </c>
      <c r="AM248">
        <f t="shared" si="140"/>
        <v>-3.5194946369701365</v>
      </c>
      <c r="AN248" s="71">
        <f t="shared" si="149"/>
        <v>10.575853318031957</v>
      </c>
      <c r="AO248" s="71">
        <f t="shared" si="149"/>
        <v>10.575950254108875</v>
      </c>
      <c r="AP248" s="71">
        <f t="shared" si="149"/>
        <v>10.575599548436685</v>
      </c>
      <c r="AQ248" s="71">
        <f t="shared" si="149"/>
        <v>10.576869677217919</v>
      </c>
      <c r="AR248" s="71">
        <f t="shared" si="149"/>
        <v>10.572286750201338</v>
      </c>
      <c r="AS248" s="71">
        <f t="shared" si="149"/>
        <v>10.589051581426641</v>
      </c>
      <c r="AT248" s="71">
        <f t="shared" si="149"/>
        <v>10.53048234203831</v>
      </c>
      <c r="AU248" s="71">
        <f t="shared" si="141"/>
        <v>11.1951783892356</v>
      </c>
    </row>
    <row r="249" spans="1:48" customFormat="1" ht="12.95" customHeight="1">
      <c r="A249" s="238" t="s">
        <v>594</v>
      </c>
      <c r="B249" s="239" t="s">
        <v>38</v>
      </c>
      <c r="C249" s="130">
        <v>57152.7215</v>
      </c>
      <c r="D249" s="130">
        <v>1E-4</v>
      </c>
      <c r="E249" s="10">
        <f t="shared" si="128"/>
        <v>31220.115754041704</v>
      </c>
      <c r="F249">
        <f t="shared" si="145"/>
        <v>31220</v>
      </c>
      <c r="G249">
        <f t="shared" si="146"/>
        <v>3.5123000001476612E-2</v>
      </c>
      <c r="K249">
        <f t="shared" si="151"/>
        <v>3.5123000001476612E-2</v>
      </c>
      <c r="O249">
        <f t="shared" ca="1" si="150"/>
        <v>3.2458359207938867E-2</v>
      </c>
      <c r="Q249" s="1">
        <f t="shared" si="129"/>
        <v>42134.2215</v>
      </c>
      <c r="S249" s="7">
        <v>1</v>
      </c>
      <c r="U249" s="16"/>
      <c r="Z249">
        <f t="shared" si="130"/>
        <v>31220</v>
      </c>
      <c r="AA249" s="71">
        <f t="shared" si="131"/>
        <v>3.3296502262381816E-2</v>
      </c>
      <c r="AB249" s="71">
        <f t="shared" si="147"/>
        <v>2.1128590837492408E-2</v>
      </c>
      <c r="AC249" s="71">
        <f t="shared" si="148"/>
        <v>3.5123000001476612E-2</v>
      </c>
      <c r="AD249" s="71">
        <f t="shared" si="132"/>
        <v>1.8264977390947956E-3</v>
      </c>
      <c r="AE249" s="71">
        <f t="shared" si="133"/>
        <v>3.3360939909184003E-6</v>
      </c>
      <c r="AF249">
        <f t="shared" si="134"/>
        <v>3.5123000001476612E-2</v>
      </c>
      <c r="AG249" s="102"/>
      <c r="AH249">
        <f t="shared" si="135"/>
        <v>1.3994409163984204E-2</v>
      </c>
      <c r="AI249">
        <f t="shared" si="136"/>
        <v>0.42648381741540642</v>
      </c>
      <c r="AJ249">
        <f t="shared" si="137"/>
        <v>0.98136687251029797</v>
      </c>
      <c r="AK249">
        <f t="shared" si="138"/>
        <v>-0.36191337953146735</v>
      </c>
      <c r="AL249">
        <f t="shared" si="139"/>
        <v>-2.5786595986940397</v>
      </c>
      <c r="AM249">
        <f t="shared" si="140"/>
        <v>-3.4584988547296982</v>
      </c>
      <c r="AN249" s="71">
        <f t="shared" si="149"/>
        <v>10.591874954742844</v>
      </c>
      <c r="AO249" s="71">
        <f t="shared" si="149"/>
        <v>10.591942011853934</v>
      </c>
      <c r="AP249" s="71">
        <f t="shared" si="149"/>
        <v>10.591690327920528</v>
      </c>
      <c r="AQ249" s="71">
        <f t="shared" si="149"/>
        <v>10.592635735167846</v>
      </c>
      <c r="AR249" s="71">
        <f t="shared" si="149"/>
        <v>10.589095234579121</v>
      </c>
      <c r="AS249" s="71">
        <f t="shared" si="149"/>
        <v>10.602509069630578</v>
      </c>
      <c r="AT249" s="71">
        <f t="shared" si="149"/>
        <v>10.553718448937639</v>
      </c>
      <c r="AU249" s="71">
        <f t="shared" si="141"/>
        <v>11.215539079501761</v>
      </c>
    </row>
    <row r="250" spans="1:48" customFormat="1" ht="12.95" customHeight="1">
      <c r="A250" s="238" t="s">
        <v>595</v>
      </c>
      <c r="B250" s="239" t="s">
        <v>38</v>
      </c>
      <c r="C250" s="130">
        <v>57473.746200000001</v>
      </c>
      <c r="D250" s="130">
        <v>1E-4</v>
      </c>
      <c r="E250" s="10">
        <f t="shared" si="128"/>
        <v>32278.109277048909</v>
      </c>
      <c r="F250">
        <f t="shared" si="145"/>
        <v>32278</v>
      </c>
      <c r="G250">
        <f t="shared" si="146"/>
        <v>3.3157700003357604E-2</v>
      </c>
      <c r="K250">
        <f t="shared" si="151"/>
        <v>3.3157700003357604E-2</v>
      </c>
      <c r="O250">
        <f t="shared" ca="1" si="150"/>
        <v>3.3285651283693832E-2</v>
      </c>
      <c r="Q250" s="1">
        <f t="shared" si="129"/>
        <v>42455.246200000001</v>
      </c>
      <c r="S250" s="7">
        <v>1</v>
      </c>
      <c r="U250" s="16"/>
      <c r="Z250">
        <f t="shared" si="130"/>
        <v>32278</v>
      </c>
      <c r="AA250" s="71">
        <f t="shared" si="131"/>
        <v>3.3658215341557669E-2</v>
      </c>
      <c r="AB250" s="71">
        <f t="shared" si="147"/>
        <v>2.1030894952284863E-2</v>
      </c>
      <c r="AC250" s="71">
        <f t="shared" si="148"/>
        <v>3.3157700003357604E-2</v>
      </c>
      <c r="AD250" s="71">
        <f t="shared" si="132"/>
        <v>-5.0051533820006516E-4</v>
      </c>
      <c r="AE250" s="71">
        <f t="shared" si="133"/>
        <v>2.5051560377352561E-7</v>
      </c>
      <c r="AF250">
        <f t="shared" si="134"/>
        <v>3.3157700003357604E-2</v>
      </c>
      <c r="AG250" s="102"/>
      <c r="AH250">
        <f t="shared" si="135"/>
        <v>1.2126805051072741E-2</v>
      </c>
      <c r="AI250">
        <f t="shared" si="136"/>
        <v>0.44999204692148365</v>
      </c>
      <c r="AJ250">
        <f t="shared" si="137"/>
        <v>0.96758747415479818</v>
      </c>
      <c r="AK250">
        <f t="shared" si="138"/>
        <v>-0.39672831701388966</v>
      </c>
      <c r="AL250">
        <f t="shared" si="139"/>
        <v>-2.5167048981745643</v>
      </c>
      <c r="AM250">
        <f t="shared" si="140"/>
        <v>-3.0957426693387724</v>
      </c>
      <c r="AN250" s="71">
        <f t="shared" si="149"/>
        <v>10.69583894753309</v>
      </c>
      <c r="AO250" s="71">
        <f t="shared" si="149"/>
        <v>10.69583496396206</v>
      </c>
      <c r="AP250" s="71">
        <f t="shared" si="149"/>
        <v>10.695854858452059</v>
      </c>
      <c r="AQ250" s="71">
        <f t="shared" si="149"/>
        <v>10.695755515460302</v>
      </c>
      <c r="AR250" s="71">
        <f t="shared" si="149"/>
        <v>10.696251902811333</v>
      </c>
      <c r="AS250" s="71">
        <f t="shared" si="149"/>
        <v>10.693779509913549</v>
      </c>
      <c r="AT250" s="71">
        <f t="shared" si="149"/>
        <v>10.706297012625239</v>
      </c>
      <c r="AU250" s="71">
        <f t="shared" si="141"/>
        <v>11.343762950344599</v>
      </c>
    </row>
    <row r="251" spans="1:48" customFormat="1" ht="12.95" customHeight="1">
      <c r="A251" s="123" t="s">
        <v>592</v>
      </c>
      <c r="B251" s="129" t="s">
        <v>38</v>
      </c>
      <c r="C251" s="132">
        <v>57499.537389999998</v>
      </c>
      <c r="D251" s="132">
        <v>2.0000000000000001E-4</v>
      </c>
      <c r="E251" s="10">
        <f t="shared" si="128"/>
        <v>32363.108692890255</v>
      </c>
      <c r="F251">
        <f t="shared" si="145"/>
        <v>32363</v>
      </c>
      <c r="G251">
        <f t="shared" si="146"/>
        <v>3.2980449999740813E-2</v>
      </c>
      <c r="K251">
        <f t="shared" si="151"/>
        <v>3.2980449999740813E-2</v>
      </c>
      <c r="O251">
        <f t="shared" ca="1" si="150"/>
        <v>3.3352116148003069E-2</v>
      </c>
      <c r="Q251" s="1">
        <f t="shared" si="129"/>
        <v>42481.037389999998</v>
      </c>
      <c r="S251" s="7">
        <v>1</v>
      </c>
      <c r="U251" s="16"/>
      <c r="Z251">
        <f t="shared" si="130"/>
        <v>32363</v>
      </c>
      <c r="AA251" s="71">
        <f t="shared" si="131"/>
        <v>3.3681815377463967E-2</v>
      </c>
      <c r="AB251" s="71">
        <f t="shared" si="147"/>
        <v>2.1014342583332322E-2</v>
      </c>
      <c r="AC251" s="71">
        <f t="shared" si="148"/>
        <v>3.2980449999740813E-2</v>
      </c>
      <c r="AD251" s="71">
        <f t="shared" si="132"/>
        <v>-7.0136537772315377E-4</v>
      </c>
      <c r="AE251" s="71">
        <f t="shared" si="133"/>
        <v>4.9191339306874211E-7</v>
      </c>
      <c r="AF251">
        <f t="shared" si="134"/>
        <v>3.2980449999740813E-2</v>
      </c>
      <c r="AG251" s="102"/>
      <c r="AH251">
        <f t="shared" si="135"/>
        <v>1.1966107416408491E-2</v>
      </c>
      <c r="AI251">
        <f t="shared" si="136"/>
        <v>0.45209441234797465</v>
      </c>
      <c r="AJ251">
        <f t="shared" si="137"/>
        <v>0.96624061336339895</v>
      </c>
      <c r="AK251">
        <f t="shared" si="138"/>
        <v>-0.39962679213233621</v>
      </c>
      <c r="AL251">
        <f t="shared" si="139"/>
        <v>-2.5114249407329501</v>
      </c>
      <c r="AM251">
        <f t="shared" si="140"/>
        <v>-3.0680285652178085</v>
      </c>
      <c r="AN251" s="71">
        <f t="shared" ref="AN251:AT260" si="152">$AU251+$AB$7*SIN(AO251)</f>
        <v>10.704441959161503</v>
      </c>
      <c r="AO251" s="71">
        <f t="shared" si="152"/>
        <v>10.704437193021789</v>
      </c>
      <c r="AP251" s="71">
        <f t="shared" si="152"/>
        <v>10.704461678404147</v>
      </c>
      <c r="AQ251" s="71">
        <f t="shared" si="152"/>
        <v>10.704335909401056</v>
      </c>
      <c r="AR251" s="71">
        <f t="shared" si="152"/>
        <v>10.704982482883711</v>
      </c>
      <c r="AS251" s="71">
        <f t="shared" si="152"/>
        <v>10.701673184929213</v>
      </c>
      <c r="AT251" s="71">
        <f t="shared" si="152"/>
        <v>10.719015962065082</v>
      </c>
      <c r="AU251" s="71">
        <f t="shared" si="141"/>
        <v>11.354064490062598</v>
      </c>
    </row>
    <row r="252" spans="1:48" customFormat="1" ht="12.95" customHeight="1">
      <c r="A252" s="146" t="s">
        <v>682</v>
      </c>
      <c r="B252" s="151" t="s">
        <v>38</v>
      </c>
      <c r="C252" s="152">
        <v>57772.623079999816</v>
      </c>
      <c r="D252" s="152">
        <v>2.0000000000000001E-4</v>
      </c>
      <c r="E252" s="10">
        <f t="shared" si="128"/>
        <v>33263.110752687397</v>
      </c>
      <c r="F252">
        <f t="shared" si="145"/>
        <v>33263</v>
      </c>
      <c r="G252">
        <f t="shared" si="146"/>
        <v>3.3605449818423949E-2</v>
      </c>
      <c r="K252">
        <f t="shared" si="151"/>
        <v>3.3605449818423949E-2</v>
      </c>
      <c r="O252">
        <f t="shared" ca="1" si="150"/>
        <v>3.4055861770100865E-2</v>
      </c>
      <c r="Q252" s="1">
        <f t="shared" si="129"/>
        <v>42754.123079999816</v>
      </c>
      <c r="S252" s="7">
        <v>1</v>
      </c>
      <c r="U252" s="16"/>
      <c r="Z252">
        <f t="shared" si="130"/>
        <v>33263</v>
      </c>
      <c r="AA252" s="71">
        <f t="shared" si="131"/>
        <v>3.3875380790068445E-2</v>
      </c>
      <c r="AB252" s="71">
        <f t="shared" si="147"/>
        <v>2.3444554838141299E-2</v>
      </c>
      <c r="AC252" s="71">
        <f t="shared" si="148"/>
        <v>3.3605449818423949E-2</v>
      </c>
      <c r="AD252" s="71">
        <f t="shared" si="132"/>
        <v>-2.6993097164449559E-4</v>
      </c>
      <c r="AE252" s="71">
        <f t="shared" si="133"/>
        <v>7.2862729452941477E-8</v>
      </c>
      <c r="AF252">
        <f t="shared" si="134"/>
        <v>3.3605449818423949E-2</v>
      </c>
      <c r="AG252" s="102"/>
      <c r="AH252">
        <f t="shared" si="135"/>
        <v>1.016089498028265E-2</v>
      </c>
      <c r="AI252">
        <f t="shared" si="136"/>
        <v>0.47669043902900121</v>
      </c>
      <c r="AJ252">
        <f t="shared" si="137"/>
        <v>0.94931023226718192</v>
      </c>
      <c r="AK252">
        <f t="shared" si="138"/>
        <v>-0.43133422002738581</v>
      </c>
      <c r="AL252">
        <f t="shared" si="139"/>
        <v>-2.4522432294657097</v>
      </c>
      <c r="AM252">
        <f t="shared" si="140"/>
        <v>-2.7854743055885014</v>
      </c>
      <c r="AN252" s="71">
        <f t="shared" si="152"/>
        <v>10.798152082368732</v>
      </c>
      <c r="AO252" s="71">
        <f t="shared" si="152"/>
        <v>10.798149654999536</v>
      </c>
      <c r="AP252" s="71">
        <f t="shared" si="152"/>
        <v>10.798167904311565</v>
      </c>
      <c r="AQ252" s="71">
        <f t="shared" si="152"/>
        <v>10.798030744119325</v>
      </c>
      <c r="AR252" s="71">
        <f t="shared" si="152"/>
        <v>10.799063941472319</v>
      </c>
      <c r="AS252" s="71">
        <f t="shared" si="152"/>
        <v>10.791408034300021</v>
      </c>
      <c r="AT252" s="71">
        <f t="shared" si="152"/>
        <v>10.8577669625474</v>
      </c>
      <c r="AU252" s="71">
        <f t="shared" si="141"/>
        <v>11.463139616488451</v>
      </c>
      <c r="AV252" s="71"/>
    </row>
    <row r="253" spans="1:48" customFormat="1" ht="12.95" customHeight="1">
      <c r="A253" s="124" t="s">
        <v>593</v>
      </c>
      <c r="B253" s="104"/>
      <c r="C253" s="108">
        <v>57812.827599999997</v>
      </c>
      <c r="D253" s="138">
        <v>1E-4</v>
      </c>
      <c r="E253" s="10">
        <f t="shared" si="128"/>
        <v>33395.61183984924</v>
      </c>
      <c r="F253">
        <f t="shared" si="145"/>
        <v>33395.5</v>
      </c>
      <c r="G253">
        <f t="shared" si="146"/>
        <v>3.3935325001948513E-2</v>
      </c>
      <c r="K253">
        <f t="shared" si="151"/>
        <v>3.3935325001948513E-2</v>
      </c>
      <c r="O253">
        <f t="shared" ca="1" si="150"/>
        <v>3.4159468764465267E-2</v>
      </c>
      <c r="Q253" s="1">
        <f t="shared" si="129"/>
        <v>42794.327599999997</v>
      </c>
      <c r="S253" s="7">
        <v>1</v>
      </c>
      <c r="U253" s="16"/>
      <c r="Z253">
        <f t="shared" si="130"/>
        <v>33395.5</v>
      </c>
      <c r="AA253" s="71">
        <f t="shared" si="131"/>
        <v>3.3894585582333991E-2</v>
      </c>
      <c r="AB253" s="71">
        <f t="shared" si="147"/>
        <v>2.4056803170267982E-2</v>
      </c>
      <c r="AC253" s="71">
        <f t="shared" si="148"/>
        <v>3.3935325001948513E-2</v>
      </c>
      <c r="AD253" s="71">
        <f t="shared" si="132"/>
        <v>4.0739419614521655E-5</v>
      </c>
      <c r="AE253" s="71">
        <f t="shared" si="133"/>
        <v>1.6597003105280718E-9</v>
      </c>
      <c r="AF253">
        <f t="shared" si="134"/>
        <v>3.3935325001948513E-2</v>
      </c>
      <c r="AG253" s="102"/>
      <c r="AH253">
        <f t="shared" si="135"/>
        <v>9.878521831680533E-3</v>
      </c>
      <c r="AI253">
        <f t="shared" si="136"/>
        <v>0.48071154028960383</v>
      </c>
      <c r="AJ253">
        <f t="shared" si="137"/>
        <v>0.94635539500638766</v>
      </c>
      <c r="AK253">
        <f t="shared" si="138"/>
        <v>-0.43616694233045344</v>
      </c>
      <c r="AL253">
        <f t="shared" si="139"/>
        <v>-2.4429727578243936</v>
      </c>
      <c r="AM253">
        <f t="shared" si="140"/>
        <v>-2.745392118322239</v>
      </c>
      <c r="AN253" s="71">
        <f t="shared" si="152"/>
        <v>10.812384533037951</v>
      </c>
      <c r="AO253" s="71">
        <f t="shared" si="152"/>
        <v>10.812382743596141</v>
      </c>
      <c r="AP253" s="71">
        <f t="shared" si="152"/>
        <v>10.812397228921398</v>
      </c>
      <c r="AQ253" s="71">
        <f t="shared" si="152"/>
        <v>10.812280004386682</v>
      </c>
      <c r="AR253" s="71">
        <f t="shared" si="152"/>
        <v>10.813230798965373</v>
      </c>
      <c r="AS253" s="71">
        <f t="shared" si="152"/>
        <v>10.805654699685277</v>
      </c>
      <c r="AT253" s="71">
        <f t="shared" si="152"/>
        <v>10.878811408298352</v>
      </c>
      <c r="AU253" s="71">
        <f t="shared" si="141"/>
        <v>11.479197898990037</v>
      </c>
    </row>
    <row r="254" spans="1:48" customFormat="1" ht="12.95" customHeight="1">
      <c r="A254" s="145" t="s">
        <v>681</v>
      </c>
      <c r="B254" s="38" t="s">
        <v>38</v>
      </c>
      <c r="C254" s="39">
        <v>57832.701300000001</v>
      </c>
      <c r="D254" s="39">
        <v>1E-4</v>
      </c>
      <c r="E254" s="10">
        <f t="shared" si="128"/>
        <v>33461.109123635171</v>
      </c>
      <c r="F254">
        <f t="shared" si="145"/>
        <v>33461</v>
      </c>
      <c r="G254">
        <f t="shared" si="146"/>
        <v>3.3111150005424861E-2</v>
      </c>
      <c r="K254">
        <f t="shared" si="151"/>
        <v>3.3111150005424861E-2</v>
      </c>
      <c r="O254">
        <f t="shared" ca="1" si="150"/>
        <v>3.4210685806962383E-2</v>
      </c>
      <c r="Q254" s="1">
        <f t="shared" si="129"/>
        <v>42814.201300000001</v>
      </c>
      <c r="S254" s="7">
        <v>1</v>
      </c>
      <c r="U254" s="16"/>
      <c r="Z254">
        <f t="shared" si="130"/>
        <v>33461</v>
      </c>
      <c r="AA254" s="71">
        <f t="shared" si="131"/>
        <v>3.3903139236526797E-2</v>
      </c>
      <c r="AB254" s="71">
        <f t="shared" si="147"/>
        <v>2.3373849745226809E-2</v>
      </c>
      <c r="AC254" s="71">
        <f t="shared" si="148"/>
        <v>3.3111150005424861E-2</v>
      </c>
      <c r="AD254" s="71">
        <f t="shared" si="132"/>
        <v>-7.9198923110193609E-4</v>
      </c>
      <c r="AE254" s="71">
        <f t="shared" si="133"/>
        <v>6.2724694218143597E-7</v>
      </c>
      <c r="AF254">
        <f t="shared" si="134"/>
        <v>3.3111150005424861E-2</v>
      </c>
      <c r="AG254" s="102"/>
      <c r="AH254">
        <f t="shared" si="135"/>
        <v>9.7373002601980514E-3</v>
      </c>
      <c r="AI254">
        <f t="shared" si="136"/>
        <v>0.48274137311811505</v>
      </c>
      <c r="AJ254">
        <f t="shared" si="137"/>
        <v>0.94484557568160554</v>
      </c>
      <c r="AK254">
        <f t="shared" si="138"/>
        <v>-0.43857225047483295</v>
      </c>
      <c r="AL254">
        <f t="shared" si="139"/>
        <v>-2.4383317649390728</v>
      </c>
      <c r="AM254">
        <f t="shared" si="140"/>
        <v>-2.7257069995285166</v>
      </c>
      <c r="AN254" s="71">
        <f t="shared" si="152"/>
        <v>10.819464775448198</v>
      </c>
      <c r="AO254" s="71">
        <f t="shared" si="152"/>
        <v>10.819463265526698</v>
      </c>
      <c r="AP254" s="71">
        <f t="shared" si="152"/>
        <v>10.819475974132629</v>
      </c>
      <c r="AQ254" s="71">
        <f t="shared" si="152"/>
        <v>10.819369037503982</v>
      </c>
      <c r="AR254" s="71">
        <f t="shared" si="152"/>
        <v>10.820270870104176</v>
      </c>
      <c r="AS254" s="71">
        <f t="shared" si="152"/>
        <v>10.812803395996355</v>
      </c>
      <c r="AT254" s="71">
        <f t="shared" si="152"/>
        <v>10.889271775948895</v>
      </c>
      <c r="AU254" s="71">
        <f t="shared" si="141"/>
        <v>11.487136144302141</v>
      </c>
      <c r="AV254" s="71"/>
    </row>
    <row r="255" spans="1:48" customFormat="1" ht="12.95" customHeight="1">
      <c r="A255" s="146" t="s">
        <v>682</v>
      </c>
      <c r="B255" s="137" t="s">
        <v>29</v>
      </c>
      <c r="C255" s="136">
        <v>57844.384120000061</v>
      </c>
      <c r="D255" s="136">
        <v>1E-4</v>
      </c>
      <c r="E255" s="10">
        <f t="shared" si="128"/>
        <v>33499.611917627415</v>
      </c>
      <c r="F255">
        <f t="shared" si="145"/>
        <v>33499.5</v>
      </c>
      <c r="G255">
        <f t="shared" si="146"/>
        <v>3.3958925065235235E-2</v>
      </c>
      <c r="K255">
        <f t="shared" si="151"/>
        <v>3.3958925065235235E-2</v>
      </c>
      <c r="O255">
        <f t="shared" ca="1" si="150"/>
        <v>3.4240790480796562E-2</v>
      </c>
      <c r="Q255" s="1">
        <f t="shared" si="129"/>
        <v>42825.884120000061</v>
      </c>
      <c r="S255" s="7">
        <v>1</v>
      </c>
      <c r="U255" s="16"/>
      <c r="Z255">
        <f t="shared" si="130"/>
        <v>33499.5</v>
      </c>
      <c r="AA255" s="71">
        <f t="shared" si="131"/>
        <v>3.3907872584071581E-2</v>
      </c>
      <c r="AB255" s="71">
        <f t="shared" si="147"/>
        <v>2.4305141324042052E-2</v>
      </c>
      <c r="AC255" s="71">
        <f t="shared" si="148"/>
        <v>3.3958925065235235E-2</v>
      </c>
      <c r="AD255" s="71">
        <f t="shared" si="132"/>
        <v>5.1052481163653407E-5</v>
      </c>
      <c r="AE255" s="71">
        <f t="shared" si="133"/>
        <v>2.606355832965186E-9</v>
      </c>
      <c r="AF255">
        <f t="shared" si="134"/>
        <v>3.3958925065235235E-2</v>
      </c>
      <c r="AG255" s="102"/>
      <c r="AH255">
        <f t="shared" si="135"/>
        <v>9.6537837411931823E-3</v>
      </c>
      <c r="AI255">
        <f t="shared" si="136"/>
        <v>0.48394776662069205</v>
      </c>
      <c r="AJ255">
        <f t="shared" si="137"/>
        <v>0.94394256101691887</v>
      </c>
      <c r="AK255">
        <f t="shared" si="138"/>
        <v>-0.43999113444991256</v>
      </c>
      <c r="AL255">
        <f t="shared" si="139"/>
        <v>-2.4355854798899781</v>
      </c>
      <c r="AM255">
        <f t="shared" si="140"/>
        <v>-2.7141752774375396</v>
      </c>
      <c r="AN255" s="71">
        <f t="shared" si="152"/>
        <v>10.82364043928011</v>
      </c>
      <c r="AO255" s="71">
        <f t="shared" si="152"/>
        <v>10.823639081460197</v>
      </c>
      <c r="AP255" s="71">
        <f t="shared" si="152"/>
        <v>10.823650784566683</v>
      </c>
      <c r="AQ255" s="71">
        <f t="shared" si="152"/>
        <v>10.823549940887702</v>
      </c>
      <c r="AR255" s="71">
        <f t="shared" si="152"/>
        <v>10.824420824314922</v>
      </c>
      <c r="AS255" s="71">
        <f t="shared" si="152"/>
        <v>10.817038534267695</v>
      </c>
      <c r="AT255" s="71">
        <f t="shared" si="152"/>
        <v>10.895437827099475</v>
      </c>
      <c r="AU255" s="71">
        <f t="shared" si="141"/>
        <v>11.491802135821469</v>
      </c>
    </row>
    <row r="256" spans="1:48" customFormat="1" ht="12.95" customHeight="1">
      <c r="A256" s="146" t="s">
        <v>682</v>
      </c>
      <c r="B256" s="137" t="s">
        <v>38</v>
      </c>
      <c r="C256" s="136">
        <v>57845.445739999879</v>
      </c>
      <c r="D256" s="136">
        <v>1E-4</v>
      </c>
      <c r="E256" s="10">
        <f t="shared" si="128"/>
        <v>33503.110673591371</v>
      </c>
      <c r="F256">
        <f t="shared" si="145"/>
        <v>33503</v>
      </c>
      <c r="G256">
        <f t="shared" si="146"/>
        <v>3.3581449883058667E-2</v>
      </c>
      <c r="K256">
        <f t="shared" si="151"/>
        <v>3.3581449883058667E-2</v>
      </c>
      <c r="O256">
        <f t="shared" ca="1" si="150"/>
        <v>3.4243527269326945E-2</v>
      </c>
      <c r="Q256" s="1">
        <f t="shared" si="129"/>
        <v>42826.945739999879</v>
      </c>
      <c r="S256" s="7">
        <v>1</v>
      </c>
      <c r="U256" s="16"/>
      <c r="Z256">
        <f t="shared" si="130"/>
        <v>33503</v>
      </c>
      <c r="AA256" s="71">
        <f t="shared" si="131"/>
        <v>3.3908292010921763E-2</v>
      </c>
      <c r="AB256" s="71">
        <f t="shared" si="147"/>
        <v>2.393527728852058E-2</v>
      </c>
      <c r="AC256" s="71">
        <f t="shared" si="148"/>
        <v>3.3581449883058667E-2</v>
      </c>
      <c r="AD256" s="71">
        <f t="shared" si="132"/>
        <v>-3.2684212786309591E-4</v>
      </c>
      <c r="AE256" s="71">
        <f t="shared" si="133"/>
        <v>1.0682577654607633E-7</v>
      </c>
      <c r="AF256">
        <f t="shared" si="134"/>
        <v>3.3581449883058667E-2</v>
      </c>
      <c r="AG256" s="102"/>
      <c r="AH256">
        <f t="shared" si="135"/>
        <v>9.6461725945380852E-3</v>
      </c>
      <c r="AI256">
        <f t="shared" si="136"/>
        <v>0.48405793173713751</v>
      </c>
      <c r="AJ256">
        <f t="shared" si="137"/>
        <v>0.94385989059081077</v>
      </c>
      <c r="AK256">
        <f t="shared" si="138"/>
        <v>-0.44012031101385513</v>
      </c>
      <c r="AL256">
        <f t="shared" si="139"/>
        <v>-2.4353351363307891</v>
      </c>
      <c r="AM256">
        <f t="shared" si="140"/>
        <v>-2.7131283524463687</v>
      </c>
      <c r="AN256" s="71">
        <f t="shared" si="152"/>
        <v>10.824020562807261</v>
      </c>
      <c r="AO256" s="71">
        <f t="shared" si="152"/>
        <v>10.824019218355943</v>
      </c>
      <c r="AP256" s="71">
        <f t="shared" si="152"/>
        <v>10.824030831659364</v>
      </c>
      <c r="AQ256" s="71">
        <f t="shared" si="152"/>
        <v>10.823930542189299</v>
      </c>
      <c r="AR256" s="71">
        <f t="shared" si="152"/>
        <v>10.824798538684792</v>
      </c>
      <c r="AS256" s="71">
        <f t="shared" si="152"/>
        <v>10.817424775288632</v>
      </c>
      <c r="AT256" s="71">
        <f t="shared" si="152"/>
        <v>10.895999021517271</v>
      </c>
      <c r="AU256" s="71">
        <f t="shared" si="141"/>
        <v>11.492226316868681</v>
      </c>
      <c r="AV256" s="71"/>
    </row>
    <row r="257" spans="1:48" customFormat="1" ht="12.95" customHeight="1">
      <c r="A257" s="136" t="s">
        <v>0</v>
      </c>
      <c r="B257" s="137" t="s">
        <v>38</v>
      </c>
      <c r="C257" s="136">
        <v>58218.663999999997</v>
      </c>
      <c r="D257" s="108">
        <v>1E-4</v>
      </c>
      <c r="E257" s="10">
        <f t="shared" si="128"/>
        <v>34733.117279775077</v>
      </c>
      <c r="F257">
        <f t="shared" si="145"/>
        <v>34733</v>
      </c>
      <c r="G257">
        <f t="shared" si="146"/>
        <v>3.5585949997766875E-2</v>
      </c>
      <c r="K257">
        <f t="shared" si="151"/>
        <v>3.5585949997766875E-2</v>
      </c>
      <c r="O257">
        <f t="shared" ca="1" si="150"/>
        <v>3.5205312952860605E-2</v>
      </c>
      <c r="Q257" s="1">
        <f t="shared" si="129"/>
        <v>43200.163999999997</v>
      </c>
      <c r="S257" s="7">
        <v>1</v>
      </c>
      <c r="U257" s="16"/>
      <c r="Z257">
        <f t="shared" si="130"/>
        <v>34733</v>
      </c>
      <c r="AA257" s="71">
        <f t="shared" si="131"/>
        <v>3.3934251780489623E-2</v>
      </c>
      <c r="AB257" s="71">
        <f t="shared" si="147"/>
        <v>2.8817097749586951E-2</v>
      </c>
      <c r="AC257" s="71">
        <f t="shared" si="148"/>
        <v>3.5585949997766875E-2</v>
      </c>
      <c r="AD257" s="71">
        <f t="shared" si="132"/>
        <v>1.6516982172772518E-3</v>
      </c>
      <c r="AE257" s="71">
        <f t="shared" si="133"/>
        <v>2.7281070009568518E-6</v>
      </c>
      <c r="AF257">
        <f t="shared" si="134"/>
        <v>3.5585949997766875E-2</v>
      </c>
      <c r="AG257" s="102"/>
      <c r="AH257">
        <f t="shared" si="135"/>
        <v>6.7688522481799225E-3</v>
      </c>
      <c r="AI257">
        <f t="shared" si="136"/>
        <v>0.52859634907912278</v>
      </c>
      <c r="AJ257">
        <f t="shared" si="137"/>
        <v>0.90786994599486237</v>
      </c>
      <c r="AK257">
        <f t="shared" si="138"/>
        <v>-0.48752508024588909</v>
      </c>
      <c r="AL257">
        <f t="shared" si="139"/>
        <v>-2.3393841577847168</v>
      </c>
      <c r="AM257">
        <f t="shared" si="140"/>
        <v>-2.3579596692285487</v>
      </c>
      <c r="AN257" s="71">
        <f t="shared" si="152"/>
        <v>10.96348398116182</v>
      </c>
      <c r="AO257" s="71">
        <f t="shared" si="152"/>
        <v>10.963483981883996</v>
      </c>
      <c r="AP257" s="71">
        <f t="shared" si="152"/>
        <v>10.963483948693725</v>
      </c>
      <c r="AQ257" s="71">
        <f t="shared" si="152"/>
        <v>10.963485474111083</v>
      </c>
      <c r="AR257" s="71">
        <f t="shared" si="152"/>
        <v>10.963415441009078</v>
      </c>
      <c r="AS257" s="71">
        <f t="shared" si="152"/>
        <v>10.966805884161534</v>
      </c>
      <c r="AT257" s="71">
        <f t="shared" si="152"/>
        <v>11.099671747954739</v>
      </c>
      <c r="AU257" s="71">
        <f t="shared" si="141"/>
        <v>11.64129565631735</v>
      </c>
      <c r="AV257" s="71"/>
    </row>
    <row r="258" spans="1:48" customFormat="1" ht="12.95" customHeight="1">
      <c r="A258" s="145" t="s">
        <v>683</v>
      </c>
      <c r="B258" s="38" t="s">
        <v>38</v>
      </c>
      <c r="C258" s="39">
        <v>58556.986400000002</v>
      </c>
      <c r="D258" s="39" t="s">
        <v>411</v>
      </c>
      <c r="E258" s="10">
        <f t="shared" si="128"/>
        <v>35848.118424198714</v>
      </c>
      <c r="F258">
        <f t="shared" si="145"/>
        <v>35848</v>
      </c>
      <c r="G258">
        <f t="shared" si="146"/>
        <v>3.5933200000727084E-2</v>
      </c>
      <c r="K258">
        <f t="shared" si="151"/>
        <v>3.5933200000727084E-2</v>
      </c>
      <c r="O258">
        <f t="shared" ca="1" si="150"/>
        <v>3.6077175584681764E-2</v>
      </c>
      <c r="Q258" s="1">
        <f t="shared" si="129"/>
        <v>43538.486400000002</v>
      </c>
      <c r="S258" s="7">
        <v>1</v>
      </c>
      <c r="U258" s="16"/>
      <c r="Z258">
        <f t="shared" si="130"/>
        <v>35848</v>
      </c>
      <c r="AA258" s="71">
        <f t="shared" si="131"/>
        <v>3.3715403975517443E-2</v>
      </c>
      <c r="AB258" s="71">
        <f t="shared" si="147"/>
        <v>3.2154806763713399E-2</v>
      </c>
      <c r="AC258" s="71">
        <f t="shared" si="148"/>
        <v>3.5933200000727084E-2</v>
      </c>
      <c r="AD258" s="71">
        <f t="shared" si="132"/>
        <v>2.217796025209641E-3</v>
      </c>
      <c r="AE258" s="71">
        <f t="shared" si="133"/>
        <v>4.9186192094356827E-6</v>
      </c>
      <c r="AF258">
        <f t="shared" si="134"/>
        <v>3.5933200000727084E-2</v>
      </c>
      <c r="AG258" s="102"/>
      <c r="AH258">
        <f t="shared" si="135"/>
        <v>3.7783932370136848E-3</v>
      </c>
      <c r="AI258">
        <f t="shared" si="136"/>
        <v>0.58207292332359284</v>
      </c>
      <c r="AJ258">
        <f t="shared" si="137"/>
        <v>0.85913609459644613</v>
      </c>
      <c r="AK258">
        <f t="shared" si="138"/>
        <v>-0.53407777013371871</v>
      </c>
      <c r="AL258">
        <f t="shared" si="139"/>
        <v>-2.2347881084765739</v>
      </c>
      <c r="AM258">
        <f t="shared" si="140"/>
        <v>-2.0523001780027603</v>
      </c>
      <c r="AN258" s="71">
        <f t="shared" si="152"/>
        <v>11.102111856182352</v>
      </c>
      <c r="AO258" s="71">
        <f t="shared" si="152"/>
        <v>11.10211260429582</v>
      </c>
      <c r="AP258" s="71">
        <f t="shared" si="152"/>
        <v>11.102122977902118</v>
      </c>
      <c r="AQ258" s="71">
        <f t="shared" si="152"/>
        <v>11.102266718435578</v>
      </c>
      <c r="AR258" s="71">
        <f t="shared" si="152"/>
        <v>11.104238945985582</v>
      </c>
      <c r="AS258" s="71">
        <f t="shared" si="152"/>
        <v>11.128385077509998</v>
      </c>
      <c r="AT258" s="71">
        <f t="shared" si="152"/>
        <v>11.294721066517837</v>
      </c>
      <c r="AU258" s="71">
        <f t="shared" si="141"/>
        <v>11.776427618500492</v>
      </c>
    </row>
    <row r="259" spans="1:48" customFormat="1" ht="12.95" customHeight="1">
      <c r="A259" s="103" t="s">
        <v>685</v>
      </c>
      <c r="C259" s="124">
        <v>58934.753199999999</v>
      </c>
      <c r="D259" s="108">
        <v>2.0000000000000001E-4</v>
      </c>
      <c r="E259" s="10">
        <f t="shared" si="128"/>
        <v>37093.115546249304</v>
      </c>
      <c r="F259">
        <f t="shared" si="145"/>
        <v>37093</v>
      </c>
      <c r="G259">
        <f t="shared" si="146"/>
        <v>3.5059950001596007E-2</v>
      </c>
      <c r="K259">
        <f t="shared" si="151"/>
        <v>3.5059950001596007E-2</v>
      </c>
      <c r="O259">
        <f t="shared" ca="1" si="150"/>
        <v>3.7050690361917049E-2</v>
      </c>
      <c r="Q259" s="1">
        <f t="shared" si="129"/>
        <v>43916.253199999999</v>
      </c>
      <c r="S259" s="7">
        <v>1</v>
      </c>
      <c r="U259" s="16"/>
      <c r="Z259">
        <f t="shared" si="130"/>
        <v>37093</v>
      </c>
      <c r="AA259" s="71">
        <f t="shared" si="131"/>
        <v>3.3130012612789438E-2</v>
      </c>
      <c r="AB259" s="71">
        <f t="shared" si="147"/>
        <v>3.5118777891513603E-2</v>
      </c>
      <c r="AC259" s="71">
        <f t="shared" si="148"/>
        <v>3.5059950001596007E-2</v>
      </c>
      <c r="AD259" s="71">
        <f t="shared" si="132"/>
        <v>1.9299373888065699E-3</v>
      </c>
      <c r="AE259" s="71">
        <f t="shared" si="133"/>
        <v>3.7246583247135212E-6</v>
      </c>
      <c r="AF259">
        <f t="shared" si="134"/>
        <v>3.5059950001596007E-2</v>
      </c>
      <c r="AG259" s="102"/>
      <c r="AH259">
        <f t="shared" si="135"/>
        <v>-5.8827889917595558E-5</v>
      </c>
      <c r="AI259">
        <f t="shared" si="136"/>
        <v>0.66466817770921915</v>
      </c>
      <c r="AJ259">
        <f t="shared" si="137"/>
        <v>0.77506318785820461</v>
      </c>
      <c r="AK259">
        <f t="shared" si="138"/>
        <v>-0.58945286065082159</v>
      </c>
      <c r="AL259">
        <f t="shared" si="139"/>
        <v>-2.0880240727095507</v>
      </c>
      <c r="AM259">
        <f t="shared" si="140"/>
        <v>-1.7193786237768249</v>
      </c>
      <c r="AN259" s="71">
        <f t="shared" si="152"/>
        <v>11.275579930181296</v>
      </c>
      <c r="AO259" s="71">
        <f t="shared" si="152"/>
        <v>11.275655398156387</v>
      </c>
      <c r="AP259" s="71">
        <f t="shared" si="152"/>
        <v>11.276057684780417</v>
      </c>
      <c r="AQ259" s="71">
        <f t="shared" si="152"/>
        <v>11.278192690847638</v>
      </c>
      <c r="AR259" s="71">
        <f t="shared" si="152"/>
        <v>11.289270802708907</v>
      </c>
      <c r="AS259" s="71">
        <f t="shared" si="152"/>
        <v>11.341255704387772</v>
      </c>
      <c r="AT259" s="71">
        <f t="shared" si="152"/>
        <v>11.522834134818911</v>
      </c>
      <c r="AU259" s="71">
        <f t="shared" si="141"/>
        <v>11.927314876722924</v>
      </c>
      <c r="AV259" s="71"/>
    </row>
    <row r="260" spans="1:48" customFormat="1" ht="12.95" customHeight="1">
      <c r="A260" s="240" t="s">
        <v>686</v>
      </c>
      <c r="B260" s="241" t="s">
        <v>38</v>
      </c>
      <c r="C260" s="243">
        <v>59324.961999999825</v>
      </c>
      <c r="D260" s="242" t="s">
        <v>411</v>
      </c>
      <c r="E260" s="10">
        <f t="shared" si="128"/>
        <v>38379.117473889848</v>
      </c>
      <c r="F260">
        <f t="shared" si="145"/>
        <v>38379</v>
      </c>
      <c r="G260">
        <f t="shared" si="146"/>
        <v>3.5644849827804137E-2</v>
      </c>
      <c r="K260">
        <f t="shared" si="151"/>
        <v>3.5644849827804137E-2</v>
      </c>
      <c r="O260">
        <f t="shared" ca="1" si="150"/>
        <v>3.8056264661936796E-2</v>
      </c>
      <c r="Q260" s="1">
        <f t="shared" si="129"/>
        <v>44306.461999999825</v>
      </c>
      <c r="S260" s="7">
        <v>1</v>
      </c>
      <c r="U260" s="16"/>
      <c r="Z260">
        <f t="shared" si="130"/>
        <v>38379</v>
      </c>
      <c r="AA260" s="71">
        <f t="shared" si="131"/>
        <v>3.2046020866362962E-2</v>
      </c>
      <c r="AB260" s="71">
        <f t="shared" si="147"/>
        <v>4.0320587074960459E-2</v>
      </c>
      <c r="AC260" s="71">
        <f t="shared" si="148"/>
        <v>3.5644849827804137E-2</v>
      </c>
      <c r="AD260" s="71">
        <f t="shared" si="132"/>
        <v>3.598828961441175E-3</v>
      </c>
      <c r="AE260" s="71">
        <f t="shared" si="133"/>
        <v>1.2951569893707766E-5</v>
      </c>
      <c r="AF260">
        <f t="shared" si="134"/>
        <v>3.5644849827804137E-2</v>
      </c>
      <c r="AG260" s="102"/>
      <c r="AH260">
        <f t="shared" si="135"/>
        <v>-4.6757372471563224E-3</v>
      </c>
      <c r="AI260">
        <f t="shared" si="136"/>
        <v>0.79279808169191801</v>
      </c>
      <c r="AJ260">
        <f t="shared" si="137"/>
        <v>0.6288611889096053</v>
      </c>
      <c r="AK260">
        <f t="shared" si="138"/>
        <v>-0.64573173301282294</v>
      </c>
      <c r="AL260">
        <f t="shared" si="139"/>
        <v>-1.8812966514516438</v>
      </c>
      <c r="AM260">
        <f t="shared" si="140"/>
        <v>-1.3710999461239759</v>
      </c>
      <c r="AN260" s="71">
        <f t="shared" si="152"/>
        <v>11.484880289696536</v>
      </c>
      <c r="AO260" s="71">
        <f t="shared" si="152"/>
        <v>11.485802202884978</v>
      </c>
      <c r="AP260" s="71">
        <f t="shared" si="152"/>
        <v>11.488681765438253</v>
      </c>
      <c r="AQ260" s="71">
        <f t="shared" si="152"/>
        <v>11.497578340381434</v>
      </c>
      <c r="AR260" s="71">
        <f t="shared" si="152"/>
        <v>11.524199360897583</v>
      </c>
      <c r="AS260" s="71">
        <f t="shared" si="152"/>
        <v>11.597500266275034</v>
      </c>
      <c r="AT260" s="71">
        <f t="shared" si="152"/>
        <v>11.768087591190666</v>
      </c>
      <c r="AU260" s="71">
        <f t="shared" si="141"/>
        <v>12.08317111292698</v>
      </c>
      <c r="AV260" s="71"/>
    </row>
    <row r="261" spans="1:48" customFormat="1" ht="12.95" customHeight="1">
      <c r="A261" s="149" t="s">
        <v>688</v>
      </c>
      <c r="B261" s="150" t="s">
        <v>38</v>
      </c>
      <c r="C261" s="244">
        <v>59596.227599999867</v>
      </c>
      <c r="D261" s="12"/>
      <c r="E261" s="10">
        <f t="shared" si="128"/>
        <v>39273.121106054932</v>
      </c>
      <c r="F261">
        <f t="shared" si="145"/>
        <v>39273</v>
      </c>
      <c r="G261">
        <f t="shared" si="146"/>
        <v>3.6746949874213897E-2</v>
      </c>
      <c r="K261">
        <f t="shared" si="151"/>
        <v>3.6746949874213897E-2</v>
      </c>
      <c r="O261">
        <f t="shared" ca="1" si="150"/>
        <v>3.8755318646553939E-2</v>
      </c>
      <c r="Q261" s="1">
        <f t="shared" si="129"/>
        <v>44577.727599999867</v>
      </c>
      <c r="S261" s="7">
        <v>1</v>
      </c>
      <c r="U261" s="16"/>
      <c r="Z261">
        <f t="shared" si="130"/>
        <v>39273</v>
      </c>
      <c r="AA261" s="71">
        <f t="shared" si="131"/>
        <v>3.09341811660813E-2</v>
      </c>
      <c r="AB261" s="71">
        <f t="shared" si="147"/>
        <v>4.5094722294916047E-2</v>
      </c>
      <c r="AC261" s="71">
        <f t="shared" si="148"/>
        <v>3.6746949874213897E-2</v>
      </c>
      <c r="AD261" s="71">
        <f t="shared" si="132"/>
        <v>5.8127687081325971E-3</v>
      </c>
      <c r="AE261" s="71">
        <f t="shared" si="133"/>
        <v>3.3788280054245503E-5</v>
      </c>
      <c r="AF261">
        <f t="shared" si="134"/>
        <v>3.6746949874213897E-2</v>
      </c>
      <c r="AG261" s="102"/>
      <c r="AH261">
        <f t="shared" si="135"/>
        <v>-8.34777242070215E-3</v>
      </c>
      <c r="AI261">
        <f t="shared" si="136"/>
        <v>0.92650845487115496</v>
      </c>
      <c r="AJ261">
        <f t="shared" si="137"/>
        <v>0.46015474554809621</v>
      </c>
      <c r="AK261">
        <f t="shared" si="138"/>
        <v>-0.67416696653341568</v>
      </c>
      <c r="AL261">
        <f t="shared" si="139"/>
        <v>-1.6793784699639431</v>
      </c>
      <c r="AM261">
        <f t="shared" si="140"/>
        <v>-1.1149350360938071</v>
      </c>
      <c r="AN261" s="71">
        <f t="shared" ref="AN261:AT267" si="153">$AU261+$AB$7*SIN(AO261)</f>
        <v>11.657945502481331</v>
      </c>
      <c r="AO261" s="71">
        <f t="shared" si="153"/>
        <v>11.66077157338832</v>
      </c>
      <c r="AP261" s="71">
        <f t="shared" si="153"/>
        <v>11.667494534407936</v>
      </c>
      <c r="AQ261" s="71">
        <f t="shared" si="153"/>
        <v>11.683264448092405</v>
      </c>
      <c r="AR261" s="71">
        <f t="shared" si="153"/>
        <v>11.719124091087608</v>
      </c>
      <c r="AS261" s="71">
        <f t="shared" si="153"/>
        <v>11.795747386556199</v>
      </c>
      <c r="AT261" s="71">
        <f t="shared" si="153"/>
        <v>11.943221075393769</v>
      </c>
      <c r="AU261" s="71">
        <f t="shared" si="141"/>
        <v>12.191519071843331</v>
      </c>
    </row>
    <row r="262" spans="1:48" customFormat="1" ht="12.95" customHeight="1">
      <c r="A262" s="14" t="s">
        <v>684</v>
      </c>
      <c r="C262" s="12">
        <v>59599.869200000001</v>
      </c>
      <c r="D262" s="12">
        <v>2.9999999999999997E-4</v>
      </c>
      <c r="E262" s="10">
        <f t="shared" si="128"/>
        <v>39285.122641181435</v>
      </c>
      <c r="F262">
        <f t="shared" si="145"/>
        <v>39285</v>
      </c>
      <c r="G262">
        <f t="shared" si="146"/>
        <v>3.721275000134483E-2</v>
      </c>
      <c r="K262">
        <f t="shared" si="151"/>
        <v>3.721275000134483E-2</v>
      </c>
      <c r="O262">
        <f t="shared" ca="1" si="150"/>
        <v>3.8764701921515245E-2</v>
      </c>
      <c r="Q262" s="1">
        <f t="shared" si="129"/>
        <v>44581.369200000001</v>
      </c>
      <c r="S262" s="7">
        <v>1</v>
      </c>
      <c r="U262" s="16"/>
      <c r="Z262">
        <f t="shared" si="130"/>
        <v>39285</v>
      </c>
      <c r="AA262" s="71">
        <f t="shared" si="131"/>
        <v>3.0917051042851779E-2</v>
      </c>
      <c r="AB262" s="71">
        <f t="shared" si="147"/>
        <v>4.5612598783402077E-2</v>
      </c>
      <c r="AC262" s="71">
        <f t="shared" si="148"/>
        <v>3.721275000134483E-2</v>
      </c>
      <c r="AD262" s="71">
        <f t="shared" si="132"/>
        <v>6.2956989584930512E-3</v>
      </c>
      <c r="AE262" s="71">
        <f t="shared" si="133"/>
        <v>3.9635825375970487E-5</v>
      </c>
      <c r="AF262">
        <f t="shared" si="134"/>
        <v>3.721275000134483E-2</v>
      </c>
      <c r="AG262" s="102"/>
      <c r="AH262">
        <f t="shared" si="135"/>
        <v>-8.3998487820572485E-3</v>
      </c>
      <c r="AI262">
        <f t="shared" si="136"/>
        <v>0.92866104280084261</v>
      </c>
      <c r="AJ262">
        <f t="shared" si="137"/>
        <v>0.45731806065672542</v>
      </c>
      <c r="AK262">
        <f t="shared" si="138"/>
        <v>-0.67439814587232483</v>
      </c>
      <c r="AL262">
        <f t="shared" si="139"/>
        <v>-1.6761860603699028</v>
      </c>
      <c r="AM262">
        <f t="shared" si="140"/>
        <v>-1.1113609784113967</v>
      </c>
      <c r="AN262" s="71">
        <f t="shared" si="153"/>
        <v>11.660474809059338</v>
      </c>
      <c r="AO262" s="71">
        <f t="shared" si="153"/>
        <v>11.663335582486408</v>
      </c>
      <c r="AP262" s="71">
        <f t="shared" si="153"/>
        <v>11.67011884365365</v>
      </c>
      <c r="AQ262" s="71">
        <f t="shared" si="153"/>
        <v>11.685977899011391</v>
      </c>
      <c r="AR262" s="71">
        <f t="shared" si="153"/>
        <v>11.721924074910211</v>
      </c>
      <c r="AS262" s="71">
        <f t="shared" si="153"/>
        <v>11.798509298998919</v>
      </c>
      <c r="AT262" s="71">
        <f t="shared" si="153"/>
        <v>11.9455934608739</v>
      </c>
      <c r="AU262" s="71">
        <f t="shared" si="141"/>
        <v>12.192973406862341</v>
      </c>
      <c r="AV262" s="71"/>
    </row>
    <row r="263" spans="1:48" customFormat="1" ht="12.95" customHeight="1">
      <c r="A263" s="240" t="s">
        <v>687</v>
      </c>
      <c r="B263" s="241" t="s">
        <v>38</v>
      </c>
      <c r="C263" s="243">
        <v>59665.411800000002</v>
      </c>
      <c r="D263" s="242">
        <v>5.9999999999999995E-4</v>
      </c>
      <c r="E263" s="10">
        <f t="shared" si="128"/>
        <v>39501.12984025693</v>
      </c>
      <c r="F263">
        <f t="shared" si="145"/>
        <v>39501</v>
      </c>
      <c r="G263">
        <f t="shared" si="146"/>
        <v>3.9397150001605041E-2</v>
      </c>
      <c r="K263">
        <f t="shared" si="151"/>
        <v>3.9397150001605041E-2</v>
      </c>
      <c r="O263">
        <f t="shared" ca="1" si="150"/>
        <v>3.8933600870818721E-2</v>
      </c>
      <c r="Q263" s="1">
        <f t="shared" si="129"/>
        <v>44646.911800000002</v>
      </c>
      <c r="S263" s="7">
        <v>1</v>
      </c>
      <c r="U263" s="16"/>
      <c r="Z263">
        <f t="shared" si="130"/>
        <v>39501</v>
      </c>
      <c r="AA263" s="71">
        <f t="shared" si="131"/>
        <v>3.0598836725376832E-2</v>
      </c>
      <c r="AB263" s="71">
        <f t="shared" si="147"/>
        <v>4.8746878099846055E-2</v>
      </c>
      <c r="AC263" s="71">
        <f t="shared" si="148"/>
        <v>3.9397150001605041E-2</v>
      </c>
      <c r="AD263" s="71">
        <f t="shared" si="132"/>
        <v>8.798313276228209E-3</v>
      </c>
      <c r="AE263" s="71">
        <f t="shared" si="133"/>
        <v>7.7410316506653561E-5</v>
      </c>
      <c r="AF263">
        <f t="shared" si="134"/>
        <v>3.9397150001605041E-2</v>
      </c>
      <c r="AG263" s="102"/>
      <c r="AH263">
        <f t="shared" si="135"/>
        <v>-9.3497280982410124E-3</v>
      </c>
      <c r="AI263">
        <f t="shared" si="136"/>
        <v>0.96935767331753442</v>
      </c>
      <c r="AJ263">
        <f t="shared" si="137"/>
        <v>0.40299517110324601</v>
      </c>
      <c r="AK263">
        <f t="shared" si="138"/>
        <v>-0.67746819392926327</v>
      </c>
      <c r="AL263">
        <f t="shared" si="139"/>
        <v>-1.6159961700138448</v>
      </c>
      <c r="AM263">
        <f t="shared" si="140"/>
        <v>-1.0462530330875068</v>
      </c>
      <c r="AN263" s="71">
        <f t="shared" si="153"/>
        <v>11.707093805846277</v>
      </c>
      <c r="AO263" s="71">
        <f t="shared" si="153"/>
        <v>11.710612577989133</v>
      </c>
      <c r="AP263" s="71">
        <f t="shared" si="153"/>
        <v>11.71849078890458</v>
      </c>
      <c r="AQ263" s="71">
        <f t="shared" si="153"/>
        <v>11.735879958983386</v>
      </c>
      <c r="AR263" s="71">
        <f t="shared" si="153"/>
        <v>11.773143794088337</v>
      </c>
      <c r="AS263" s="71">
        <f t="shared" si="153"/>
        <v>11.848645921093208</v>
      </c>
      <c r="AT263" s="71">
        <f t="shared" si="153"/>
        <v>11.98838398512769</v>
      </c>
      <c r="AU263" s="71">
        <f t="shared" si="141"/>
        <v>12.219151437204546</v>
      </c>
      <c r="AV263" s="71"/>
    </row>
    <row r="264" spans="1:48" customFormat="1" ht="12.95" customHeight="1">
      <c r="A264" s="149" t="s">
        <v>688</v>
      </c>
      <c r="B264" s="150" t="s">
        <v>38</v>
      </c>
      <c r="C264" s="244">
        <v>59703.034700000193</v>
      </c>
      <c r="D264" s="12"/>
      <c r="E264" s="10">
        <f t="shared" si="128"/>
        <v>39625.122743348038</v>
      </c>
      <c r="F264">
        <f t="shared" si="145"/>
        <v>39625</v>
      </c>
      <c r="G264">
        <f t="shared" si="146"/>
        <v>3.7243750193738379E-2</v>
      </c>
      <c r="K264">
        <f t="shared" si="151"/>
        <v>3.7243750193738379E-2</v>
      </c>
      <c r="O264">
        <f t="shared" ca="1" si="150"/>
        <v>3.9030561378752188E-2</v>
      </c>
      <c r="Q264" s="1">
        <f t="shared" si="129"/>
        <v>44684.534700000193</v>
      </c>
      <c r="S264" s="7">
        <v>1</v>
      </c>
      <c r="U264" s="16"/>
      <c r="Z264">
        <f t="shared" si="130"/>
        <v>39625</v>
      </c>
      <c r="AA264" s="71">
        <f t="shared" si="131"/>
        <v>3.0407951464494001E-2</v>
      </c>
      <c r="AB264" s="71">
        <f t="shared" si="147"/>
        <v>4.7149239852414024E-2</v>
      </c>
      <c r="AC264" s="71">
        <f t="shared" si="148"/>
        <v>3.7243750193738379E-2</v>
      </c>
      <c r="AD264" s="71">
        <f t="shared" si="132"/>
        <v>6.8357987292443773E-3</v>
      </c>
      <c r="AE264" s="71">
        <f t="shared" si="133"/>
        <v>4.6728144266739041E-5</v>
      </c>
      <c r="AF264">
        <f t="shared" si="134"/>
        <v>3.7243750193738379E-2</v>
      </c>
      <c r="AG264" s="102"/>
      <c r="AH264">
        <f t="shared" si="135"/>
        <v>-9.9054896586756435E-3</v>
      </c>
      <c r="AI264">
        <f t="shared" si="136"/>
        <v>0.9944836082589732</v>
      </c>
      <c r="AJ264">
        <f t="shared" si="137"/>
        <v>0.36880380010636366</v>
      </c>
      <c r="AK264">
        <f t="shared" si="138"/>
        <v>-0.67813838955809924</v>
      </c>
      <c r="AL264">
        <f t="shared" si="139"/>
        <v>-1.578930757987862</v>
      </c>
      <c r="AM264">
        <f t="shared" si="140"/>
        <v>-1.0081676960109547</v>
      </c>
      <c r="AN264" s="71">
        <f t="shared" si="153"/>
        <v>11.734836798076421</v>
      </c>
      <c r="AO264" s="71">
        <f t="shared" si="153"/>
        <v>11.738756497095777</v>
      </c>
      <c r="AP264" s="71">
        <f t="shared" si="153"/>
        <v>11.747259386343952</v>
      </c>
      <c r="AQ264" s="71">
        <f t="shared" si="153"/>
        <v>11.76544445944684</v>
      </c>
      <c r="AR264" s="71">
        <f t="shared" si="153"/>
        <v>11.803242057566083</v>
      </c>
      <c r="AS264" s="71">
        <f t="shared" si="153"/>
        <v>11.877779036188013</v>
      </c>
      <c r="AT264" s="71">
        <f t="shared" si="153"/>
        <v>12.013021097973217</v>
      </c>
      <c r="AU264" s="71">
        <f t="shared" si="141"/>
        <v>12.234179565734332</v>
      </c>
      <c r="AV264" s="71"/>
    </row>
    <row r="265" spans="1:48" customFormat="1" ht="12.95" customHeight="1">
      <c r="A265" s="149" t="s">
        <v>688</v>
      </c>
      <c r="B265" s="150" t="s">
        <v>29</v>
      </c>
      <c r="C265" s="244">
        <v>59705.007900000084</v>
      </c>
      <c r="D265" s="12"/>
      <c r="E265" s="10">
        <f t="shared" si="128"/>
        <v>39631.625771991879</v>
      </c>
      <c r="F265">
        <f t="shared" si="145"/>
        <v>39631.5</v>
      </c>
      <c r="G265">
        <f t="shared" si="146"/>
        <v>3.8162725089932792E-2</v>
      </c>
      <c r="K265">
        <f t="shared" si="151"/>
        <v>3.8162725089932792E-2</v>
      </c>
      <c r="O265">
        <f t="shared" ca="1" si="150"/>
        <v>3.9035643986022897E-2</v>
      </c>
      <c r="Q265" s="1">
        <f t="shared" si="129"/>
        <v>44686.507900000084</v>
      </c>
      <c r="S265" s="7">
        <v>1</v>
      </c>
      <c r="U265" s="16"/>
      <c r="Z265">
        <f t="shared" si="130"/>
        <v>39631.5</v>
      </c>
      <c r="AA265" s="71">
        <f t="shared" si="131"/>
        <v>3.0397786923057828E-2</v>
      </c>
      <c r="AB265" s="71">
        <f t="shared" si="147"/>
        <v>4.8097551216233138E-2</v>
      </c>
      <c r="AC265" s="71">
        <f t="shared" si="148"/>
        <v>3.8162725089932792E-2</v>
      </c>
      <c r="AD265" s="71">
        <f t="shared" si="132"/>
        <v>7.7649381668749642E-3</v>
      </c>
      <c r="AE265" s="71">
        <f t="shared" si="133"/>
        <v>6.0294264735391529E-5</v>
      </c>
      <c r="AF265">
        <f t="shared" si="134"/>
        <v>3.8162725089932792E-2</v>
      </c>
      <c r="AG265" s="102"/>
      <c r="AH265">
        <f t="shared" si="135"/>
        <v>-9.9348261263003477E-3</v>
      </c>
      <c r="AI265">
        <f t="shared" si="136"/>
        <v>0.99583799897696235</v>
      </c>
      <c r="AJ265">
        <f t="shared" si="137"/>
        <v>0.36694665028530837</v>
      </c>
      <c r="AK265">
        <f t="shared" si="138"/>
        <v>-0.6781480544230567</v>
      </c>
      <c r="AL265">
        <f t="shared" si="139"/>
        <v>-1.5769335541172527</v>
      </c>
      <c r="AM265">
        <f t="shared" si="140"/>
        <v>-1.006156137452719</v>
      </c>
      <c r="AN265" s="71">
        <f t="shared" si="153"/>
        <v>11.736311707826495</v>
      </c>
      <c r="AO265" s="71">
        <f t="shared" si="153"/>
        <v>11.740252761300273</v>
      </c>
      <c r="AP265" s="71">
        <f t="shared" si="153"/>
        <v>11.748788055379041</v>
      </c>
      <c r="AQ265" s="71">
        <f t="shared" si="153"/>
        <v>11.767012809223207</v>
      </c>
      <c r="AR265" s="71">
        <f t="shared" si="153"/>
        <v>11.804833580665781</v>
      </c>
      <c r="AS265" s="71">
        <f t="shared" si="153"/>
        <v>11.879313023797874</v>
      </c>
      <c r="AT265" s="71">
        <f t="shared" si="153"/>
        <v>12.014313956195346</v>
      </c>
      <c r="AU265" s="71">
        <f t="shared" si="141"/>
        <v>12.234967330536296</v>
      </c>
    </row>
    <row r="266" spans="1:48" customFormat="1" ht="12.95" customHeight="1">
      <c r="A266" s="240" t="s">
        <v>687</v>
      </c>
      <c r="B266" s="241" t="s">
        <v>38</v>
      </c>
      <c r="C266" s="243">
        <v>59705.462099999997</v>
      </c>
      <c r="D266" s="242">
        <v>1E-4</v>
      </c>
      <c r="E266" s="10">
        <f t="shared" si="128"/>
        <v>39633.122668205964</v>
      </c>
      <c r="F266">
        <f t="shared" si="145"/>
        <v>39633</v>
      </c>
      <c r="G266">
        <f t="shared" si="146"/>
        <v>3.7220949998300057E-2</v>
      </c>
      <c r="K266">
        <f t="shared" si="151"/>
        <v>3.7220949998300057E-2</v>
      </c>
      <c r="O266">
        <f t="shared" ca="1" si="150"/>
        <v>3.903681689539306E-2</v>
      </c>
      <c r="Q266" s="1">
        <f t="shared" si="129"/>
        <v>44686.962099999997</v>
      </c>
      <c r="S266" s="7">
        <v>1</v>
      </c>
      <c r="U266" s="16"/>
      <c r="Z266">
        <f t="shared" si="130"/>
        <v>39633</v>
      </c>
      <c r="AA266" s="71">
        <f t="shared" si="131"/>
        <v>3.0395439064449158E-2</v>
      </c>
      <c r="AB266" s="71">
        <f t="shared" si="147"/>
        <v>4.71625489153671E-2</v>
      </c>
      <c r="AC266" s="71">
        <f t="shared" si="148"/>
        <v>3.7220949998300057E-2</v>
      </c>
      <c r="AD266" s="71">
        <f t="shared" si="132"/>
        <v>6.8255109338508993E-3</v>
      </c>
      <c r="AE266" s="71">
        <f t="shared" si="133"/>
        <v>4.6587599508118177E-5</v>
      </c>
      <c r="AF266">
        <f t="shared" si="134"/>
        <v>3.7220949998300057E-2</v>
      </c>
      <c r="AG266" s="102"/>
      <c r="AH266">
        <f t="shared" si="135"/>
        <v>-9.9415989170670432E-3</v>
      </c>
      <c r="AI266">
        <f t="shared" si="136"/>
        <v>0.99615108806608277</v>
      </c>
      <c r="AJ266">
        <f t="shared" si="137"/>
        <v>0.36651713533989411</v>
      </c>
      <c r="AK266">
        <f t="shared" si="138"/>
        <v>-0.67814990366969585</v>
      </c>
      <c r="AL266">
        <f t="shared" si="139"/>
        <v>-1.5764718722549582</v>
      </c>
      <c r="AM266">
        <f t="shared" si="140"/>
        <v>-1.0056917125250271</v>
      </c>
      <c r="AN266" s="71">
        <f t="shared" si="153"/>
        <v>11.736652368577481</v>
      </c>
      <c r="AO266" s="71">
        <f t="shared" si="153"/>
        <v>11.740598353974185</v>
      </c>
      <c r="AP266" s="71">
        <f t="shared" si="153"/>
        <v>11.749141119749702</v>
      </c>
      <c r="AQ266" s="71">
        <f t="shared" si="153"/>
        <v>11.767374999748961</v>
      </c>
      <c r="AR266" s="71">
        <f t="shared" si="153"/>
        <v>11.8052010492262</v>
      </c>
      <c r="AS266" s="71">
        <f t="shared" si="153"/>
        <v>11.87966711664288</v>
      </c>
      <c r="AT266" s="71">
        <f t="shared" si="153"/>
        <v>12.014612327550083</v>
      </c>
      <c r="AU266" s="71">
        <f t="shared" si="141"/>
        <v>12.235149122413672</v>
      </c>
      <c r="AV266" s="71"/>
    </row>
    <row r="267" spans="1:48" customFormat="1" ht="12.95" customHeight="1">
      <c r="A267" s="216" t="s">
        <v>690</v>
      </c>
      <c r="B267" s="150" t="s">
        <v>38</v>
      </c>
      <c r="C267" s="242">
        <v>60066.543599999997</v>
      </c>
      <c r="D267" s="242">
        <v>1E-4</v>
      </c>
      <c r="E267" s="10">
        <f t="shared" ref="E267" si="154">+(C267-C$7)/C$8</f>
        <v>40823.130441058725</v>
      </c>
      <c r="F267">
        <f t="shared" si="145"/>
        <v>40823</v>
      </c>
      <c r="G267">
        <f t="shared" ref="G267" si="155">+C267-(C$7+F267*C$8)</f>
        <v>3.9579450000019278E-2</v>
      </c>
      <c r="K267">
        <f t="shared" ref="K267" si="156">+G267</f>
        <v>3.9579450000019278E-2</v>
      </c>
      <c r="O267">
        <f t="shared" ref="O267" ca="1" si="157">+C$11+C$12*$F267</f>
        <v>3.9967324995722371E-2</v>
      </c>
      <c r="Q267" s="1">
        <f t="shared" ref="Q267" si="158">+C267-15018.5</f>
        <v>45048.043599999997</v>
      </c>
      <c r="S267" s="7">
        <v>1</v>
      </c>
      <c r="U267" s="16"/>
      <c r="Z267">
        <f t="shared" ref="Z267" si="159">F267</f>
        <v>40823</v>
      </c>
      <c r="AA267" s="71">
        <f t="shared" ref="AA267" si="160">AB$3+AB$4*Z267+AB$5*Z267^2+AH267</f>
        <v>2.8389262180522359E-2</v>
      </c>
      <c r="AB267" s="71">
        <f t="shared" ref="AB267" si="161">IF(S267&lt;&gt;0,G267-AH267, -9999)</f>
        <v>5.5113469646422227E-2</v>
      </c>
      <c r="AC267" s="71">
        <f t="shared" ref="AC267" si="162">+G267-P267</f>
        <v>3.9579450000019278E-2</v>
      </c>
      <c r="AD267" s="71">
        <f t="shared" ref="AD267" si="163">IF(S267&lt;&gt;0,G267-AA267, -9999)</f>
        <v>1.1190187819496919E-2</v>
      </c>
      <c r="AE267" s="71">
        <f t="shared" ref="AE267" si="164">+(G267-AA267)^2*S267</f>
        <v>1.2522030343561721E-4</v>
      </c>
      <c r="AF267">
        <f t="shared" ref="AF267" si="165">IF(S267&lt;&gt;0,G267-P267, -9999)</f>
        <v>3.9579450000019278E-2</v>
      </c>
      <c r="AG267" s="102"/>
      <c r="AH267">
        <f t="shared" ref="AH267" si="166">$AB$6*($AB$11/AI267*AJ267+$AB$12)</f>
        <v>-1.5534019646402948E-2</v>
      </c>
      <c r="AI267">
        <f t="shared" ref="AI267" si="167">1+$AB$7*COS(AL267)</f>
        <v>1.3130045172766931</v>
      </c>
      <c r="AJ267">
        <f t="shared" ref="AJ267" si="168">SIN(AL267+RADIANS($AB$9))</f>
        <v>-0.10993065809524549</v>
      </c>
      <c r="AK267">
        <f t="shared" si="138"/>
        <v>-0.60160641463890419</v>
      </c>
      <c r="AL267">
        <f t="shared" si="139"/>
        <v>-1.091055699669637</v>
      </c>
      <c r="AM267">
        <f t="shared" si="140"/>
        <v>-0.60696877538917549</v>
      </c>
      <c r="AN267" s="71">
        <f t="shared" si="153"/>
        <v>12.046768389262219</v>
      </c>
      <c r="AO267" s="71">
        <f t="shared" si="153"/>
        <v>12.053767423186819</v>
      </c>
      <c r="AP267" s="71">
        <f t="shared" si="153"/>
        <v>12.065571242390323</v>
      </c>
      <c r="AQ267" s="71">
        <f t="shared" si="153"/>
        <v>12.085308205356226</v>
      </c>
      <c r="AR267" s="71">
        <f t="shared" si="153"/>
        <v>12.117867029562712</v>
      </c>
      <c r="AS267" s="71">
        <f t="shared" si="153"/>
        <v>12.170504864472784</v>
      </c>
      <c r="AT267" s="71">
        <f t="shared" si="153"/>
        <v>12.253292460718344</v>
      </c>
      <c r="AU267" s="71">
        <f t="shared" ref="AU267" si="169">RADIANS($AB$9)+$AB$18*(F267-AB$15)</f>
        <v>12.379370678465635</v>
      </c>
    </row>
    <row r="268" spans="1:48" customFormat="1" ht="12.95" customHeight="1">
      <c r="C268" s="12"/>
      <c r="D268" s="12"/>
      <c r="U268" s="16"/>
      <c r="AA268" s="71"/>
      <c r="AB268" s="71"/>
      <c r="AC268" s="71"/>
      <c r="AD268" s="71"/>
      <c r="AE268" s="71"/>
      <c r="AG268" s="102"/>
      <c r="AN268" s="71"/>
      <c r="AO268" s="71"/>
      <c r="AP268" s="71"/>
      <c r="AQ268" s="71"/>
      <c r="AR268" s="71"/>
      <c r="AS268" s="71"/>
      <c r="AT268" s="71"/>
      <c r="AU268" s="71"/>
    </row>
    <row r="269" spans="1:48" customFormat="1" ht="12.95" customHeight="1">
      <c r="C269" s="12"/>
      <c r="D269" s="12"/>
      <c r="U269" s="16"/>
      <c r="AA269" s="71"/>
      <c r="AB269" s="71"/>
      <c r="AC269" s="71"/>
      <c r="AD269" s="71"/>
      <c r="AE269" s="71"/>
      <c r="AG269" s="102"/>
      <c r="AN269" s="71"/>
      <c r="AO269" s="71"/>
      <c r="AP269" s="71"/>
      <c r="AQ269" s="71"/>
      <c r="AR269" s="71"/>
      <c r="AS269" s="71"/>
      <c r="AT269" s="71"/>
      <c r="AU269" s="71"/>
    </row>
    <row r="270" spans="1:48" customFormat="1" ht="12.95" customHeight="1">
      <c r="C270" s="12"/>
      <c r="D270" s="12"/>
      <c r="U270" s="16"/>
      <c r="AA270" s="71"/>
      <c r="AB270" s="71"/>
      <c r="AC270" s="71"/>
      <c r="AD270" s="71"/>
      <c r="AE270" s="71"/>
      <c r="AG270" s="102"/>
      <c r="AN270" s="71"/>
      <c r="AO270" s="71"/>
      <c r="AP270" s="71"/>
      <c r="AQ270" s="71"/>
      <c r="AR270" s="71"/>
      <c r="AS270" s="71"/>
      <c r="AT270" s="71"/>
      <c r="AU270" s="71"/>
    </row>
    <row r="271" spans="1:48" customFormat="1" ht="12.95" customHeight="1">
      <c r="C271" s="12"/>
      <c r="D271" s="12"/>
      <c r="U271" s="16"/>
      <c r="AA271" s="71"/>
      <c r="AB271" s="71"/>
      <c r="AC271" s="71"/>
      <c r="AD271" s="71"/>
      <c r="AE271" s="71"/>
      <c r="AG271" s="102"/>
      <c r="AN271" s="71"/>
      <c r="AO271" s="71"/>
      <c r="AP271" s="71"/>
      <c r="AQ271" s="71"/>
      <c r="AR271" s="71"/>
      <c r="AS271" s="71"/>
      <c r="AT271" s="71"/>
      <c r="AU271" s="71"/>
    </row>
    <row r="272" spans="1:48" customFormat="1" ht="12.95" customHeight="1">
      <c r="C272" s="12"/>
      <c r="D272" s="12"/>
      <c r="U272" s="16"/>
      <c r="AA272" s="71"/>
      <c r="AB272" s="71"/>
      <c r="AC272" s="71"/>
      <c r="AD272" s="71"/>
      <c r="AE272" s="71"/>
      <c r="AG272" s="102"/>
      <c r="AN272" s="71"/>
      <c r="AO272" s="71"/>
      <c r="AP272" s="71"/>
      <c r="AQ272" s="71"/>
      <c r="AR272" s="71"/>
      <c r="AS272" s="71"/>
      <c r="AT272" s="71"/>
      <c r="AU272" s="71"/>
    </row>
    <row r="273" spans="3:48" customFormat="1" ht="12.95" customHeight="1">
      <c r="C273" s="12"/>
      <c r="D273" s="12"/>
      <c r="U273" s="16"/>
      <c r="AA273" s="71"/>
      <c r="AB273" s="71"/>
      <c r="AC273" s="71"/>
      <c r="AD273" s="71"/>
      <c r="AE273" s="71"/>
      <c r="AG273" s="102"/>
      <c r="AN273" s="71"/>
      <c r="AO273" s="71"/>
      <c r="AP273" s="71"/>
      <c r="AQ273" s="71"/>
      <c r="AR273" s="71"/>
      <c r="AS273" s="71"/>
      <c r="AT273" s="71"/>
      <c r="AU273" s="71"/>
    </row>
    <row r="274" spans="3:48" customFormat="1" ht="12.95" customHeight="1">
      <c r="C274" s="12"/>
      <c r="D274" s="12"/>
      <c r="U274" s="16"/>
      <c r="AA274" s="71"/>
      <c r="AB274" s="71"/>
      <c r="AC274" s="71"/>
      <c r="AD274" s="71"/>
      <c r="AE274" s="71"/>
      <c r="AG274" s="102"/>
      <c r="AN274" s="71"/>
      <c r="AO274" s="71"/>
      <c r="AP274" s="71"/>
      <c r="AQ274" s="71"/>
      <c r="AR274" s="71"/>
      <c r="AS274" s="71"/>
      <c r="AT274" s="71"/>
      <c r="AU274" s="71"/>
      <c r="AV274" s="71"/>
    </row>
    <row r="275" spans="3:48" customFormat="1" ht="12.95" customHeight="1">
      <c r="C275" s="12"/>
      <c r="D275" s="12"/>
      <c r="U275" s="16"/>
      <c r="AA275" s="71"/>
      <c r="AB275" s="71"/>
      <c r="AC275" s="71"/>
      <c r="AD275" s="71"/>
      <c r="AE275" s="71"/>
      <c r="AG275" s="102"/>
      <c r="AN275" s="71"/>
      <c r="AO275" s="71"/>
      <c r="AP275" s="71"/>
      <c r="AQ275" s="71"/>
      <c r="AR275" s="71"/>
      <c r="AS275" s="71"/>
      <c r="AT275" s="71"/>
      <c r="AU275" s="71"/>
    </row>
    <row r="276" spans="3:48" customFormat="1" ht="12.95" customHeight="1">
      <c r="C276" s="12"/>
      <c r="D276" s="12"/>
      <c r="U276" s="16"/>
      <c r="AA276" s="71"/>
      <c r="AB276" s="71"/>
      <c r="AC276" s="71"/>
      <c r="AD276" s="71"/>
      <c r="AE276" s="71"/>
      <c r="AG276" s="102"/>
      <c r="AN276" s="71"/>
      <c r="AO276" s="71"/>
      <c r="AP276" s="71"/>
      <c r="AQ276" s="71"/>
      <c r="AR276" s="71"/>
      <c r="AS276" s="71"/>
      <c r="AT276" s="71"/>
      <c r="AU276" s="71"/>
    </row>
    <row r="277" spans="3:48" customFormat="1" ht="12.95" customHeight="1">
      <c r="C277" s="12"/>
      <c r="D277" s="12"/>
      <c r="U277" s="16"/>
      <c r="AA277" s="71"/>
      <c r="AB277" s="71"/>
      <c r="AC277" s="71"/>
      <c r="AD277" s="71"/>
      <c r="AE277" s="71"/>
      <c r="AG277" s="102"/>
      <c r="AN277" s="71"/>
      <c r="AO277" s="71"/>
      <c r="AP277" s="71"/>
      <c r="AQ277" s="71"/>
      <c r="AR277" s="71"/>
      <c r="AS277" s="71"/>
      <c r="AT277" s="71"/>
      <c r="AU277" s="71"/>
    </row>
    <row r="278" spans="3:48" customFormat="1" ht="12.95" customHeight="1">
      <c r="C278" s="12"/>
      <c r="D278" s="12"/>
      <c r="U278" s="16"/>
      <c r="AA278" s="71"/>
      <c r="AB278" s="71"/>
      <c r="AC278" s="71"/>
      <c r="AD278" s="71"/>
      <c r="AE278" s="71"/>
      <c r="AG278" s="102"/>
      <c r="AN278" s="71"/>
      <c r="AO278" s="71"/>
      <c r="AP278" s="71"/>
      <c r="AQ278" s="71"/>
      <c r="AR278" s="71"/>
      <c r="AS278" s="71"/>
      <c r="AT278" s="71"/>
      <c r="AU278" s="71"/>
    </row>
    <row r="279" spans="3:48" customFormat="1" ht="12.95" customHeight="1">
      <c r="C279" s="12"/>
      <c r="D279" s="12"/>
      <c r="U279" s="16"/>
      <c r="AA279" s="71"/>
      <c r="AB279" s="71"/>
      <c r="AC279" s="71"/>
      <c r="AD279" s="71"/>
      <c r="AE279" s="71"/>
      <c r="AG279" s="102"/>
      <c r="AN279" s="71"/>
      <c r="AO279" s="71"/>
      <c r="AP279" s="71"/>
      <c r="AQ279" s="71"/>
      <c r="AR279" s="71"/>
      <c r="AS279" s="71"/>
      <c r="AT279" s="71"/>
      <c r="AU279" s="71"/>
      <c r="AV279" s="71"/>
    </row>
    <row r="280" spans="3:48" customFormat="1" ht="12.95" customHeight="1">
      <c r="C280" s="12"/>
      <c r="D280" s="12"/>
      <c r="U280" s="16"/>
      <c r="AA280" s="71"/>
      <c r="AB280" s="71"/>
      <c r="AC280" s="71"/>
      <c r="AD280" s="71"/>
      <c r="AE280" s="71"/>
      <c r="AG280" s="102"/>
      <c r="AN280" s="71"/>
      <c r="AO280" s="71"/>
      <c r="AP280" s="71"/>
      <c r="AQ280" s="71"/>
      <c r="AR280" s="71"/>
      <c r="AS280" s="71"/>
      <c r="AT280" s="71"/>
      <c r="AU280" s="71"/>
      <c r="AV280" s="71"/>
    </row>
    <row r="281" spans="3:48" customFormat="1" ht="12.95" customHeight="1">
      <c r="C281" s="12"/>
      <c r="D281" s="12"/>
      <c r="U281" s="16"/>
      <c r="AA281" s="71"/>
      <c r="AB281" s="71"/>
      <c r="AC281" s="71"/>
      <c r="AD281" s="71"/>
      <c r="AE281" s="71"/>
      <c r="AG281" s="102"/>
      <c r="AN281" s="71"/>
      <c r="AO281" s="71"/>
      <c r="AP281" s="71"/>
      <c r="AQ281" s="71"/>
      <c r="AR281" s="71"/>
      <c r="AS281" s="71"/>
      <c r="AT281" s="71"/>
      <c r="AU281" s="71"/>
    </row>
    <row r="282" spans="3:48" customFormat="1" ht="12.95" customHeight="1">
      <c r="C282" s="12"/>
      <c r="D282" s="12"/>
      <c r="U282" s="16"/>
      <c r="AA282" s="71"/>
      <c r="AB282" s="71"/>
      <c r="AC282" s="71"/>
      <c r="AD282" s="71"/>
      <c r="AE282" s="71"/>
      <c r="AG282" s="102"/>
      <c r="AN282" s="71"/>
      <c r="AO282" s="71"/>
      <c r="AP282" s="71"/>
      <c r="AQ282" s="71"/>
      <c r="AR282" s="71"/>
      <c r="AS282" s="71"/>
      <c r="AT282" s="71"/>
      <c r="AU282" s="71"/>
    </row>
    <row r="283" spans="3:48" customFormat="1" ht="12.95" customHeight="1">
      <c r="C283" s="12"/>
      <c r="D283" s="12"/>
      <c r="U283" s="16"/>
      <c r="AA283" s="71"/>
      <c r="AB283" s="71"/>
      <c r="AC283" s="71"/>
      <c r="AD283" s="71"/>
      <c r="AE283" s="71"/>
      <c r="AG283" s="102"/>
      <c r="AN283" s="71"/>
      <c r="AO283" s="71"/>
      <c r="AP283" s="71"/>
      <c r="AQ283" s="71"/>
      <c r="AR283" s="71"/>
      <c r="AS283" s="71"/>
      <c r="AT283" s="71"/>
      <c r="AU283" s="71"/>
    </row>
    <row r="284" spans="3:48" customFormat="1" ht="12.95" customHeight="1">
      <c r="C284" s="12"/>
      <c r="D284" s="12"/>
      <c r="U284" s="16"/>
      <c r="AA284" s="71"/>
      <c r="AB284" s="71"/>
      <c r="AC284" s="71"/>
      <c r="AD284" s="71"/>
      <c r="AE284" s="71"/>
      <c r="AG284" s="102"/>
      <c r="AN284" s="71"/>
      <c r="AO284" s="71"/>
      <c r="AP284" s="71"/>
      <c r="AQ284" s="71"/>
      <c r="AR284" s="71"/>
      <c r="AS284" s="71"/>
      <c r="AT284" s="71"/>
      <c r="AU284" s="71"/>
    </row>
    <row r="285" spans="3:48" customFormat="1" ht="12.95" customHeight="1">
      <c r="C285" s="12"/>
      <c r="D285" s="12"/>
      <c r="U285" s="16"/>
      <c r="AA285" s="71"/>
      <c r="AB285" s="71"/>
      <c r="AC285" s="71"/>
      <c r="AD285" s="71"/>
      <c r="AE285" s="71"/>
      <c r="AG285" s="102"/>
      <c r="AN285" s="71"/>
      <c r="AO285" s="71"/>
      <c r="AP285" s="71"/>
      <c r="AQ285" s="71"/>
      <c r="AR285" s="71"/>
      <c r="AS285" s="71"/>
      <c r="AT285" s="71"/>
      <c r="AU285" s="71"/>
      <c r="AV285" s="71"/>
    </row>
    <row r="286" spans="3:48" customFormat="1" ht="12.95" customHeight="1">
      <c r="C286" s="12"/>
      <c r="D286" s="12"/>
      <c r="U286" s="16"/>
      <c r="AA286" s="71"/>
      <c r="AB286" s="71"/>
      <c r="AC286" s="71"/>
      <c r="AD286" s="71"/>
      <c r="AE286" s="71"/>
      <c r="AG286" s="102"/>
      <c r="AN286" s="71"/>
      <c r="AO286" s="71"/>
      <c r="AP286" s="71"/>
      <c r="AQ286" s="71"/>
      <c r="AR286" s="71"/>
      <c r="AS286" s="71"/>
      <c r="AT286" s="71"/>
      <c r="AU286" s="71"/>
      <c r="AV286" s="71"/>
    </row>
    <row r="287" spans="3:48" customFormat="1" ht="12.95" customHeight="1">
      <c r="C287" s="12"/>
      <c r="D287" s="12"/>
      <c r="U287" s="16"/>
      <c r="AA287" s="71"/>
      <c r="AB287" s="71"/>
      <c r="AC287" s="71"/>
      <c r="AD287" s="71"/>
      <c r="AE287" s="71"/>
      <c r="AG287" s="102"/>
      <c r="AN287" s="71"/>
      <c r="AO287" s="71"/>
      <c r="AP287" s="71"/>
      <c r="AQ287" s="71"/>
      <c r="AR287" s="71"/>
      <c r="AS287" s="71"/>
      <c r="AT287" s="71"/>
      <c r="AU287" s="71"/>
    </row>
    <row r="288" spans="3:48" customFormat="1" ht="12.95" customHeight="1">
      <c r="C288" s="12"/>
      <c r="D288" s="12"/>
      <c r="U288" s="16"/>
      <c r="AA288" s="71"/>
      <c r="AB288" s="71"/>
      <c r="AC288" s="71"/>
      <c r="AD288" s="71"/>
      <c r="AE288" s="71"/>
      <c r="AG288" s="102"/>
      <c r="AN288" s="71"/>
      <c r="AO288" s="71"/>
      <c r="AP288" s="71"/>
      <c r="AQ288" s="71"/>
      <c r="AR288" s="71"/>
      <c r="AS288" s="71"/>
      <c r="AT288" s="71"/>
      <c r="AU288" s="71"/>
    </row>
    <row r="289" spans="3:48" customFormat="1" ht="12.95" customHeight="1">
      <c r="C289" s="12"/>
      <c r="D289" s="12"/>
      <c r="U289" s="16"/>
      <c r="AA289" s="71"/>
      <c r="AB289" s="71"/>
      <c r="AC289" s="71"/>
      <c r="AD289" s="71"/>
      <c r="AE289" s="71"/>
      <c r="AG289" s="102"/>
      <c r="AN289" s="71"/>
      <c r="AO289" s="71"/>
      <c r="AP289" s="71"/>
      <c r="AQ289" s="71"/>
      <c r="AR289" s="71"/>
      <c r="AS289" s="71"/>
      <c r="AT289" s="71"/>
      <c r="AU289" s="71"/>
    </row>
    <row r="290" spans="3:48" customFormat="1" ht="12.95" customHeight="1">
      <c r="C290" s="12"/>
      <c r="D290" s="12"/>
      <c r="U290" s="16"/>
      <c r="AA290" s="71"/>
      <c r="AB290" s="71"/>
      <c r="AC290" s="71"/>
      <c r="AD290" s="71"/>
      <c r="AE290" s="71"/>
      <c r="AG290" s="102"/>
      <c r="AN290" s="71"/>
      <c r="AO290" s="71"/>
      <c r="AP290" s="71"/>
      <c r="AQ290" s="71"/>
      <c r="AR290" s="71"/>
      <c r="AS290" s="71"/>
      <c r="AT290" s="71"/>
      <c r="AU290" s="71"/>
    </row>
    <row r="291" spans="3:48" customFormat="1" ht="12.95" customHeight="1">
      <c r="C291" s="12"/>
      <c r="D291" s="12"/>
      <c r="U291" s="16"/>
      <c r="AA291" s="71"/>
      <c r="AB291" s="71"/>
      <c r="AC291" s="71"/>
      <c r="AD291" s="71"/>
      <c r="AE291" s="71"/>
      <c r="AG291" s="102"/>
      <c r="AN291" s="71"/>
      <c r="AO291" s="71"/>
      <c r="AP291" s="71"/>
      <c r="AQ291" s="71"/>
      <c r="AR291" s="71"/>
      <c r="AS291" s="71"/>
      <c r="AT291" s="71"/>
      <c r="AU291" s="71"/>
    </row>
    <row r="292" spans="3:48" customFormat="1" ht="12.95" customHeight="1">
      <c r="C292" s="12"/>
      <c r="D292" s="12"/>
      <c r="U292" s="16"/>
      <c r="AA292" s="71"/>
      <c r="AB292" s="71"/>
      <c r="AC292" s="71"/>
      <c r="AD292" s="71"/>
      <c r="AE292" s="71"/>
      <c r="AG292" s="102"/>
      <c r="AN292" s="71"/>
      <c r="AO292" s="71"/>
      <c r="AP292" s="71"/>
      <c r="AQ292" s="71"/>
      <c r="AR292" s="71"/>
      <c r="AS292" s="71"/>
      <c r="AT292" s="71"/>
      <c r="AU292" s="71"/>
    </row>
    <row r="293" spans="3:48" customFormat="1" ht="12.95" customHeight="1">
      <c r="C293" s="12"/>
      <c r="D293" s="12"/>
      <c r="U293" s="16"/>
      <c r="AA293" s="71"/>
      <c r="AB293" s="71"/>
      <c r="AC293" s="71"/>
      <c r="AD293" s="71"/>
      <c r="AE293" s="71"/>
      <c r="AG293" s="102"/>
      <c r="AN293" s="71"/>
      <c r="AO293" s="71"/>
      <c r="AP293" s="71"/>
      <c r="AQ293" s="71"/>
      <c r="AR293" s="71"/>
      <c r="AS293" s="71"/>
      <c r="AT293" s="71"/>
      <c r="AU293" s="71"/>
      <c r="AV293" s="71"/>
    </row>
    <row r="294" spans="3:48" customFormat="1" ht="12.95" customHeight="1">
      <c r="C294" s="12"/>
      <c r="D294" s="12"/>
      <c r="U294" s="16"/>
      <c r="AA294" s="71"/>
      <c r="AB294" s="71"/>
      <c r="AC294" s="71"/>
      <c r="AD294" s="71"/>
      <c r="AE294" s="71"/>
      <c r="AG294" s="102"/>
      <c r="AN294" s="71"/>
      <c r="AO294" s="71"/>
      <c r="AP294" s="71"/>
      <c r="AQ294" s="71"/>
      <c r="AR294" s="71"/>
      <c r="AS294" s="71"/>
      <c r="AT294" s="71"/>
      <c r="AU294" s="71"/>
      <c r="AV294" s="71"/>
    </row>
    <row r="295" spans="3:48" customFormat="1" ht="12.95" customHeight="1">
      <c r="C295" s="12"/>
      <c r="D295" s="12"/>
      <c r="U295" s="16"/>
      <c r="AA295" s="71"/>
      <c r="AB295" s="71"/>
      <c r="AC295" s="71"/>
      <c r="AD295" s="71"/>
      <c r="AE295" s="71"/>
      <c r="AG295" s="102"/>
      <c r="AN295" s="71"/>
      <c r="AO295" s="71"/>
      <c r="AP295" s="71"/>
      <c r="AQ295" s="71"/>
      <c r="AR295" s="71"/>
      <c r="AS295" s="71"/>
      <c r="AT295" s="71"/>
      <c r="AU295" s="71"/>
      <c r="AV295" s="71"/>
    </row>
    <row r="296" spans="3:48" customFormat="1" ht="12.95" customHeight="1">
      <c r="C296" s="12"/>
      <c r="D296" s="12"/>
      <c r="U296" s="16"/>
      <c r="AA296" s="71"/>
      <c r="AB296" s="71"/>
      <c r="AC296" s="71"/>
      <c r="AD296" s="71"/>
      <c r="AE296" s="71"/>
      <c r="AG296" s="102"/>
      <c r="AN296" s="71"/>
      <c r="AO296" s="71"/>
      <c r="AP296" s="71"/>
      <c r="AQ296" s="71"/>
      <c r="AR296" s="71"/>
      <c r="AS296" s="71"/>
      <c r="AT296" s="71"/>
      <c r="AU296" s="71"/>
    </row>
    <row r="297" spans="3:48" customFormat="1" ht="12.95" customHeight="1">
      <c r="C297" s="12"/>
      <c r="D297" s="12"/>
      <c r="U297" s="16"/>
      <c r="AA297" s="71"/>
      <c r="AB297" s="71"/>
      <c r="AC297" s="71"/>
      <c r="AD297" s="71"/>
      <c r="AE297" s="71"/>
      <c r="AG297" s="102"/>
      <c r="AN297" s="71"/>
      <c r="AO297" s="71"/>
      <c r="AP297" s="71"/>
      <c r="AQ297" s="71"/>
      <c r="AR297" s="71"/>
      <c r="AS297" s="71"/>
      <c r="AT297" s="71"/>
      <c r="AU297" s="71"/>
    </row>
    <row r="298" spans="3:48" customFormat="1" ht="12.95" customHeight="1">
      <c r="C298" s="12"/>
      <c r="D298" s="12"/>
      <c r="U298" s="16"/>
      <c r="AA298" s="71"/>
      <c r="AB298" s="71"/>
      <c r="AC298" s="71"/>
      <c r="AD298" s="71"/>
      <c r="AE298" s="71"/>
      <c r="AG298" s="102"/>
      <c r="AN298" s="71"/>
      <c r="AO298" s="71"/>
      <c r="AP298" s="71"/>
      <c r="AQ298" s="71"/>
      <c r="AR298" s="71"/>
      <c r="AS298" s="71"/>
      <c r="AT298" s="71"/>
      <c r="AU298" s="71"/>
    </row>
    <row r="299" spans="3:48" customFormat="1" ht="12.95" customHeight="1">
      <c r="C299" s="12"/>
      <c r="D299" s="12"/>
      <c r="U299" s="16"/>
      <c r="AA299" s="71"/>
      <c r="AB299" s="71"/>
      <c r="AC299" s="71"/>
      <c r="AD299" s="71"/>
      <c r="AE299" s="71"/>
      <c r="AG299" s="102"/>
      <c r="AN299" s="71"/>
      <c r="AO299" s="71"/>
      <c r="AP299" s="71"/>
      <c r="AQ299" s="71"/>
      <c r="AR299" s="71"/>
      <c r="AS299" s="71"/>
      <c r="AT299" s="71"/>
      <c r="AU299" s="71"/>
    </row>
    <row r="300" spans="3:48" customFormat="1" ht="12.95" customHeight="1">
      <c r="C300" s="12"/>
      <c r="D300" s="12"/>
      <c r="U300" s="16"/>
      <c r="AA300" s="71"/>
      <c r="AB300" s="71"/>
      <c r="AC300" s="71"/>
      <c r="AD300" s="71"/>
      <c r="AE300" s="71"/>
      <c r="AG300" s="102"/>
      <c r="AN300" s="71"/>
      <c r="AO300" s="71"/>
      <c r="AP300" s="71"/>
      <c r="AQ300" s="71"/>
      <c r="AR300" s="71"/>
      <c r="AS300" s="71"/>
      <c r="AT300" s="71"/>
      <c r="AU300" s="71"/>
    </row>
    <row r="301" spans="3:48" customFormat="1" ht="12.95" customHeight="1">
      <c r="C301" s="12"/>
      <c r="D301" s="12"/>
      <c r="U301" s="16"/>
      <c r="AA301" s="71"/>
      <c r="AB301" s="71"/>
      <c r="AC301" s="71"/>
      <c r="AD301" s="71"/>
      <c r="AE301" s="71"/>
      <c r="AG301" s="102"/>
      <c r="AN301" s="71"/>
      <c r="AO301" s="71"/>
      <c r="AP301" s="71"/>
      <c r="AQ301" s="71"/>
      <c r="AR301" s="71"/>
      <c r="AS301" s="71"/>
      <c r="AT301" s="71"/>
      <c r="AU301" s="71"/>
    </row>
    <row r="302" spans="3:48" customFormat="1" ht="12.95" customHeight="1">
      <c r="C302" s="12"/>
      <c r="D302" s="12"/>
      <c r="U302" s="16"/>
      <c r="AA302" s="71"/>
      <c r="AB302" s="71"/>
      <c r="AC302" s="71"/>
      <c r="AD302" s="71"/>
      <c r="AE302" s="71"/>
      <c r="AG302" s="102"/>
      <c r="AN302" s="71"/>
      <c r="AO302" s="71"/>
      <c r="AP302" s="71"/>
      <c r="AQ302" s="71"/>
      <c r="AR302" s="71"/>
      <c r="AS302" s="71"/>
      <c r="AT302" s="71"/>
      <c r="AU302" s="71"/>
    </row>
    <row r="303" spans="3:48" customFormat="1" ht="12.95" customHeight="1">
      <c r="C303" s="12"/>
      <c r="D303" s="12"/>
      <c r="U303" s="16"/>
      <c r="AA303" s="71"/>
      <c r="AB303" s="71"/>
      <c r="AC303" s="71"/>
      <c r="AD303" s="71"/>
      <c r="AE303" s="71"/>
      <c r="AG303" s="102"/>
      <c r="AN303" s="71"/>
      <c r="AO303" s="71"/>
      <c r="AP303" s="71"/>
      <c r="AQ303" s="71"/>
      <c r="AR303" s="71"/>
      <c r="AS303" s="71"/>
      <c r="AT303" s="71"/>
      <c r="AU303" s="71"/>
      <c r="AV303" s="71"/>
    </row>
    <row r="304" spans="3:48" customFormat="1" ht="12.95" customHeight="1">
      <c r="C304" s="12"/>
      <c r="D304" s="12"/>
      <c r="U304" s="16"/>
      <c r="AA304" s="71"/>
      <c r="AB304" s="71"/>
      <c r="AC304" s="71"/>
      <c r="AD304" s="71"/>
      <c r="AE304" s="71"/>
      <c r="AG304" s="102"/>
      <c r="AN304" s="71"/>
      <c r="AO304" s="71"/>
      <c r="AP304" s="71"/>
      <c r="AQ304" s="71"/>
      <c r="AR304" s="71"/>
      <c r="AS304" s="71"/>
      <c r="AT304" s="71"/>
      <c r="AU304" s="71"/>
      <c r="AV304" s="71"/>
    </row>
    <row r="305" spans="3:48" customFormat="1" ht="12.95" customHeight="1">
      <c r="C305" s="12"/>
      <c r="D305" s="12"/>
      <c r="U305" s="16"/>
      <c r="AA305" s="71"/>
      <c r="AB305" s="71"/>
      <c r="AC305" s="71"/>
      <c r="AD305" s="71"/>
      <c r="AE305" s="71"/>
      <c r="AG305" s="102"/>
      <c r="AN305" s="71"/>
      <c r="AO305" s="71"/>
      <c r="AP305" s="71"/>
      <c r="AQ305" s="71"/>
      <c r="AR305" s="71"/>
      <c r="AS305" s="71"/>
      <c r="AT305" s="71"/>
      <c r="AU305" s="71"/>
      <c r="AV305" s="71"/>
    </row>
    <row r="306" spans="3:48" customFormat="1" ht="12.95" customHeight="1">
      <c r="C306" s="12"/>
      <c r="D306" s="12"/>
      <c r="U306" s="16"/>
      <c r="AA306" s="71"/>
      <c r="AB306" s="71"/>
      <c r="AC306" s="71"/>
      <c r="AD306" s="71"/>
      <c r="AE306" s="71"/>
      <c r="AG306" s="102"/>
      <c r="AN306" s="71"/>
      <c r="AO306" s="71"/>
      <c r="AP306" s="71"/>
      <c r="AQ306" s="71"/>
      <c r="AR306" s="71"/>
      <c r="AS306" s="71"/>
      <c r="AT306" s="71"/>
      <c r="AU306" s="71"/>
    </row>
    <row r="307" spans="3:48" customFormat="1" ht="12.95" customHeight="1">
      <c r="C307" s="12"/>
      <c r="D307" s="12"/>
      <c r="U307" s="16"/>
      <c r="AA307" s="71"/>
      <c r="AB307" s="71"/>
      <c r="AC307" s="71"/>
      <c r="AD307" s="71"/>
      <c r="AE307" s="71"/>
      <c r="AG307" s="102"/>
      <c r="AN307" s="71"/>
      <c r="AO307" s="71"/>
      <c r="AP307" s="71"/>
      <c r="AQ307" s="71"/>
      <c r="AR307" s="71"/>
      <c r="AS307" s="71"/>
      <c r="AT307" s="71"/>
      <c r="AU307" s="71"/>
    </row>
    <row r="308" spans="3:48" customFormat="1" ht="12.95" customHeight="1">
      <c r="C308" s="12"/>
      <c r="D308" s="12"/>
      <c r="U308" s="16"/>
      <c r="AA308" s="71"/>
      <c r="AB308" s="71"/>
      <c r="AC308" s="71"/>
      <c r="AD308" s="71"/>
      <c r="AE308" s="71"/>
      <c r="AG308" s="102"/>
      <c r="AN308" s="71"/>
      <c r="AO308" s="71"/>
      <c r="AP308" s="71"/>
      <c r="AQ308" s="71"/>
      <c r="AR308" s="71"/>
      <c r="AS308" s="71"/>
      <c r="AT308" s="71"/>
      <c r="AU308" s="71"/>
    </row>
    <row r="309" spans="3:48" customFormat="1" ht="12.95" customHeight="1">
      <c r="C309" s="12"/>
      <c r="D309" s="12"/>
      <c r="U309" s="16"/>
      <c r="AA309" s="71"/>
      <c r="AB309" s="71"/>
      <c r="AC309" s="71"/>
      <c r="AD309" s="71"/>
      <c r="AE309" s="71"/>
      <c r="AG309" s="102"/>
      <c r="AN309" s="71"/>
      <c r="AO309" s="71"/>
      <c r="AP309" s="71"/>
      <c r="AQ309" s="71"/>
      <c r="AR309" s="71"/>
      <c r="AS309" s="71"/>
      <c r="AT309" s="71"/>
      <c r="AU309" s="71"/>
    </row>
    <row r="310" spans="3:48" customFormat="1" ht="12.95" customHeight="1">
      <c r="C310" s="12"/>
      <c r="D310" s="12"/>
      <c r="U310" s="16"/>
      <c r="AA310" s="71"/>
      <c r="AB310" s="71"/>
      <c r="AC310" s="71"/>
      <c r="AD310" s="71"/>
      <c r="AE310" s="71"/>
      <c r="AG310" s="102"/>
      <c r="AN310" s="71"/>
      <c r="AO310" s="71"/>
      <c r="AP310" s="71"/>
      <c r="AQ310" s="71"/>
      <c r="AR310" s="71"/>
      <c r="AS310" s="71"/>
      <c r="AT310" s="71"/>
      <c r="AU310" s="71"/>
    </row>
    <row r="311" spans="3:48" customFormat="1" ht="12.95" customHeight="1">
      <c r="C311" s="12"/>
      <c r="D311" s="12"/>
      <c r="U311" s="16"/>
      <c r="AA311" s="71"/>
      <c r="AB311" s="71"/>
      <c r="AC311" s="71"/>
      <c r="AD311" s="71"/>
      <c r="AE311" s="71"/>
      <c r="AG311" s="102"/>
      <c r="AN311" s="71"/>
      <c r="AO311" s="71"/>
      <c r="AP311" s="71"/>
      <c r="AQ311" s="71"/>
      <c r="AR311" s="71"/>
      <c r="AS311" s="71"/>
      <c r="AT311" s="71"/>
      <c r="AU311" s="71"/>
    </row>
    <row r="312" spans="3:48" customFormat="1" ht="12.95" customHeight="1">
      <c r="C312" s="12"/>
      <c r="D312" s="12"/>
      <c r="U312" s="16"/>
      <c r="AA312" s="71"/>
      <c r="AB312" s="71"/>
      <c r="AC312" s="71"/>
      <c r="AD312" s="71"/>
      <c r="AE312" s="71"/>
      <c r="AG312" s="102"/>
      <c r="AN312" s="71"/>
      <c r="AO312" s="71"/>
      <c r="AP312" s="71"/>
      <c r="AQ312" s="71"/>
      <c r="AR312" s="71"/>
      <c r="AS312" s="71"/>
      <c r="AT312" s="71"/>
      <c r="AU312" s="71"/>
    </row>
    <row r="313" spans="3:48" customFormat="1" ht="12.95" customHeight="1">
      <c r="C313" s="12"/>
      <c r="D313" s="12"/>
      <c r="U313" s="16"/>
      <c r="AA313" s="71"/>
      <c r="AB313" s="71"/>
      <c r="AC313" s="71"/>
      <c r="AD313" s="71"/>
      <c r="AE313" s="71"/>
      <c r="AG313" s="102"/>
      <c r="AN313" s="71"/>
      <c r="AO313" s="71"/>
      <c r="AP313" s="71"/>
      <c r="AQ313" s="71"/>
      <c r="AR313" s="71"/>
      <c r="AS313" s="71"/>
      <c r="AT313" s="71"/>
      <c r="AU313" s="71"/>
    </row>
    <row r="314" spans="3:48" customFormat="1" ht="12.95" customHeight="1">
      <c r="C314" s="12"/>
      <c r="D314" s="12"/>
      <c r="U314" s="16"/>
      <c r="AA314" s="71"/>
      <c r="AB314" s="71"/>
      <c r="AC314" s="71"/>
      <c r="AD314" s="71"/>
      <c r="AE314" s="71"/>
      <c r="AG314" s="102"/>
      <c r="AN314" s="71"/>
      <c r="AO314" s="71"/>
      <c r="AP314" s="71"/>
      <c r="AQ314" s="71"/>
      <c r="AR314" s="71"/>
      <c r="AS314" s="71"/>
      <c r="AT314" s="71"/>
      <c r="AU314" s="71"/>
    </row>
    <row r="315" spans="3:48" customFormat="1" ht="12.95" customHeight="1">
      <c r="C315" s="12"/>
      <c r="D315" s="12"/>
      <c r="U315" s="16"/>
      <c r="AA315" s="71"/>
      <c r="AB315" s="71"/>
      <c r="AC315" s="71"/>
      <c r="AD315" s="71"/>
      <c r="AE315" s="71"/>
      <c r="AG315" s="102"/>
      <c r="AN315" s="71"/>
      <c r="AO315" s="71"/>
      <c r="AP315" s="71"/>
      <c r="AQ315" s="71"/>
      <c r="AR315" s="71"/>
      <c r="AS315" s="71"/>
      <c r="AT315" s="71"/>
      <c r="AU315" s="71"/>
    </row>
    <row r="316" spans="3:48" customFormat="1" ht="12.95" customHeight="1">
      <c r="C316" s="12"/>
      <c r="D316" s="12"/>
      <c r="U316" s="16"/>
      <c r="AA316" s="71"/>
      <c r="AB316" s="71"/>
      <c r="AC316" s="71"/>
      <c r="AD316" s="71"/>
      <c r="AE316" s="71"/>
      <c r="AG316" s="102"/>
      <c r="AN316" s="71"/>
      <c r="AO316" s="71"/>
      <c r="AP316" s="71"/>
      <c r="AQ316" s="71"/>
      <c r="AR316" s="71"/>
      <c r="AS316" s="71"/>
      <c r="AT316" s="71"/>
      <c r="AU316" s="71"/>
    </row>
    <row r="317" spans="3:48" customFormat="1" ht="12.95" customHeight="1">
      <c r="C317" s="12"/>
      <c r="D317" s="12"/>
      <c r="U317" s="16"/>
      <c r="AA317" s="71"/>
      <c r="AB317" s="71"/>
      <c r="AC317" s="71"/>
      <c r="AD317" s="71"/>
      <c r="AE317" s="71"/>
      <c r="AG317" s="102"/>
      <c r="AN317" s="71"/>
      <c r="AO317" s="71"/>
      <c r="AP317" s="71"/>
      <c r="AQ317" s="71"/>
      <c r="AR317" s="71"/>
      <c r="AS317" s="71"/>
      <c r="AT317" s="71"/>
      <c r="AU317" s="71"/>
    </row>
    <row r="318" spans="3:48" customFormat="1" ht="12.95" customHeight="1">
      <c r="C318" s="12"/>
      <c r="D318" s="12"/>
      <c r="U318" s="16"/>
      <c r="AA318" s="71"/>
      <c r="AB318" s="71"/>
      <c r="AC318" s="71"/>
      <c r="AD318" s="71"/>
      <c r="AE318" s="71"/>
      <c r="AG318" s="102"/>
      <c r="AN318" s="71"/>
      <c r="AO318" s="71"/>
      <c r="AP318" s="71"/>
      <c r="AQ318" s="71"/>
      <c r="AR318" s="71"/>
      <c r="AS318" s="71"/>
      <c r="AT318" s="71"/>
      <c r="AU318" s="71"/>
    </row>
    <row r="319" spans="3:48" customFormat="1" ht="12.95" customHeight="1">
      <c r="C319" s="12"/>
      <c r="D319" s="12"/>
      <c r="U319" s="16"/>
      <c r="AA319" s="71"/>
      <c r="AB319" s="71"/>
      <c r="AC319" s="71"/>
      <c r="AD319" s="71"/>
      <c r="AE319" s="71"/>
      <c r="AG319" s="102"/>
      <c r="AN319" s="71"/>
      <c r="AO319" s="71"/>
      <c r="AP319" s="71"/>
      <c r="AQ319" s="71"/>
      <c r="AR319" s="71"/>
      <c r="AS319" s="71"/>
      <c r="AT319" s="71"/>
      <c r="AU319" s="71"/>
    </row>
    <row r="320" spans="3:48" customFormat="1" ht="12.95" customHeight="1">
      <c r="C320" s="12"/>
      <c r="D320" s="12"/>
      <c r="U320" s="16"/>
      <c r="AA320" s="71"/>
      <c r="AB320" s="71"/>
      <c r="AC320" s="71"/>
      <c r="AD320" s="71"/>
      <c r="AE320" s="71"/>
      <c r="AG320" s="102"/>
      <c r="AN320" s="71"/>
      <c r="AO320" s="71"/>
      <c r="AP320" s="71"/>
      <c r="AQ320" s="71"/>
      <c r="AR320" s="71"/>
      <c r="AS320" s="71"/>
      <c r="AT320" s="71"/>
      <c r="AU320" s="71"/>
    </row>
    <row r="321" spans="3:48" ht="12.95" customHeight="1">
      <c r="C321" s="181"/>
      <c r="D321" s="181"/>
      <c r="U321" s="163"/>
      <c r="AA321" s="159"/>
      <c r="AB321" s="159"/>
      <c r="AC321" s="159"/>
      <c r="AD321" s="159"/>
      <c r="AE321" s="159"/>
      <c r="AG321" s="184"/>
      <c r="AN321" s="159"/>
      <c r="AO321" s="159"/>
      <c r="AP321" s="159"/>
      <c r="AQ321" s="159"/>
      <c r="AR321" s="159"/>
      <c r="AS321" s="159"/>
      <c r="AT321" s="159"/>
      <c r="AU321" s="159"/>
      <c r="AV321" s="159"/>
    </row>
    <row r="322" spans="3:48" ht="12.95" customHeight="1">
      <c r="C322" s="181"/>
      <c r="D322" s="181"/>
      <c r="U322" s="163"/>
      <c r="AA322" s="159"/>
      <c r="AB322" s="159"/>
      <c r="AC322" s="159"/>
      <c r="AD322" s="159"/>
      <c r="AE322" s="159"/>
      <c r="AG322" s="184"/>
      <c r="AN322" s="159"/>
      <c r="AO322" s="159"/>
      <c r="AP322" s="159"/>
      <c r="AQ322" s="159"/>
      <c r="AR322" s="159"/>
      <c r="AS322" s="159"/>
      <c r="AT322" s="159"/>
      <c r="AU322" s="159"/>
    </row>
    <row r="323" spans="3:48" ht="12.95" customHeight="1">
      <c r="C323" s="181"/>
      <c r="D323" s="181"/>
      <c r="U323" s="163"/>
      <c r="AA323" s="159"/>
      <c r="AB323" s="159"/>
      <c r="AC323" s="159"/>
      <c r="AD323" s="159"/>
      <c r="AE323" s="159"/>
      <c r="AG323" s="184"/>
      <c r="AN323" s="159"/>
      <c r="AO323" s="159"/>
      <c r="AP323" s="159"/>
      <c r="AQ323" s="159"/>
      <c r="AR323" s="159"/>
      <c r="AS323" s="159"/>
      <c r="AT323" s="159"/>
      <c r="AU323" s="159"/>
    </row>
    <row r="324" spans="3:48" ht="12.95" customHeight="1">
      <c r="C324" s="181"/>
      <c r="D324" s="181"/>
      <c r="U324" s="163"/>
      <c r="AA324" s="159"/>
      <c r="AB324" s="159"/>
      <c r="AC324" s="159"/>
      <c r="AD324" s="159"/>
      <c r="AE324" s="159"/>
      <c r="AG324" s="184"/>
      <c r="AN324" s="159"/>
      <c r="AO324" s="159"/>
      <c r="AP324" s="159"/>
      <c r="AQ324" s="159"/>
      <c r="AR324" s="159"/>
      <c r="AS324" s="159"/>
      <c r="AT324" s="159"/>
      <c r="AU324" s="159"/>
    </row>
    <row r="325" spans="3:48" ht="12.95" customHeight="1">
      <c r="C325" s="181"/>
      <c r="D325" s="181"/>
      <c r="U325" s="163"/>
      <c r="AA325" s="159"/>
      <c r="AB325" s="159"/>
      <c r="AC325" s="159"/>
      <c r="AD325" s="159"/>
      <c r="AE325" s="159"/>
      <c r="AG325" s="184"/>
      <c r="AN325" s="159"/>
      <c r="AO325" s="159"/>
      <c r="AP325" s="159"/>
      <c r="AQ325" s="159"/>
      <c r="AR325" s="159"/>
      <c r="AS325" s="159"/>
      <c r="AT325" s="159"/>
      <c r="AU325" s="159"/>
    </row>
    <row r="326" spans="3:48" ht="12.95" customHeight="1">
      <c r="C326" s="181"/>
      <c r="D326" s="181"/>
      <c r="U326" s="163"/>
      <c r="AA326" s="159"/>
      <c r="AB326" s="159"/>
      <c r="AC326" s="159"/>
      <c r="AD326" s="159"/>
      <c r="AE326" s="159"/>
      <c r="AG326" s="184"/>
      <c r="AN326" s="159"/>
      <c r="AO326" s="159"/>
      <c r="AP326" s="159"/>
      <c r="AQ326" s="159"/>
      <c r="AR326" s="159"/>
      <c r="AS326" s="159"/>
      <c r="AT326" s="159"/>
      <c r="AU326" s="159"/>
    </row>
    <row r="327" spans="3:48" ht="12.95" customHeight="1">
      <c r="C327" s="181"/>
      <c r="D327" s="181"/>
      <c r="U327" s="163"/>
      <c r="AA327" s="159"/>
      <c r="AB327" s="159"/>
      <c r="AC327" s="159"/>
      <c r="AD327" s="159"/>
      <c r="AE327" s="159"/>
      <c r="AG327" s="184"/>
      <c r="AN327" s="159"/>
      <c r="AO327" s="159"/>
      <c r="AP327" s="159"/>
      <c r="AQ327" s="159"/>
      <c r="AR327" s="159"/>
      <c r="AS327" s="159"/>
      <c r="AT327" s="159"/>
      <c r="AU327" s="159"/>
    </row>
    <row r="328" spans="3:48" ht="12.95" customHeight="1">
      <c r="C328" s="181"/>
      <c r="D328" s="181"/>
      <c r="U328" s="163"/>
      <c r="AA328" s="159"/>
      <c r="AB328" s="159"/>
      <c r="AC328" s="159"/>
      <c r="AD328" s="159"/>
      <c r="AE328" s="159"/>
      <c r="AG328" s="184"/>
      <c r="AN328" s="159"/>
      <c r="AO328" s="159"/>
      <c r="AP328" s="159"/>
      <c r="AQ328" s="159"/>
      <c r="AR328" s="159"/>
      <c r="AS328" s="159"/>
      <c r="AT328" s="159"/>
      <c r="AU328" s="159"/>
    </row>
    <row r="329" spans="3:48" ht="12.95" customHeight="1">
      <c r="C329" s="181"/>
      <c r="D329" s="181"/>
      <c r="U329" s="163"/>
      <c r="AA329" s="159"/>
      <c r="AB329" s="159"/>
      <c r="AC329" s="159"/>
      <c r="AD329" s="159"/>
      <c r="AE329" s="159"/>
      <c r="AG329" s="184"/>
      <c r="AN329" s="159"/>
      <c r="AO329" s="159"/>
      <c r="AP329" s="159"/>
      <c r="AQ329" s="159"/>
      <c r="AR329" s="159"/>
      <c r="AS329" s="159"/>
      <c r="AT329" s="159"/>
      <c r="AU329" s="159"/>
    </row>
    <row r="330" spans="3:48" ht="12.95" customHeight="1">
      <c r="C330" s="181"/>
      <c r="D330" s="181"/>
      <c r="U330" s="163"/>
      <c r="AA330" s="159"/>
      <c r="AB330" s="159"/>
      <c r="AC330" s="159"/>
      <c r="AD330" s="159"/>
      <c r="AE330" s="159"/>
      <c r="AG330" s="184"/>
      <c r="AN330" s="159"/>
      <c r="AO330" s="159"/>
      <c r="AP330" s="159"/>
      <c r="AQ330" s="159"/>
      <c r="AR330" s="159"/>
      <c r="AS330" s="159"/>
      <c r="AT330" s="159"/>
      <c r="AU330" s="159"/>
    </row>
    <row r="331" spans="3:48" ht="12.95" customHeight="1">
      <c r="C331" s="181"/>
      <c r="D331" s="181"/>
      <c r="U331" s="163"/>
      <c r="AA331" s="159"/>
      <c r="AB331" s="159"/>
      <c r="AC331" s="159"/>
      <c r="AD331" s="159"/>
      <c r="AE331" s="159"/>
      <c r="AG331" s="184"/>
      <c r="AN331" s="159"/>
      <c r="AO331" s="159"/>
      <c r="AP331" s="159"/>
      <c r="AQ331" s="159"/>
      <c r="AR331" s="159"/>
      <c r="AS331" s="159"/>
      <c r="AT331" s="159"/>
      <c r="AU331" s="159"/>
    </row>
    <row r="332" spans="3:48" ht="12.95" customHeight="1">
      <c r="C332" s="181"/>
      <c r="D332" s="181"/>
      <c r="U332" s="163"/>
      <c r="AA332" s="159"/>
      <c r="AB332" s="159"/>
      <c r="AC332" s="159"/>
      <c r="AD332" s="159"/>
      <c r="AE332" s="159"/>
      <c r="AG332" s="184"/>
      <c r="AN332" s="159"/>
      <c r="AO332" s="159"/>
      <c r="AP332" s="159"/>
      <c r="AQ332" s="159"/>
      <c r="AR332" s="159"/>
      <c r="AS332" s="159"/>
      <c r="AT332" s="159"/>
      <c r="AU332" s="159"/>
    </row>
    <row r="333" spans="3:48" ht="12.95" customHeight="1">
      <c r="C333" s="181"/>
      <c r="D333" s="181"/>
      <c r="U333" s="163"/>
      <c r="AA333" s="159"/>
      <c r="AB333" s="159"/>
      <c r="AC333" s="159"/>
      <c r="AD333" s="159"/>
      <c r="AE333" s="159"/>
      <c r="AG333" s="184"/>
      <c r="AN333" s="159"/>
      <c r="AO333" s="159"/>
      <c r="AP333" s="159"/>
      <c r="AQ333" s="159"/>
      <c r="AR333" s="159"/>
      <c r="AS333" s="159"/>
      <c r="AT333" s="159"/>
      <c r="AU333" s="159"/>
    </row>
    <row r="334" spans="3:48" ht="12.95" customHeight="1">
      <c r="C334" s="181"/>
      <c r="D334" s="181"/>
      <c r="U334" s="163"/>
      <c r="AA334" s="159"/>
      <c r="AB334" s="159"/>
      <c r="AC334" s="159"/>
      <c r="AD334" s="159"/>
      <c r="AE334" s="159"/>
      <c r="AG334" s="184"/>
      <c r="AN334" s="159"/>
      <c r="AO334" s="159"/>
      <c r="AP334" s="159"/>
      <c r="AQ334" s="159"/>
      <c r="AR334" s="159"/>
      <c r="AS334" s="159"/>
      <c r="AT334" s="159"/>
      <c r="AU334" s="159"/>
    </row>
    <row r="335" spans="3:48" ht="12.95" customHeight="1">
      <c r="C335" s="181"/>
      <c r="D335" s="181"/>
      <c r="U335" s="163"/>
      <c r="AA335" s="159"/>
      <c r="AB335" s="159"/>
      <c r="AC335" s="159"/>
      <c r="AD335" s="159"/>
      <c r="AE335" s="159"/>
      <c r="AG335" s="184"/>
      <c r="AN335" s="159"/>
      <c r="AO335" s="159"/>
      <c r="AP335" s="159"/>
      <c r="AQ335" s="159"/>
      <c r="AR335" s="159"/>
      <c r="AS335" s="159"/>
      <c r="AT335" s="159"/>
      <c r="AU335" s="159"/>
      <c r="AV335" s="159"/>
    </row>
    <row r="336" spans="3:48" ht="12.95" customHeight="1">
      <c r="C336" s="181"/>
      <c r="D336" s="181"/>
      <c r="U336" s="163"/>
      <c r="AA336" s="159"/>
      <c r="AB336" s="159"/>
      <c r="AC336" s="159"/>
      <c r="AD336" s="159"/>
      <c r="AE336" s="159"/>
      <c r="AG336" s="184"/>
      <c r="AN336" s="159"/>
      <c r="AO336" s="159"/>
      <c r="AP336" s="159"/>
      <c r="AQ336" s="159"/>
      <c r="AR336" s="159"/>
      <c r="AS336" s="159"/>
      <c r="AT336" s="159"/>
      <c r="AU336" s="159"/>
    </row>
    <row r="337" spans="3:47" ht="12.95" customHeight="1">
      <c r="C337" s="181"/>
      <c r="D337" s="181"/>
      <c r="U337" s="163"/>
      <c r="AA337" s="159"/>
      <c r="AB337" s="159"/>
      <c r="AC337" s="159"/>
      <c r="AD337" s="159"/>
      <c r="AE337" s="159"/>
      <c r="AG337" s="184"/>
      <c r="AN337" s="159"/>
      <c r="AO337" s="159"/>
      <c r="AP337" s="159"/>
      <c r="AQ337" s="159"/>
      <c r="AR337" s="159"/>
      <c r="AS337" s="159"/>
      <c r="AT337" s="159"/>
      <c r="AU337" s="159"/>
    </row>
    <row r="338" spans="3:47" ht="12.95" customHeight="1">
      <c r="C338" s="181"/>
      <c r="D338" s="181"/>
      <c r="U338" s="163"/>
      <c r="AA338" s="159"/>
      <c r="AB338" s="159"/>
      <c r="AC338" s="159"/>
      <c r="AD338" s="159"/>
      <c r="AE338" s="159"/>
      <c r="AG338" s="184"/>
      <c r="AN338" s="159"/>
      <c r="AO338" s="159"/>
      <c r="AP338" s="159"/>
      <c r="AQ338" s="159"/>
      <c r="AR338" s="159"/>
      <c r="AS338" s="159"/>
      <c r="AT338" s="159"/>
      <c r="AU338" s="159"/>
    </row>
    <row r="339" spans="3:47" ht="12.95" customHeight="1">
      <c r="C339" s="181"/>
      <c r="D339" s="181"/>
      <c r="U339" s="163"/>
      <c r="AA339" s="159"/>
      <c r="AB339" s="159"/>
      <c r="AC339" s="159"/>
      <c r="AD339" s="159"/>
      <c r="AE339" s="159"/>
      <c r="AG339" s="184"/>
      <c r="AN339" s="159"/>
      <c r="AO339" s="159"/>
      <c r="AP339" s="159"/>
      <c r="AQ339" s="159"/>
      <c r="AR339" s="159"/>
      <c r="AS339" s="159"/>
      <c r="AT339" s="159"/>
      <c r="AU339" s="159"/>
    </row>
    <row r="340" spans="3:47" ht="12.95" customHeight="1">
      <c r="C340" s="181"/>
      <c r="D340" s="181"/>
      <c r="U340" s="163"/>
      <c r="AA340" s="159"/>
      <c r="AB340" s="159"/>
      <c r="AC340" s="159"/>
      <c r="AD340" s="159"/>
      <c r="AE340" s="159"/>
      <c r="AG340" s="184"/>
      <c r="AN340" s="159"/>
      <c r="AO340" s="159"/>
      <c r="AP340" s="159"/>
      <c r="AQ340" s="159"/>
      <c r="AR340" s="159"/>
      <c r="AS340" s="159"/>
      <c r="AT340" s="159"/>
      <c r="AU340" s="159"/>
    </row>
    <row r="341" spans="3:47" ht="12.95" customHeight="1">
      <c r="C341" s="181"/>
      <c r="D341" s="181"/>
      <c r="U341" s="163"/>
      <c r="AA341" s="159"/>
      <c r="AB341" s="159"/>
      <c r="AC341" s="159"/>
      <c r="AD341" s="159"/>
      <c r="AE341" s="159"/>
      <c r="AG341" s="184"/>
      <c r="AN341" s="159"/>
      <c r="AO341" s="159"/>
      <c r="AP341" s="159"/>
      <c r="AQ341" s="159"/>
      <c r="AR341" s="159"/>
      <c r="AS341" s="159"/>
      <c r="AT341" s="159"/>
      <c r="AU341" s="159"/>
    </row>
    <row r="342" spans="3:47" ht="12.95" customHeight="1">
      <c r="C342" s="181"/>
      <c r="D342" s="181"/>
      <c r="U342" s="163"/>
      <c r="AA342" s="159"/>
      <c r="AB342" s="159"/>
      <c r="AC342" s="159"/>
      <c r="AD342" s="159"/>
      <c r="AE342" s="159"/>
      <c r="AG342" s="184"/>
      <c r="AN342" s="159"/>
      <c r="AO342" s="159"/>
      <c r="AP342" s="159"/>
      <c r="AQ342" s="159"/>
      <c r="AR342" s="159"/>
      <c r="AS342" s="159"/>
      <c r="AT342" s="159"/>
      <c r="AU342" s="159"/>
    </row>
    <row r="343" spans="3:47" ht="12.95" customHeight="1">
      <c r="C343" s="181"/>
      <c r="D343" s="181"/>
      <c r="U343" s="163"/>
      <c r="AA343" s="159"/>
      <c r="AB343" s="159"/>
      <c r="AC343" s="159"/>
      <c r="AD343" s="159"/>
      <c r="AE343" s="159"/>
      <c r="AG343" s="184"/>
      <c r="AN343" s="159"/>
      <c r="AO343" s="159"/>
      <c r="AP343" s="159"/>
      <c r="AQ343" s="159"/>
      <c r="AR343" s="159"/>
      <c r="AS343" s="159"/>
      <c r="AT343" s="159"/>
      <c r="AU343" s="159"/>
    </row>
    <row r="344" spans="3:47" ht="12.95" customHeight="1">
      <c r="C344" s="181"/>
      <c r="D344" s="181"/>
      <c r="U344" s="163"/>
      <c r="AA344" s="159"/>
      <c r="AB344" s="159"/>
      <c r="AC344" s="159"/>
      <c r="AD344" s="159"/>
      <c r="AE344" s="159"/>
      <c r="AG344" s="184"/>
      <c r="AN344" s="159"/>
      <c r="AO344" s="159"/>
      <c r="AP344" s="159"/>
      <c r="AQ344" s="159"/>
      <c r="AR344" s="159"/>
      <c r="AS344" s="159"/>
      <c r="AT344" s="159"/>
      <c r="AU344" s="159"/>
    </row>
    <row r="345" spans="3:47" ht="12.95" customHeight="1">
      <c r="C345" s="181"/>
      <c r="D345" s="181"/>
      <c r="U345" s="163"/>
      <c r="AA345" s="159"/>
      <c r="AB345" s="159"/>
      <c r="AC345" s="159"/>
      <c r="AD345" s="159"/>
      <c r="AE345" s="159"/>
      <c r="AG345" s="184"/>
      <c r="AN345" s="159"/>
      <c r="AO345" s="159"/>
      <c r="AP345" s="159"/>
      <c r="AQ345" s="159"/>
      <c r="AR345" s="159"/>
      <c r="AS345" s="159"/>
      <c r="AT345" s="159"/>
      <c r="AU345" s="159"/>
    </row>
    <row r="346" spans="3:47" ht="12.95" customHeight="1">
      <c r="C346" s="181"/>
      <c r="D346" s="181"/>
      <c r="U346" s="163"/>
      <c r="AA346" s="159"/>
      <c r="AB346" s="159"/>
      <c r="AC346" s="159"/>
      <c r="AD346" s="159"/>
      <c r="AE346" s="159"/>
      <c r="AG346" s="184"/>
      <c r="AN346" s="159"/>
      <c r="AO346" s="159"/>
      <c r="AP346" s="159"/>
      <c r="AQ346" s="159"/>
      <c r="AR346" s="159"/>
      <c r="AS346" s="159"/>
      <c r="AT346" s="159"/>
      <c r="AU346" s="159"/>
    </row>
    <row r="347" spans="3:47" ht="12.95" customHeight="1">
      <c r="C347" s="181"/>
      <c r="D347" s="181"/>
      <c r="U347" s="163"/>
      <c r="AA347" s="159"/>
      <c r="AB347" s="159"/>
      <c r="AC347" s="159"/>
      <c r="AD347" s="159"/>
      <c r="AE347" s="159"/>
      <c r="AG347" s="184"/>
      <c r="AN347" s="159"/>
      <c r="AO347" s="159"/>
      <c r="AP347" s="159"/>
      <c r="AQ347" s="159"/>
      <c r="AR347" s="159"/>
      <c r="AS347" s="159"/>
      <c r="AT347" s="159"/>
      <c r="AU347" s="159"/>
    </row>
    <row r="348" spans="3:47" ht="12.95" customHeight="1">
      <c r="C348" s="181"/>
      <c r="D348" s="181"/>
      <c r="U348" s="163"/>
      <c r="AA348" s="159"/>
      <c r="AB348" s="159"/>
      <c r="AC348" s="159"/>
      <c r="AD348" s="159"/>
      <c r="AE348" s="159"/>
      <c r="AG348" s="184"/>
      <c r="AN348" s="159"/>
      <c r="AO348" s="159"/>
      <c r="AP348" s="159"/>
      <c r="AQ348" s="159"/>
      <c r="AR348" s="159"/>
      <c r="AS348" s="159"/>
      <c r="AT348" s="159"/>
      <c r="AU348" s="159"/>
    </row>
    <row r="349" spans="3:47" ht="12.95" customHeight="1">
      <c r="C349" s="181"/>
      <c r="D349" s="181"/>
      <c r="U349" s="163"/>
      <c r="AA349" s="159"/>
      <c r="AB349" s="159"/>
      <c r="AC349" s="159"/>
      <c r="AD349" s="159"/>
      <c r="AE349" s="159"/>
      <c r="AG349" s="184"/>
      <c r="AN349" s="159"/>
      <c r="AO349" s="159"/>
      <c r="AP349" s="159"/>
      <c r="AQ349" s="159"/>
      <c r="AR349" s="159"/>
      <c r="AS349" s="159"/>
      <c r="AT349" s="159"/>
      <c r="AU349" s="159"/>
    </row>
    <row r="350" spans="3:47" ht="12.95" customHeight="1">
      <c r="C350" s="181"/>
      <c r="D350" s="181"/>
      <c r="U350" s="163"/>
      <c r="AA350" s="159"/>
      <c r="AB350" s="159"/>
      <c r="AC350" s="159"/>
      <c r="AD350" s="159"/>
      <c r="AE350" s="159"/>
      <c r="AG350" s="184"/>
      <c r="AN350" s="159"/>
      <c r="AO350" s="159"/>
      <c r="AP350" s="159"/>
      <c r="AQ350" s="159"/>
      <c r="AR350" s="159"/>
      <c r="AS350" s="159"/>
      <c r="AT350" s="159"/>
      <c r="AU350" s="159"/>
    </row>
    <row r="351" spans="3:47" ht="12.95" customHeight="1">
      <c r="C351" s="181"/>
      <c r="D351" s="181"/>
      <c r="U351" s="163"/>
      <c r="AA351" s="159"/>
      <c r="AB351" s="159"/>
      <c r="AC351" s="159"/>
      <c r="AD351" s="159"/>
      <c r="AE351" s="159"/>
      <c r="AG351" s="184"/>
      <c r="AN351" s="159"/>
      <c r="AO351" s="159"/>
      <c r="AP351" s="159"/>
      <c r="AQ351" s="159"/>
      <c r="AR351" s="159"/>
      <c r="AS351" s="159"/>
      <c r="AT351" s="159"/>
      <c r="AU351" s="159"/>
    </row>
    <row r="352" spans="3:47" ht="12.95" customHeight="1">
      <c r="C352" s="181"/>
      <c r="D352" s="181"/>
      <c r="U352" s="163"/>
      <c r="AA352" s="159"/>
      <c r="AB352" s="159"/>
      <c r="AC352" s="159"/>
      <c r="AD352" s="159"/>
      <c r="AE352" s="159"/>
      <c r="AG352" s="184"/>
      <c r="AN352" s="159"/>
      <c r="AO352" s="159"/>
      <c r="AP352" s="159"/>
      <c r="AQ352" s="159"/>
      <c r="AR352" s="159"/>
      <c r="AS352" s="159"/>
      <c r="AT352" s="159"/>
      <c r="AU352" s="159"/>
    </row>
    <row r="353" spans="3:64" ht="12.95" customHeight="1">
      <c r="C353" s="181"/>
      <c r="D353" s="181"/>
      <c r="U353" s="163"/>
      <c r="AA353" s="159"/>
      <c r="AB353" s="159"/>
      <c r="AC353" s="159"/>
      <c r="AD353" s="159"/>
      <c r="AE353" s="159"/>
      <c r="AG353" s="184"/>
      <c r="AN353" s="159"/>
      <c r="AO353" s="159"/>
      <c r="AP353" s="159"/>
      <c r="AQ353" s="159"/>
      <c r="AR353" s="159"/>
      <c r="AS353" s="159"/>
      <c r="AT353" s="159"/>
      <c r="AU353" s="159"/>
      <c r="AV353" s="159"/>
    </row>
    <row r="354" spans="3:64" ht="12.95" customHeight="1">
      <c r="C354" s="181"/>
      <c r="D354" s="181"/>
      <c r="U354" s="163"/>
      <c r="AA354" s="159"/>
      <c r="AB354" s="159"/>
      <c r="AC354" s="159"/>
      <c r="AD354" s="159"/>
      <c r="AE354" s="159"/>
      <c r="AG354" s="184"/>
      <c r="AN354" s="159"/>
      <c r="AO354" s="159"/>
      <c r="AP354" s="159"/>
      <c r="AQ354" s="159"/>
      <c r="AR354" s="159"/>
      <c r="AS354" s="159"/>
      <c r="AT354" s="159"/>
      <c r="AU354" s="159"/>
    </row>
    <row r="355" spans="3:64" ht="12.95" customHeight="1">
      <c r="C355" s="181"/>
      <c r="D355" s="181"/>
      <c r="U355" s="163"/>
      <c r="AA355" s="159"/>
      <c r="AB355" s="159"/>
      <c r="AC355" s="159"/>
      <c r="AD355" s="159"/>
      <c r="AE355" s="159"/>
      <c r="AG355" s="184"/>
      <c r="AN355" s="159"/>
      <c r="AO355" s="159"/>
      <c r="AP355" s="159"/>
      <c r="AQ355" s="159"/>
      <c r="AR355" s="159"/>
      <c r="AS355" s="159"/>
      <c r="AT355" s="159"/>
      <c r="AU355" s="159"/>
    </row>
    <row r="356" spans="3:64" ht="12.95" customHeight="1">
      <c r="C356" s="181"/>
      <c r="D356" s="181"/>
      <c r="U356" s="163"/>
      <c r="AA356" s="159"/>
      <c r="AB356" s="159"/>
      <c r="AC356" s="159"/>
      <c r="AD356" s="159"/>
      <c r="AE356" s="159"/>
      <c r="AG356" s="184"/>
      <c r="AN356" s="159"/>
      <c r="AO356" s="159"/>
      <c r="AP356" s="159"/>
      <c r="AQ356" s="159"/>
      <c r="AR356" s="159"/>
      <c r="AS356" s="159"/>
      <c r="AT356" s="159"/>
      <c r="AU356" s="159"/>
    </row>
    <row r="357" spans="3:64" ht="12.95" customHeight="1">
      <c r="C357" s="181"/>
      <c r="D357" s="181"/>
      <c r="U357" s="163"/>
      <c r="AA357" s="159"/>
      <c r="AB357" s="159"/>
      <c r="AC357" s="159"/>
      <c r="AD357" s="159"/>
      <c r="AE357" s="159"/>
      <c r="AG357" s="184"/>
      <c r="AN357" s="159"/>
      <c r="AO357" s="159"/>
      <c r="AP357" s="159"/>
      <c r="AQ357" s="159"/>
      <c r="AR357" s="159"/>
      <c r="AS357" s="159"/>
      <c r="AT357" s="159"/>
      <c r="AU357" s="159"/>
    </row>
    <row r="358" spans="3:64" ht="12.95" customHeight="1">
      <c r="C358" s="181"/>
      <c r="D358" s="181"/>
      <c r="U358" s="163"/>
      <c r="AA358" s="159"/>
      <c r="AB358" s="159"/>
      <c r="AC358" s="159"/>
      <c r="AD358" s="159"/>
      <c r="AE358" s="159"/>
      <c r="AG358" s="184"/>
      <c r="AN358" s="159"/>
      <c r="AO358" s="159"/>
      <c r="AP358" s="159"/>
      <c r="AQ358" s="159"/>
      <c r="AR358" s="159"/>
      <c r="AS358" s="159"/>
      <c r="AT358" s="159"/>
      <c r="AU358" s="159"/>
    </row>
    <row r="359" spans="3:64" ht="12.95" customHeight="1">
      <c r="C359" s="181"/>
      <c r="D359" s="181"/>
      <c r="U359" s="163"/>
      <c r="AA359" s="159"/>
      <c r="AB359" s="159"/>
      <c r="AC359" s="159"/>
      <c r="AD359" s="159"/>
      <c r="AE359" s="159"/>
      <c r="AG359" s="184"/>
      <c r="AN359" s="159"/>
      <c r="AO359" s="159"/>
      <c r="AP359" s="159"/>
      <c r="AQ359" s="159"/>
      <c r="AR359" s="159"/>
      <c r="AS359" s="159"/>
      <c r="AT359" s="159"/>
      <c r="AU359" s="159"/>
    </row>
    <row r="360" spans="3:64" ht="12.95" customHeight="1">
      <c r="C360" s="181"/>
      <c r="D360" s="181"/>
      <c r="U360" s="163"/>
      <c r="AA360" s="159"/>
      <c r="AB360" s="159"/>
      <c r="AC360" s="159"/>
      <c r="AD360" s="159"/>
      <c r="AE360" s="159"/>
      <c r="AG360" s="184"/>
      <c r="AN360" s="159"/>
      <c r="AO360" s="159"/>
      <c r="AP360" s="159"/>
      <c r="AQ360" s="159"/>
      <c r="AR360" s="159"/>
      <c r="AS360" s="159"/>
      <c r="AT360" s="159"/>
      <c r="AU360" s="159"/>
    </row>
    <row r="361" spans="3:64" ht="12.95" customHeight="1">
      <c r="C361" s="181"/>
      <c r="D361" s="181"/>
      <c r="U361" s="163"/>
      <c r="AA361" s="159"/>
      <c r="AB361" s="159"/>
      <c r="AC361" s="159"/>
      <c r="AD361" s="159"/>
      <c r="AE361" s="159"/>
      <c r="AG361" s="184"/>
      <c r="AN361" s="159"/>
      <c r="AO361" s="159"/>
      <c r="AP361" s="159"/>
      <c r="AQ361" s="159"/>
      <c r="AR361" s="159"/>
      <c r="AS361" s="159"/>
      <c r="AT361" s="159"/>
      <c r="AU361" s="159"/>
    </row>
    <row r="362" spans="3:64" ht="12.95" customHeight="1">
      <c r="C362" s="181"/>
      <c r="D362" s="181"/>
      <c r="U362" s="163"/>
      <c r="AA362" s="159"/>
      <c r="AB362" s="159"/>
      <c r="AC362" s="159"/>
      <c r="AD362" s="159"/>
      <c r="AE362" s="159"/>
      <c r="AG362" s="184"/>
      <c r="AN362" s="159"/>
      <c r="AO362" s="159"/>
      <c r="AP362" s="159"/>
      <c r="AQ362" s="159"/>
      <c r="AR362" s="159"/>
      <c r="AS362" s="159"/>
      <c r="AT362" s="159"/>
      <c r="AU362" s="159"/>
    </row>
    <row r="363" spans="3:64" ht="12.95" customHeight="1">
      <c r="C363" s="181"/>
      <c r="D363" s="181"/>
      <c r="U363" s="163"/>
      <c r="AA363" s="159"/>
      <c r="AB363" s="159"/>
      <c r="AC363" s="159"/>
      <c r="AD363" s="159"/>
      <c r="AE363" s="159"/>
      <c r="AG363" s="184"/>
      <c r="AN363" s="159"/>
      <c r="AO363" s="159"/>
      <c r="AP363" s="159"/>
      <c r="AQ363" s="159"/>
      <c r="AR363" s="159"/>
      <c r="AS363" s="159"/>
      <c r="AT363" s="159"/>
      <c r="AU363" s="159"/>
    </row>
    <row r="364" spans="3:64" ht="12.95" customHeight="1">
      <c r="C364" s="181"/>
      <c r="D364" s="181"/>
      <c r="U364" s="163"/>
      <c r="AA364" s="159"/>
      <c r="AB364" s="159"/>
      <c r="AC364" s="159"/>
      <c r="AD364" s="159"/>
      <c r="AE364" s="159"/>
      <c r="AG364" s="184"/>
      <c r="AN364" s="159"/>
      <c r="AO364" s="159"/>
      <c r="AP364" s="159"/>
      <c r="AQ364" s="159"/>
      <c r="AR364" s="159"/>
      <c r="AS364" s="159"/>
      <c r="AT364" s="159"/>
      <c r="AU364" s="159"/>
    </row>
    <row r="365" spans="3:64" ht="12.95" customHeight="1">
      <c r="C365" s="181"/>
      <c r="D365" s="181"/>
      <c r="U365" s="163"/>
      <c r="AA365" s="159"/>
      <c r="AB365" s="159"/>
      <c r="AC365" s="159"/>
      <c r="AD365" s="159"/>
      <c r="AE365" s="159"/>
      <c r="AG365" s="184"/>
      <c r="AN365" s="159"/>
      <c r="AO365" s="159"/>
      <c r="AP365" s="159"/>
      <c r="AQ365" s="159"/>
      <c r="AR365" s="159"/>
      <c r="AS365" s="159"/>
      <c r="AT365" s="159"/>
      <c r="AU365" s="159"/>
    </row>
    <row r="366" spans="3:64" ht="12.95" customHeight="1">
      <c r="C366" s="181"/>
      <c r="D366" s="181"/>
      <c r="AA366" s="159"/>
      <c r="AB366" s="159"/>
      <c r="AC366" s="159"/>
      <c r="AD366" s="159"/>
      <c r="AE366" s="159"/>
      <c r="AG366" s="184"/>
      <c r="AN366" s="159"/>
      <c r="AO366" s="159"/>
      <c r="AP366" s="159"/>
      <c r="AQ366" s="159"/>
      <c r="AR366" s="159"/>
      <c r="AS366" s="159"/>
      <c r="AT366" s="159"/>
      <c r="AU366" s="159"/>
    </row>
    <row r="367" spans="3:64" ht="12.95" customHeight="1">
      <c r="C367" s="181"/>
      <c r="D367" s="181"/>
      <c r="AA367" s="159"/>
      <c r="AB367" s="159"/>
      <c r="AC367" s="159"/>
      <c r="AD367" s="159"/>
      <c r="AE367" s="159"/>
      <c r="AG367" s="184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  <c r="BJ367" s="159"/>
      <c r="BK367" s="159"/>
      <c r="BL367" s="159"/>
    </row>
    <row r="368" spans="3:64" ht="12.95" customHeight="1">
      <c r="C368" s="181"/>
      <c r="D368" s="181"/>
      <c r="AA368" s="159"/>
      <c r="AB368" s="159"/>
      <c r="AC368" s="159"/>
      <c r="AD368" s="159"/>
      <c r="AE368" s="159"/>
      <c r="AG368" s="184"/>
      <c r="AN368" s="159"/>
      <c r="AO368" s="159"/>
      <c r="AP368" s="159"/>
      <c r="AQ368" s="159"/>
      <c r="AR368" s="159"/>
      <c r="AS368" s="159"/>
      <c r="AT368" s="159"/>
      <c r="AU368" s="159"/>
    </row>
    <row r="369" spans="3:47" ht="12.95" customHeight="1">
      <c r="C369" s="181"/>
      <c r="D369" s="181"/>
      <c r="AA369" s="159"/>
      <c r="AB369" s="159"/>
      <c r="AC369" s="159"/>
      <c r="AD369" s="159"/>
      <c r="AE369" s="159"/>
      <c r="AG369" s="184"/>
      <c r="AN369" s="159"/>
      <c r="AO369" s="159"/>
      <c r="AP369" s="159"/>
      <c r="AQ369" s="159"/>
      <c r="AR369" s="159"/>
      <c r="AS369" s="159"/>
      <c r="AT369" s="159"/>
      <c r="AU369" s="159"/>
    </row>
    <row r="370" spans="3:47" ht="12.95" customHeight="1">
      <c r="C370" s="181"/>
      <c r="D370" s="181"/>
      <c r="AA370" s="159"/>
      <c r="AB370" s="159"/>
      <c r="AC370" s="159"/>
      <c r="AD370" s="159"/>
      <c r="AE370" s="159"/>
      <c r="AG370" s="184"/>
      <c r="AN370" s="159"/>
      <c r="AO370" s="159"/>
      <c r="AP370" s="159"/>
      <c r="AQ370" s="159"/>
      <c r="AR370" s="159"/>
      <c r="AS370" s="159"/>
      <c r="AT370" s="159"/>
      <c r="AU370" s="159"/>
    </row>
    <row r="371" spans="3:47" ht="12.95" customHeight="1">
      <c r="C371" s="181"/>
      <c r="D371" s="181"/>
      <c r="AA371" s="159"/>
      <c r="AB371" s="159"/>
      <c r="AC371" s="159"/>
      <c r="AD371" s="159"/>
      <c r="AE371" s="159"/>
      <c r="AG371" s="184"/>
      <c r="AN371" s="159"/>
      <c r="AO371" s="159"/>
      <c r="AP371" s="159"/>
      <c r="AQ371" s="159"/>
      <c r="AR371" s="159"/>
      <c r="AS371" s="159"/>
      <c r="AT371" s="159"/>
      <c r="AU371" s="159"/>
    </row>
    <row r="372" spans="3:47" ht="12.95" customHeight="1">
      <c r="C372" s="181"/>
      <c r="D372" s="181"/>
      <c r="AA372" s="159"/>
      <c r="AB372" s="159"/>
      <c r="AC372" s="159"/>
      <c r="AD372" s="159"/>
      <c r="AE372" s="159"/>
      <c r="AG372" s="184"/>
      <c r="AN372" s="159"/>
      <c r="AO372" s="159"/>
      <c r="AP372" s="159"/>
      <c r="AQ372" s="159"/>
      <c r="AR372" s="159"/>
      <c r="AS372" s="159"/>
      <c r="AT372" s="159"/>
      <c r="AU372" s="159"/>
    </row>
    <row r="373" spans="3:47" ht="12.95" customHeight="1">
      <c r="C373" s="181"/>
      <c r="D373" s="181"/>
      <c r="AA373" s="159"/>
      <c r="AB373" s="159"/>
      <c r="AC373" s="159"/>
      <c r="AD373" s="159"/>
      <c r="AE373" s="159"/>
      <c r="AG373" s="184"/>
      <c r="AN373" s="159"/>
      <c r="AO373" s="159"/>
      <c r="AP373" s="159"/>
      <c r="AQ373" s="159"/>
      <c r="AR373" s="159"/>
      <c r="AS373" s="159"/>
      <c r="AT373" s="159"/>
      <c r="AU373" s="159"/>
    </row>
    <row r="374" spans="3:47" ht="12.95" customHeight="1">
      <c r="C374" s="181"/>
      <c r="D374" s="181"/>
      <c r="AA374" s="159"/>
      <c r="AB374" s="159"/>
      <c r="AC374" s="159"/>
      <c r="AD374" s="159"/>
      <c r="AE374" s="159"/>
      <c r="AG374" s="184"/>
      <c r="AN374" s="159"/>
      <c r="AO374" s="159"/>
      <c r="AP374" s="159"/>
      <c r="AQ374" s="159"/>
      <c r="AR374" s="159"/>
      <c r="AS374" s="159"/>
      <c r="AT374" s="159"/>
      <c r="AU374" s="159"/>
    </row>
    <row r="375" spans="3:47" ht="12.95" customHeight="1">
      <c r="C375" s="181"/>
      <c r="D375" s="181"/>
      <c r="AA375" s="159"/>
      <c r="AB375" s="159"/>
      <c r="AC375" s="159"/>
      <c r="AD375" s="159"/>
      <c r="AE375" s="159"/>
      <c r="AG375" s="184"/>
      <c r="AN375" s="159"/>
      <c r="AO375" s="159"/>
      <c r="AP375" s="159"/>
      <c r="AQ375" s="159"/>
      <c r="AR375" s="159"/>
      <c r="AS375" s="159"/>
      <c r="AT375" s="159"/>
      <c r="AU375" s="159"/>
    </row>
    <row r="376" spans="3:47" ht="12.95" customHeight="1">
      <c r="C376" s="181"/>
      <c r="D376" s="181"/>
      <c r="AA376" s="159"/>
      <c r="AB376" s="159"/>
      <c r="AC376" s="159"/>
      <c r="AD376" s="159"/>
      <c r="AE376" s="159"/>
      <c r="AG376" s="184"/>
      <c r="AN376" s="159"/>
      <c r="AO376" s="159"/>
      <c r="AP376" s="159"/>
      <c r="AQ376" s="159"/>
      <c r="AR376" s="159"/>
      <c r="AS376" s="159"/>
      <c r="AT376" s="159"/>
      <c r="AU376" s="159"/>
    </row>
    <row r="377" spans="3:47" ht="12.95" customHeight="1">
      <c r="C377" s="181"/>
      <c r="D377" s="181"/>
      <c r="AA377" s="159"/>
      <c r="AB377" s="159"/>
      <c r="AC377" s="159"/>
      <c r="AD377" s="159"/>
      <c r="AE377" s="159"/>
      <c r="AG377" s="184"/>
      <c r="AN377" s="159"/>
      <c r="AO377" s="159"/>
      <c r="AP377" s="159"/>
      <c r="AQ377" s="159"/>
      <c r="AR377" s="159"/>
      <c r="AS377" s="159"/>
      <c r="AT377" s="159"/>
      <c r="AU377" s="159"/>
    </row>
    <row r="378" spans="3:47" ht="12.95" customHeight="1">
      <c r="C378" s="181"/>
      <c r="D378" s="181"/>
      <c r="AA378" s="159"/>
      <c r="AB378" s="159"/>
      <c r="AC378" s="159"/>
      <c r="AD378" s="159"/>
      <c r="AE378" s="159"/>
      <c r="AG378" s="184"/>
      <c r="AN378" s="159"/>
      <c r="AO378" s="159"/>
      <c r="AP378" s="159"/>
      <c r="AQ378" s="159"/>
      <c r="AR378" s="159"/>
      <c r="AS378" s="159"/>
      <c r="AT378" s="159"/>
      <c r="AU378" s="159"/>
    </row>
    <row r="379" spans="3:47" ht="12.95" customHeight="1">
      <c r="C379" s="181"/>
      <c r="D379" s="181"/>
      <c r="AA379" s="159"/>
      <c r="AB379" s="159"/>
      <c r="AC379" s="159"/>
      <c r="AD379" s="159"/>
      <c r="AE379" s="159"/>
      <c r="AG379" s="184"/>
      <c r="AN379" s="159"/>
      <c r="AO379" s="159"/>
      <c r="AP379" s="159"/>
      <c r="AQ379" s="159"/>
      <c r="AR379" s="159"/>
      <c r="AS379" s="159"/>
      <c r="AT379" s="159"/>
      <c r="AU379" s="159"/>
    </row>
    <row r="380" spans="3:47" ht="12.95" customHeight="1">
      <c r="C380" s="181"/>
      <c r="D380" s="181"/>
      <c r="AA380" s="159"/>
      <c r="AB380" s="159"/>
      <c r="AC380" s="159"/>
      <c r="AD380" s="159"/>
      <c r="AE380" s="159"/>
      <c r="AG380" s="184"/>
      <c r="AN380" s="159"/>
      <c r="AO380" s="159"/>
      <c r="AP380" s="159"/>
      <c r="AQ380" s="159"/>
      <c r="AR380" s="159"/>
      <c r="AS380" s="159"/>
      <c r="AT380" s="159"/>
      <c r="AU380" s="159"/>
    </row>
    <row r="381" spans="3:47" ht="12.95" customHeight="1">
      <c r="C381" s="181"/>
      <c r="D381" s="181"/>
      <c r="AA381" s="159"/>
      <c r="AB381" s="159"/>
      <c r="AC381" s="159"/>
      <c r="AD381" s="159"/>
      <c r="AE381" s="159"/>
      <c r="AG381" s="184"/>
      <c r="AN381" s="159"/>
      <c r="AO381" s="159"/>
      <c r="AP381" s="159"/>
      <c r="AQ381" s="159"/>
      <c r="AR381" s="159"/>
      <c r="AS381" s="159"/>
      <c r="AT381" s="159"/>
      <c r="AU381" s="159"/>
    </row>
    <row r="382" spans="3:47" ht="12.95" customHeight="1">
      <c r="C382" s="181"/>
      <c r="D382" s="181"/>
      <c r="AA382" s="159"/>
      <c r="AB382" s="159"/>
      <c r="AC382" s="159"/>
      <c r="AD382" s="159"/>
      <c r="AE382" s="159"/>
      <c r="AG382" s="184"/>
      <c r="AN382" s="159"/>
      <c r="AO382" s="159"/>
      <c r="AP382" s="159"/>
      <c r="AQ382" s="159"/>
      <c r="AR382" s="159"/>
      <c r="AS382" s="159"/>
      <c r="AT382" s="159"/>
      <c r="AU382" s="159"/>
    </row>
    <row r="383" spans="3:47" ht="12.95" customHeight="1">
      <c r="C383" s="181"/>
      <c r="D383" s="181"/>
      <c r="AA383" s="159"/>
      <c r="AB383" s="159"/>
      <c r="AC383" s="159"/>
      <c r="AD383" s="159"/>
      <c r="AE383" s="159"/>
      <c r="AG383" s="184"/>
      <c r="AN383" s="159"/>
      <c r="AO383" s="159"/>
      <c r="AP383" s="159"/>
      <c r="AQ383" s="159"/>
      <c r="AR383" s="159"/>
      <c r="AS383" s="159"/>
      <c r="AT383" s="159"/>
      <c r="AU383" s="159"/>
    </row>
    <row r="384" spans="3:47" ht="12.95" customHeight="1">
      <c r="C384" s="181"/>
      <c r="D384" s="181"/>
      <c r="AA384" s="159"/>
      <c r="AB384" s="159"/>
      <c r="AC384" s="159"/>
      <c r="AD384" s="159"/>
      <c r="AE384" s="159"/>
      <c r="AG384" s="184"/>
      <c r="AN384" s="159"/>
      <c r="AO384" s="159"/>
      <c r="AP384" s="159"/>
      <c r="AQ384" s="159"/>
      <c r="AR384" s="159"/>
      <c r="AS384" s="159"/>
      <c r="AT384" s="159"/>
      <c r="AU384" s="159"/>
    </row>
    <row r="385" spans="3:64" ht="12.95" customHeight="1">
      <c r="C385" s="181"/>
      <c r="D385" s="181"/>
      <c r="AA385" s="159"/>
      <c r="AB385" s="159"/>
      <c r="AC385" s="159"/>
      <c r="AD385" s="159"/>
      <c r="AE385" s="159"/>
      <c r="AG385" s="184"/>
      <c r="AN385" s="159"/>
      <c r="AO385" s="159"/>
      <c r="AP385" s="159"/>
      <c r="AQ385" s="159"/>
      <c r="AR385" s="159"/>
      <c r="AS385" s="159"/>
      <c r="AT385" s="159"/>
      <c r="AU385" s="159"/>
    </row>
    <row r="386" spans="3:64" ht="12.95" customHeight="1">
      <c r="C386" s="181"/>
      <c r="D386" s="181"/>
      <c r="AA386" s="159"/>
      <c r="AB386" s="159"/>
      <c r="AC386" s="159"/>
      <c r="AD386" s="159"/>
      <c r="AE386" s="159"/>
      <c r="AG386" s="184"/>
      <c r="AN386" s="159"/>
      <c r="AO386" s="159"/>
      <c r="AP386" s="159"/>
      <c r="AQ386" s="159"/>
      <c r="AR386" s="159"/>
      <c r="AS386" s="159"/>
      <c r="AT386" s="159"/>
      <c r="AU386" s="159"/>
    </row>
    <row r="387" spans="3:64" ht="12.95" customHeight="1">
      <c r="C387" s="181"/>
      <c r="D387" s="181"/>
      <c r="AA387" s="159"/>
      <c r="AB387" s="159"/>
      <c r="AC387" s="159"/>
      <c r="AD387" s="159"/>
      <c r="AE387" s="159"/>
      <c r="AG387" s="184"/>
      <c r="AN387" s="159"/>
      <c r="AO387" s="159"/>
      <c r="AP387" s="159"/>
      <c r="AQ387" s="159"/>
      <c r="AR387" s="159"/>
      <c r="AS387" s="159"/>
      <c r="AT387" s="159"/>
      <c r="AU387" s="159"/>
    </row>
    <row r="388" spans="3:64" ht="12.95" customHeight="1">
      <c r="C388" s="181"/>
      <c r="D388" s="181"/>
      <c r="AA388" s="159"/>
      <c r="AB388" s="159"/>
      <c r="AC388" s="159"/>
      <c r="AD388" s="159"/>
      <c r="AE388" s="159"/>
      <c r="AG388" s="184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</row>
    <row r="389" spans="3:64" ht="12.95" customHeight="1">
      <c r="C389" s="181"/>
      <c r="D389" s="181"/>
      <c r="AA389" s="159"/>
      <c r="AB389" s="159"/>
      <c r="AC389" s="159"/>
      <c r="AD389" s="159"/>
      <c r="AE389" s="159"/>
      <c r="AG389" s="184"/>
      <c r="AN389" s="159"/>
      <c r="AO389" s="159"/>
      <c r="AP389" s="159"/>
      <c r="AQ389" s="159"/>
      <c r="AR389" s="159"/>
      <c r="AS389" s="159"/>
      <c r="AT389" s="159"/>
      <c r="AU389" s="159"/>
    </row>
    <row r="390" spans="3:64" ht="12.95" customHeight="1">
      <c r="C390" s="181"/>
      <c r="D390" s="181"/>
      <c r="AA390" s="159"/>
      <c r="AB390" s="159"/>
      <c r="AC390" s="159"/>
      <c r="AD390" s="159"/>
      <c r="AE390" s="159"/>
      <c r="AG390" s="184"/>
      <c r="AN390" s="159"/>
      <c r="AO390" s="159"/>
      <c r="AP390" s="159"/>
      <c r="AQ390" s="159"/>
      <c r="AR390" s="159"/>
      <c r="AS390" s="159"/>
      <c r="AT390" s="159"/>
      <c r="AU390" s="159"/>
      <c r="AV390" s="159"/>
    </row>
    <row r="391" spans="3:64" ht="12.95" customHeight="1">
      <c r="C391" s="181"/>
      <c r="D391" s="181"/>
      <c r="AA391" s="159"/>
      <c r="AB391" s="159"/>
      <c r="AC391" s="159"/>
      <c r="AD391" s="159"/>
      <c r="AE391" s="159"/>
      <c r="AG391" s="184"/>
      <c r="AN391" s="159"/>
      <c r="AO391" s="159"/>
      <c r="AP391" s="159"/>
      <c r="AQ391" s="159"/>
      <c r="AR391" s="159"/>
      <c r="AS391" s="159"/>
      <c r="AT391" s="159"/>
      <c r="AU391" s="159"/>
    </row>
    <row r="392" spans="3:64" ht="12.95" customHeight="1">
      <c r="C392" s="181"/>
      <c r="D392" s="181"/>
      <c r="AA392" s="159"/>
      <c r="AB392" s="159"/>
      <c r="AC392" s="159"/>
      <c r="AD392" s="159"/>
      <c r="AE392" s="159"/>
      <c r="AG392" s="184"/>
      <c r="AN392" s="159"/>
      <c r="AO392" s="159"/>
      <c r="AP392" s="159"/>
      <c r="AQ392" s="159"/>
      <c r="AR392" s="159"/>
      <c r="AS392" s="159"/>
      <c r="AT392" s="159"/>
      <c r="AU392" s="159"/>
    </row>
    <row r="393" spans="3:64" ht="12.95" customHeight="1">
      <c r="C393" s="181"/>
      <c r="D393" s="181"/>
      <c r="AA393" s="159"/>
      <c r="AB393" s="159"/>
      <c r="AC393" s="159"/>
      <c r="AD393" s="159"/>
      <c r="AE393" s="159"/>
      <c r="AG393" s="184"/>
      <c r="AN393" s="159"/>
      <c r="AO393" s="159"/>
      <c r="AP393" s="159"/>
      <c r="AQ393" s="159"/>
      <c r="AR393" s="159"/>
      <c r="AS393" s="159"/>
      <c r="AT393" s="159"/>
      <c r="AU393" s="159"/>
    </row>
    <row r="394" spans="3:64" ht="12.95" customHeight="1">
      <c r="C394" s="181"/>
      <c r="D394" s="181"/>
      <c r="AA394" s="159"/>
      <c r="AB394" s="159"/>
      <c r="AC394" s="159"/>
      <c r="AD394" s="159"/>
      <c r="AE394" s="159"/>
      <c r="AG394" s="184"/>
      <c r="AN394" s="159"/>
      <c r="AO394" s="159"/>
      <c r="AP394" s="159"/>
      <c r="AQ394" s="159"/>
      <c r="AR394" s="159"/>
      <c r="AS394" s="159"/>
      <c r="AT394" s="159"/>
      <c r="AU394" s="159"/>
    </row>
    <row r="395" spans="3:64" ht="12.95" customHeight="1">
      <c r="C395" s="181"/>
      <c r="D395" s="181"/>
      <c r="AA395" s="159"/>
      <c r="AB395" s="159"/>
      <c r="AC395" s="159"/>
      <c r="AD395" s="159"/>
      <c r="AE395" s="159"/>
      <c r="AG395" s="184"/>
      <c r="AN395" s="159"/>
      <c r="AO395" s="159"/>
      <c r="AP395" s="159"/>
      <c r="AQ395" s="159"/>
      <c r="AR395" s="159"/>
      <c r="AS395" s="159"/>
      <c r="AT395" s="159"/>
      <c r="AU395" s="159"/>
    </row>
    <row r="396" spans="3:64" ht="12.95" customHeight="1">
      <c r="C396" s="181"/>
      <c r="D396" s="181"/>
      <c r="AA396" s="159"/>
      <c r="AB396" s="159"/>
      <c r="AC396" s="159"/>
      <c r="AD396" s="159"/>
      <c r="AE396" s="159"/>
      <c r="AG396" s="184"/>
      <c r="AN396" s="159"/>
      <c r="AO396" s="159"/>
      <c r="AP396" s="159"/>
      <c r="AQ396" s="159"/>
      <c r="AR396" s="159"/>
      <c r="AS396" s="159"/>
      <c r="AT396" s="159"/>
      <c r="AU396" s="159"/>
    </row>
    <row r="397" spans="3:64" ht="12.95" customHeight="1">
      <c r="C397" s="181"/>
      <c r="D397" s="181"/>
      <c r="AA397" s="159"/>
      <c r="AB397" s="159"/>
      <c r="AC397" s="159"/>
      <c r="AD397" s="159"/>
      <c r="AE397" s="159"/>
      <c r="AG397" s="184"/>
      <c r="AN397" s="159"/>
      <c r="AO397" s="159"/>
      <c r="AP397" s="159"/>
      <c r="AQ397" s="159"/>
      <c r="AR397" s="159"/>
      <c r="AS397" s="159"/>
      <c r="AT397" s="159"/>
      <c r="AU397" s="159"/>
    </row>
    <row r="398" spans="3:64" ht="12.95" customHeight="1">
      <c r="C398" s="181"/>
      <c r="D398" s="181"/>
      <c r="AA398" s="159"/>
      <c r="AB398" s="159"/>
      <c r="AC398" s="159"/>
      <c r="AD398" s="159"/>
      <c r="AE398" s="159"/>
      <c r="AG398" s="184"/>
      <c r="AN398" s="159"/>
      <c r="AO398" s="159"/>
      <c r="AP398" s="159"/>
      <c r="AQ398" s="159"/>
      <c r="AR398" s="159"/>
      <c r="AS398" s="159"/>
      <c r="AT398" s="159"/>
      <c r="AU398" s="159"/>
    </row>
    <row r="399" spans="3:64" ht="12.95" customHeight="1">
      <c r="C399" s="181"/>
      <c r="D399" s="181"/>
      <c r="AA399" s="159"/>
      <c r="AB399" s="159"/>
      <c r="AC399" s="159"/>
      <c r="AD399" s="159"/>
      <c r="AE399" s="159"/>
      <c r="AG399" s="184"/>
      <c r="AN399" s="159"/>
      <c r="AO399" s="159"/>
      <c r="AP399" s="159"/>
      <c r="AQ399" s="159"/>
      <c r="AR399" s="159"/>
      <c r="AS399" s="159"/>
      <c r="AT399" s="159"/>
      <c r="AU399" s="159"/>
    </row>
    <row r="400" spans="3:64" ht="12.95" customHeight="1">
      <c r="C400" s="181"/>
      <c r="D400" s="181"/>
      <c r="AA400" s="159"/>
      <c r="AB400" s="159"/>
      <c r="AC400" s="159"/>
      <c r="AD400" s="159"/>
      <c r="AE400" s="159"/>
      <c r="AG400" s="184"/>
      <c r="AN400" s="159"/>
      <c r="AO400" s="159"/>
      <c r="AP400" s="159"/>
      <c r="AQ400" s="159"/>
      <c r="AR400" s="159"/>
      <c r="AS400" s="159"/>
      <c r="AT400" s="159"/>
      <c r="AU400" s="159"/>
    </row>
    <row r="401" spans="3:64" ht="12.95" customHeight="1">
      <c r="C401" s="181"/>
      <c r="D401" s="181"/>
      <c r="AA401" s="159"/>
      <c r="AB401" s="159"/>
      <c r="AC401" s="159"/>
      <c r="AD401" s="159"/>
      <c r="AE401" s="159"/>
      <c r="AG401" s="184"/>
      <c r="AN401" s="159"/>
      <c r="AO401" s="159"/>
      <c r="AP401" s="159"/>
      <c r="AQ401" s="159"/>
      <c r="AR401" s="159"/>
      <c r="AS401" s="159"/>
      <c r="AT401" s="159"/>
      <c r="AU401" s="159"/>
    </row>
    <row r="402" spans="3:64" ht="12.95" customHeight="1">
      <c r="C402" s="181"/>
      <c r="D402" s="181"/>
      <c r="AA402" s="159"/>
      <c r="AB402" s="159"/>
      <c r="AC402" s="159"/>
      <c r="AD402" s="159"/>
      <c r="AE402" s="159"/>
      <c r="AG402" s="184"/>
      <c r="AN402" s="159"/>
      <c r="AO402" s="159"/>
      <c r="AP402" s="159"/>
      <c r="AQ402" s="159"/>
      <c r="AR402" s="159"/>
      <c r="AS402" s="159"/>
      <c r="AT402" s="159"/>
      <c r="AU402" s="159"/>
    </row>
    <row r="403" spans="3:64" ht="12.95" customHeight="1">
      <c r="C403" s="181"/>
      <c r="D403" s="181"/>
      <c r="AA403" s="159"/>
      <c r="AB403" s="159"/>
      <c r="AC403" s="159"/>
      <c r="AD403" s="159"/>
      <c r="AE403" s="159"/>
      <c r="AG403" s="184"/>
      <c r="AN403" s="159"/>
      <c r="AO403" s="159"/>
      <c r="AP403" s="159"/>
      <c r="AQ403" s="159"/>
      <c r="AR403" s="159"/>
      <c r="AS403" s="159"/>
      <c r="AT403" s="159"/>
      <c r="AU403" s="159"/>
    </row>
    <row r="404" spans="3:64" ht="12.95" customHeight="1">
      <c r="C404" s="181"/>
      <c r="D404" s="181"/>
      <c r="AA404" s="159"/>
      <c r="AB404" s="159"/>
      <c r="AC404" s="159"/>
      <c r="AD404" s="159"/>
      <c r="AE404" s="159"/>
      <c r="AG404" s="184"/>
      <c r="AN404" s="159"/>
      <c r="AO404" s="159"/>
      <c r="AP404" s="159"/>
      <c r="AQ404" s="159"/>
      <c r="AR404" s="159"/>
      <c r="AS404" s="159"/>
      <c r="AT404" s="159"/>
      <c r="AU404" s="159"/>
    </row>
    <row r="405" spans="3:64" ht="12.95" customHeight="1">
      <c r="C405" s="181"/>
      <c r="D405" s="181"/>
      <c r="AA405" s="159"/>
      <c r="AB405" s="159"/>
      <c r="AC405" s="159"/>
      <c r="AD405" s="159"/>
      <c r="AE405" s="159"/>
      <c r="AG405" s="184"/>
      <c r="AN405" s="159"/>
      <c r="AO405" s="159"/>
      <c r="AP405" s="159"/>
      <c r="AQ405" s="159"/>
      <c r="AR405" s="159"/>
      <c r="AS405" s="159"/>
      <c r="AT405" s="159"/>
      <c r="AU405" s="159"/>
    </row>
    <row r="406" spans="3:64" ht="12.95" customHeight="1">
      <c r="C406" s="181"/>
      <c r="D406" s="181"/>
      <c r="AA406" s="159"/>
      <c r="AB406" s="159"/>
      <c r="AC406" s="159"/>
      <c r="AD406" s="159"/>
      <c r="AE406" s="159"/>
      <c r="AG406" s="184"/>
      <c r="AN406" s="159"/>
      <c r="AO406" s="159"/>
      <c r="AP406" s="159"/>
      <c r="AQ406" s="159"/>
      <c r="AR406" s="159"/>
      <c r="AS406" s="159"/>
      <c r="AT406" s="159"/>
      <c r="AU406" s="159"/>
    </row>
    <row r="407" spans="3:64" ht="12.95" customHeight="1">
      <c r="C407" s="181"/>
      <c r="D407" s="181"/>
      <c r="AA407" s="159"/>
      <c r="AB407" s="159"/>
      <c r="AC407" s="159"/>
      <c r="AD407" s="159"/>
      <c r="AE407" s="159"/>
      <c r="AG407" s="184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</row>
    <row r="408" spans="3:64" ht="12.95" customHeight="1">
      <c r="C408" s="181"/>
      <c r="D408" s="181"/>
      <c r="AA408" s="159"/>
      <c r="AB408" s="159"/>
      <c r="AC408" s="159"/>
      <c r="AD408" s="159"/>
      <c r="AE408" s="159"/>
      <c r="AG408" s="184"/>
      <c r="AN408" s="159"/>
      <c r="AO408" s="159"/>
      <c r="AP408" s="159"/>
      <c r="AQ408" s="159"/>
      <c r="AR408" s="159"/>
      <c r="AS408" s="159"/>
      <c r="AT408" s="159"/>
      <c r="AU408" s="159"/>
      <c r="AV408" s="159"/>
    </row>
    <row r="409" spans="3:64" ht="12.95" customHeight="1">
      <c r="C409" s="181"/>
      <c r="D409" s="181"/>
      <c r="AA409" s="159"/>
      <c r="AB409" s="159"/>
      <c r="AC409" s="159"/>
      <c r="AD409" s="159"/>
      <c r="AE409" s="159"/>
      <c r="AG409" s="184"/>
      <c r="AN409" s="159"/>
      <c r="AO409" s="159"/>
      <c r="AP409" s="159"/>
      <c r="AQ409" s="159"/>
      <c r="AR409" s="159"/>
      <c r="AS409" s="159"/>
      <c r="AT409" s="159"/>
      <c r="AU409" s="159"/>
      <c r="AV409" s="159"/>
      <c r="AX409" s="159"/>
    </row>
    <row r="410" spans="3:64" ht="12.95" customHeight="1">
      <c r="C410" s="181"/>
      <c r="D410" s="181"/>
      <c r="AA410" s="159"/>
      <c r="AB410" s="159"/>
      <c r="AC410" s="159"/>
      <c r="AD410" s="159"/>
      <c r="AE410" s="159"/>
      <c r="AG410" s="184"/>
      <c r="AN410" s="159"/>
      <c r="AO410" s="159"/>
      <c r="AP410" s="159"/>
      <c r="AQ410" s="159"/>
      <c r="AR410" s="159"/>
      <c r="AS410" s="159"/>
      <c r="AT410" s="159"/>
      <c r="AU410" s="159"/>
    </row>
    <row r="411" spans="3:64" ht="12.95" customHeight="1">
      <c r="C411" s="181"/>
      <c r="D411" s="181"/>
      <c r="AA411" s="159"/>
      <c r="AB411" s="159"/>
      <c r="AC411" s="159"/>
      <c r="AD411" s="159"/>
      <c r="AE411" s="159"/>
      <c r="AG411" s="184"/>
      <c r="AN411" s="159"/>
      <c r="AO411" s="159"/>
      <c r="AP411" s="159"/>
      <c r="AQ411" s="159"/>
      <c r="AR411" s="159"/>
      <c r="AS411" s="159"/>
      <c r="AT411" s="159"/>
      <c r="AU411" s="159"/>
    </row>
    <row r="412" spans="3:64" ht="12.95" customHeight="1">
      <c r="C412" s="181"/>
      <c r="D412" s="181"/>
      <c r="AA412" s="159"/>
      <c r="AB412" s="159"/>
      <c r="AC412" s="159"/>
      <c r="AD412" s="159"/>
      <c r="AE412" s="159"/>
      <c r="AG412" s="184"/>
      <c r="AN412" s="159"/>
      <c r="AO412" s="159"/>
      <c r="AP412" s="159"/>
      <c r="AQ412" s="159"/>
      <c r="AR412" s="159"/>
      <c r="AS412" s="159"/>
      <c r="AT412" s="159"/>
      <c r="AU412" s="159"/>
    </row>
    <row r="413" spans="3:64" ht="12.95" customHeight="1">
      <c r="C413" s="181"/>
      <c r="D413" s="181"/>
      <c r="AA413" s="159"/>
      <c r="AB413" s="159"/>
      <c r="AC413" s="159"/>
      <c r="AD413" s="159"/>
      <c r="AE413" s="159"/>
      <c r="AG413" s="184"/>
      <c r="AN413" s="159"/>
      <c r="AO413" s="159"/>
      <c r="AP413" s="159"/>
      <c r="AQ413" s="159"/>
      <c r="AR413" s="159"/>
      <c r="AS413" s="159"/>
      <c r="AT413" s="159"/>
      <c r="AU413" s="159"/>
      <c r="AV413" s="159"/>
    </row>
    <row r="414" spans="3:64" ht="12.95" customHeight="1">
      <c r="C414" s="181"/>
      <c r="D414" s="181"/>
      <c r="AA414" s="159"/>
      <c r="AB414" s="159"/>
      <c r="AC414" s="159"/>
      <c r="AD414" s="159"/>
      <c r="AE414" s="159"/>
      <c r="AG414" s="184"/>
      <c r="AN414" s="159"/>
      <c r="AO414" s="159"/>
      <c r="AP414" s="159"/>
      <c r="AQ414" s="159"/>
      <c r="AR414" s="159"/>
      <c r="AS414" s="159"/>
      <c r="AT414" s="159"/>
      <c r="AU414" s="159"/>
    </row>
    <row r="415" spans="3:64" ht="12.95" customHeight="1">
      <c r="C415" s="181"/>
      <c r="D415" s="181"/>
      <c r="AA415" s="159"/>
      <c r="AB415" s="159"/>
      <c r="AC415" s="159"/>
      <c r="AD415" s="159"/>
      <c r="AE415" s="159"/>
      <c r="AG415" s="184"/>
      <c r="AN415" s="159"/>
      <c r="AO415" s="159"/>
      <c r="AP415" s="159"/>
      <c r="AQ415" s="159"/>
      <c r="AR415" s="159"/>
      <c r="AS415" s="159"/>
      <c r="AT415" s="159"/>
      <c r="AU415" s="159"/>
    </row>
    <row r="416" spans="3:64" ht="12.95" customHeight="1">
      <c r="C416" s="181"/>
      <c r="D416" s="181"/>
      <c r="AA416" s="159"/>
      <c r="AB416" s="159"/>
      <c r="AC416" s="159"/>
      <c r="AD416" s="159"/>
      <c r="AE416" s="159"/>
      <c r="AG416" s="184"/>
      <c r="AN416" s="159"/>
      <c r="AO416" s="159"/>
      <c r="AP416" s="159"/>
      <c r="AQ416" s="159"/>
      <c r="AR416" s="159"/>
      <c r="AS416" s="159"/>
      <c r="AT416" s="159"/>
      <c r="AU416" s="159"/>
    </row>
    <row r="417" spans="3:47" ht="12.95" customHeight="1">
      <c r="C417" s="181"/>
      <c r="D417" s="181"/>
      <c r="AA417" s="159"/>
      <c r="AB417" s="159"/>
      <c r="AC417" s="159"/>
      <c r="AD417" s="159"/>
      <c r="AE417" s="159"/>
      <c r="AG417" s="184"/>
      <c r="AN417" s="159"/>
      <c r="AO417" s="159"/>
      <c r="AP417" s="159"/>
      <c r="AQ417" s="159"/>
      <c r="AR417" s="159"/>
      <c r="AS417" s="159"/>
      <c r="AT417" s="159"/>
      <c r="AU417" s="159"/>
    </row>
    <row r="418" spans="3:47" ht="12.95" customHeight="1">
      <c r="C418" s="181"/>
      <c r="D418" s="181"/>
      <c r="AA418" s="159"/>
      <c r="AB418" s="159"/>
      <c r="AC418" s="159"/>
      <c r="AD418" s="159"/>
      <c r="AE418" s="159"/>
      <c r="AG418" s="184"/>
      <c r="AN418" s="159"/>
      <c r="AO418" s="159"/>
      <c r="AP418" s="159"/>
      <c r="AQ418" s="159"/>
      <c r="AR418" s="159"/>
      <c r="AS418" s="159"/>
      <c r="AT418" s="159"/>
      <c r="AU418" s="159"/>
    </row>
    <row r="419" spans="3:47" ht="12.95" customHeight="1">
      <c r="C419" s="181"/>
      <c r="D419" s="181"/>
      <c r="AA419" s="159"/>
      <c r="AB419" s="159"/>
      <c r="AC419" s="159"/>
      <c r="AD419" s="159"/>
      <c r="AE419" s="159"/>
      <c r="AG419" s="184"/>
      <c r="AN419" s="159"/>
      <c r="AO419" s="159"/>
      <c r="AP419" s="159"/>
      <c r="AQ419" s="159"/>
      <c r="AR419" s="159"/>
      <c r="AS419" s="159"/>
      <c r="AT419" s="159"/>
      <c r="AU419" s="159"/>
    </row>
    <row r="420" spans="3:47" ht="12.95" customHeight="1">
      <c r="C420" s="181"/>
      <c r="D420" s="181"/>
      <c r="AA420" s="159"/>
      <c r="AB420" s="159"/>
      <c r="AC420" s="159"/>
      <c r="AD420" s="159"/>
      <c r="AE420" s="159"/>
      <c r="AG420" s="184"/>
      <c r="AN420" s="159"/>
      <c r="AO420" s="159"/>
      <c r="AP420" s="159"/>
      <c r="AQ420" s="159"/>
      <c r="AR420" s="159"/>
      <c r="AS420" s="159"/>
      <c r="AT420" s="159"/>
      <c r="AU420" s="159"/>
    </row>
    <row r="421" spans="3:47" ht="12.95" customHeight="1">
      <c r="C421" s="181"/>
      <c r="D421" s="181"/>
      <c r="AA421" s="159"/>
      <c r="AB421" s="159"/>
      <c r="AC421" s="159"/>
      <c r="AD421" s="159"/>
      <c r="AE421" s="159"/>
      <c r="AG421" s="184"/>
      <c r="AN421" s="159"/>
      <c r="AO421" s="159"/>
      <c r="AP421" s="159"/>
      <c r="AQ421" s="159"/>
      <c r="AR421" s="159"/>
      <c r="AS421" s="159"/>
      <c r="AT421" s="159"/>
      <c r="AU421" s="159"/>
    </row>
    <row r="422" spans="3:47" ht="12.95" customHeight="1">
      <c r="C422" s="181"/>
      <c r="D422" s="181"/>
      <c r="AA422" s="159"/>
      <c r="AB422" s="159"/>
      <c r="AC422" s="159"/>
      <c r="AD422" s="159"/>
      <c r="AE422" s="159"/>
      <c r="AG422" s="184"/>
      <c r="AN422" s="159"/>
      <c r="AO422" s="159"/>
      <c r="AP422" s="159"/>
      <c r="AQ422" s="159"/>
      <c r="AR422" s="159"/>
      <c r="AS422" s="159"/>
      <c r="AT422" s="159"/>
      <c r="AU422" s="159"/>
    </row>
    <row r="423" spans="3:47" ht="12.95" customHeight="1">
      <c r="C423" s="181"/>
      <c r="D423" s="181"/>
      <c r="AA423" s="159"/>
      <c r="AB423" s="159"/>
      <c r="AC423" s="159"/>
      <c r="AD423" s="159"/>
      <c r="AE423" s="159"/>
      <c r="AG423" s="184"/>
      <c r="AN423" s="159"/>
      <c r="AO423" s="159"/>
      <c r="AP423" s="159"/>
      <c r="AQ423" s="159"/>
      <c r="AR423" s="159"/>
      <c r="AS423" s="159"/>
      <c r="AT423" s="159"/>
      <c r="AU423" s="159"/>
    </row>
    <row r="424" spans="3:47" ht="12.95" customHeight="1">
      <c r="C424" s="181"/>
      <c r="D424" s="181"/>
      <c r="AA424" s="159"/>
      <c r="AB424" s="159"/>
      <c r="AC424" s="159"/>
      <c r="AD424" s="159"/>
      <c r="AE424" s="159"/>
      <c r="AG424" s="184"/>
      <c r="AN424" s="159"/>
      <c r="AO424" s="159"/>
      <c r="AP424" s="159"/>
      <c r="AQ424" s="159"/>
      <c r="AR424" s="159"/>
      <c r="AS424" s="159"/>
      <c r="AT424" s="159"/>
      <c r="AU424" s="159"/>
    </row>
    <row r="425" spans="3:47" ht="12.95" customHeight="1">
      <c r="C425" s="181"/>
      <c r="D425" s="181"/>
      <c r="AA425" s="159"/>
      <c r="AB425" s="159"/>
      <c r="AC425" s="159"/>
      <c r="AD425" s="159"/>
      <c r="AE425" s="159"/>
      <c r="AG425" s="184"/>
      <c r="AN425" s="159"/>
      <c r="AO425" s="159"/>
      <c r="AP425" s="159"/>
      <c r="AQ425" s="159"/>
      <c r="AR425" s="159"/>
      <c r="AS425" s="159"/>
      <c r="AT425" s="159"/>
      <c r="AU425" s="159"/>
    </row>
    <row r="426" spans="3:47" ht="12.95" customHeight="1">
      <c r="C426" s="181"/>
      <c r="D426" s="181"/>
      <c r="AA426" s="159"/>
      <c r="AB426" s="159"/>
      <c r="AC426" s="159"/>
      <c r="AD426" s="159"/>
      <c r="AE426" s="159"/>
      <c r="AG426" s="184"/>
      <c r="AN426" s="159"/>
      <c r="AO426" s="159"/>
      <c r="AP426" s="159"/>
      <c r="AQ426" s="159"/>
      <c r="AR426" s="159"/>
      <c r="AS426" s="159"/>
      <c r="AT426" s="159"/>
      <c r="AU426" s="159"/>
    </row>
    <row r="427" spans="3:47" ht="12.95" customHeight="1">
      <c r="C427" s="181"/>
      <c r="D427" s="181"/>
      <c r="AA427" s="159"/>
      <c r="AB427" s="159"/>
      <c r="AC427" s="159"/>
      <c r="AD427" s="159"/>
      <c r="AE427" s="159"/>
      <c r="AG427" s="184"/>
      <c r="AN427" s="159"/>
      <c r="AO427" s="159"/>
      <c r="AP427" s="159"/>
      <c r="AQ427" s="159"/>
      <c r="AR427" s="159"/>
      <c r="AS427" s="159"/>
      <c r="AT427" s="159"/>
      <c r="AU427" s="159"/>
    </row>
    <row r="428" spans="3:47" ht="12.95" customHeight="1">
      <c r="C428" s="181"/>
      <c r="D428" s="181"/>
      <c r="AA428" s="159"/>
      <c r="AB428" s="159"/>
      <c r="AC428" s="159"/>
      <c r="AD428" s="159"/>
      <c r="AE428" s="159"/>
      <c r="AG428" s="184"/>
      <c r="AN428" s="159"/>
      <c r="AO428" s="159"/>
      <c r="AP428" s="159"/>
      <c r="AQ428" s="159"/>
      <c r="AR428" s="159"/>
      <c r="AS428" s="159"/>
      <c r="AT428" s="159"/>
      <c r="AU428" s="159"/>
    </row>
    <row r="429" spans="3:47" ht="12.95" customHeight="1">
      <c r="C429" s="181"/>
      <c r="D429" s="181"/>
      <c r="AA429" s="159"/>
      <c r="AB429" s="159"/>
      <c r="AC429" s="159"/>
      <c r="AD429" s="159"/>
      <c r="AE429" s="159"/>
      <c r="AG429" s="184"/>
      <c r="AN429" s="159"/>
      <c r="AO429" s="159"/>
      <c r="AP429" s="159"/>
      <c r="AQ429" s="159"/>
      <c r="AR429" s="159"/>
      <c r="AS429" s="159"/>
      <c r="AT429" s="159"/>
      <c r="AU429" s="159"/>
    </row>
    <row r="430" spans="3:47" ht="12.95" customHeight="1">
      <c r="C430" s="181"/>
      <c r="D430" s="181"/>
      <c r="AA430" s="159"/>
      <c r="AB430" s="159"/>
      <c r="AC430" s="159"/>
      <c r="AD430" s="159"/>
      <c r="AE430" s="159"/>
      <c r="AG430" s="184"/>
      <c r="AN430" s="159"/>
      <c r="AO430" s="159"/>
      <c r="AP430" s="159"/>
      <c r="AQ430" s="159"/>
      <c r="AR430" s="159"/>
      <c r="AS430" s="159"/>
      <c r="AT430" s="159"/>
      <c r="AU430" s="159"/>
    </row>
    <row r="431" spans="3:47" ht="12.95" customHeight="1">
      <c r="C431" s="181"/>
      <c r="D431" s="181"/>
      <c r="AA431" s="159"/>
      <c r="AB431" s="159"/>
      <c r="AC431" s="159"/>
      <c r="AD431" s="159"/>
      <c r="AE431" s="159"/>
      <c r="AG431" s="184"/>
      <c r="AN431" s="159"/>
      <c r="AO431" s="159"/>
      <c r="AP431" s="159"/>
      <c r="AQ431" s="159"/>
      <c r="AR431" s="159"/>
      <c r="AS431" s="159"/>
      <c r="AT431" s="159"/>
      <c r="AU431" s="159"/>
    </row>
    <row r="432" spans="3:47" ht="12.95" customHeight="1">
      <c r="C432" s="181"/>
      <c r="D432" s="181"/>
      <c r="AA432" s="159"/>
      <c r="AB432" s="159"/>
      <c r="AC432" s="159"/>
      <c r="AD432" s="159"/>
      <c r="AE432" s="159"/>
      <c r="AG432" s="184"/>
      <c r="AN432" s="159"/>
      <c r="AO432" s="159"/>
      <c r="AP432" s="159"/>
      <c r="AQ432" s="159"/>
      <c r="AR432" s="159"/>
      <c r="AS432" s="159"/>
      <c r="AT432" s="159"/>
      <c r="AU432" s="159"/>
    </row>
    <row r="433" spans="3:47" ht="12.95" customHeight="1">
      <c r="C433" s="181"/>
      <c r="D433" s="181"/>
      <c r="AA433" s="159"/>
      <c r="AB433" s="159"/>
      <c r="AC433" s="159"/>
      <c r="AD433" s="159"/>
      <c r="AE433" s="159"/>
      <c r="AG433" s="184"/>
      <c r="AN433" s="159"/>
      <c r="AO433" s="159"/>
      <c r="AP433" s="159"/>
      <c r="AQ433" s="159"/>
      <c r="AR433" s="159"/>
      <c r="AS433" s="159"/>
      <c r="AT433" s="159"/>
      <c r="AU433" s="159"/>
    </row>
    <row r="434" spans="3:47" ht="12.95" customHeight="1">
      <c r="C434" s="181"/>
      <c r="D434" s="181"/>
      <c r="AA434" s="159"/>
      <c r="AB434" s="159"/>
      <c r="AC434" s="159"/>
      <c r="AD434" s="159"/>
      <c r="AE434" s="159"/>
      <c r="AG434" s="184"/>
      <c r="AN434" s="159"/>
      <c r="AO434" s="159"/>
      <c r="AP434" s="159"/>
      <c r="AQ434" s="159"/>
      <c r="AR434" s="159"/>
      <c r="AS434" s="159"/>
      <c r="AT434" s="159"/>
      <c r="AU434" s="159"/>
    </row>
    <row r="435" spans="3:47" ht="12.95" customHeight="1">
      <c r="C435" s="181"/>
      <c r="D435" s="181"/>
      <c r="AA435" s="159"/>
      <c r="AB435" s="159"/>
      <c r="AC435" s="159"/>
      <c r="AD435" s="159"/>
      <c r="AE435" s="159"/>
      <c r="AG435" s="184"/>
      <c r="AN435" s="159"/>
      <c r="AO435" s="159"/>
      <c r="AP435" s="159"/>
      <c r="AQ435" s="159"/>
      <c r="AR435" s="159"/>
      <c r="AS435" s="159"/>
      <c r="AT435" s="159"/>
      <c r="AU435" s="159"/>
    </row>
    <row r="436" spans="3:47" ht="12.95" customHeight="1">
      <c r="C436" s="181"/>
      <c r="D436" s="181"/>
      <c r="AA436" s="159"/>
      <c r="AB436" s="159"/>
      <c r="AC436" s="159"/>
      <c r="AD436" s="159"/>
      <c r="AE436" s="159"/>
      <c r="AG436" s="184"/>
      <c r="AN436" s="159"/>
      <c r="AO436" s="159"/>
      <c r="AP436" s="159"/>
      <c r="AQ436" s="159"/>
      <c r="AR436" s="159"/>
      <c r="AS436" s="159"/>
      <c r="AT436" s="159"/>
      <c r="AU436" s="159"/>
    </row>
    <row r="437" spans="3:47" ht="12.95" customHeight="1">
      <c r="C437" s="181"/>
      <c r="D437" s="181"/>
      <c r="AA437" s="159"/>
      <c r="AB437" s="159"/>
      <c r="AC437" s="159"/>
      <c r="AD437" s="159"/>
      <c r="AE437" s="159"/>
      <c r="AG437" s="184"/>
      <c r="AN437" s="159"/>
      <c r="AO437" s="159"/>
      <c r="AP437" s="159"/>
      <c r="AQ437" s="159"/>
      <c r="AR437" s="159"/>
      <c r="AS437" s="159"/>
      <c r="AT437" s="159"/>
      <c r="AU437" s="159"/>
    </row>
    <row r="438" spans="3:47" ht="12.95" customHeight="1">
      <c r="C438" s="181"/>
      <c r="D438" s="181"/>
      <c r="AA438" s="159"/>
      <c r="AB438" s="159"/>
      <c r="AC438" s="159"/>
      <c r="AD438" s="159"/>
      <c r="AE438" s="159"/>
      <c r="AG438" s="184"/>
      <c r="AN438" s="159"/>
      <c r="AO438" s="159"/>
      <c r="AP438" s="159"/>
      <c r="AQ438" s="159"/>
      <c r="AR438" s="159"/>
      <c r="AS438" s="159"/>
      <c r="AT438" s="159"/>
      <c r="AU438" s="159"/>
    </row>
    <row r="439" spans="3:47" ht="12.95" customHeight="1">
      <c r="C439" s="181"/>
      <c r="D439" s="181"/>
      <c r="AA439" s="159"/>
      <c r="AB439" s="159"/>
      <c r="AC439" s="159"/>
      <c r="AD439" s="159"/>
      <c r="AE439" s="159"/>
      <c r="AG439" s="184"/>
      <c r="AN439" s="159"/>
      <c r="AO439" s="159"/>
      <c r="AP439" s="159"/>
      <c r="AQ439" s="159"/>
      <c r="AR439" s="159"/>
      <c r="AS439" s="159"/>
      <c r="AT439" s="159"/>
      <c r="AU439" s="159"/>
    </row>
    <row r="440" spans="3:47" ht="12.95" customHeight="1">
      <c r="C440" s="181"/>
      <c r="D440" s="181"/>
      <c r="AA440" s="159"/>
      <c r="AB440" s="159"/>
      <c r="AC440" s="159"/>
      <c r="AD440" s="159"/>
      <c r="AE440" s="159"/>
      <c r="AG440" s="184"/>
      <c r="AN440" s="159"/>
      <c r="AO440" s="159"/>
      <c r="AP440" s="159"/>
      <c r="AQ440" s="159"/>
      <c r="AR440" s="159"/>
      <c r="AS440" s="159"/>
      <c r="AT440" s="159"/>
      <c r="AU440" s="159"/>
    </row>
    <row r="441" spans="3:47" ht="12.95" customHeight="1">
      <c r="C441" s="181"/>
      <c r="D441" s="181"/>
      <c r="AA441" s="159"/>
      <c r="AB441" s="159"/>
      <c r="AC441" s="159"/>
      <c r="AD441" s="159"/>
      <c r="AE441" s="159"/>
      <c r="AG441" s="184"/>
      <c r="AN441" s="159"/>
      <c r="AO441" s="159"/>
      <c r="AP441" s="159"/>
      <c r="AQ441" s="159"/>
      <c r="AR441" s="159"/>
      <c r="AS441" s="159"/>
      <c r="AT441" s="159"/>
      <c r="AU441" s="159"/>
    </row>
    <row r="442" spans="3:47" ht="12.95" customHeight="1">
      <c r="C442" s="181"/>
      <c r="D442" s="181"/>
      <c r="AA442" s="159"/>
      <c r="AB442" s="159"/>
      <c r="AC442" s="159"/>
      <c r="AD442" s="159"/>
      <c r="AE442" s="159"/>
      <c r="AG442" s="184"/>
      <c r="AN442" s="159"/>
      <c r="AO442" s="159"/>
      <c r="AP442" s="159"/>
      <c r="AQ442" s="159"/>
      <c r="AR442" s="159"/>
      <c r="AS442" s="159"/>
      <c r="AT442" s="159"/>
      <c r="AU442" s="159"/>
    </row>
    <row r="443" spans="3:47" ht="12.95" customHeight="1">
      <c r="C443" s="181"/>
      <c r="D443" s="181"/>
      <c r="AA443" s="159"/>
      <c r="AB443" s="159"/>
      <c r="AC443" s="159"/>
      <c r="AD443" s="159"/>
      <c r="AE443" s="159"/>
      <c r="AG443" s="184"/>
      <c r="AN443" s="159"/>
      <c r="AO443" s="159"/>
      <c r="AP443" s="159"/>
      <c r="AQ443" s="159"/>
      <c r="AR443" s="159"/>
      <c r="AS443" s="159"/>
      <c r="AT443" s="159"/>
      <c r="AU443" s="159"/>
    </row>
    <row r="444" spans="3:47" ht="12.95" customHeight="1">
      <c r="C444" s="181"/>
      <c r="D444" s="181"/>
      <c r="AA444" s="159"/>
      <c r="AB444" s="159"/>
      <c r="AC444" s="159"/>
      <c r="AD444" s="159"/>
      <c r="AE444" s="159"/>
      <c r="AG444" s="184"/>
      <c r="AN444" s="159"/>
      <c r="AO444" s="159"/>
      <c r="AP444" s="159"/>
      <c r="AQ444" s="159"/>
      <c r="AR444" s="159"/>
      <c r="AS444" s="159"/>
      <c r="AT444" s="159"/>
      <c r="AU444" s="159"/>
    </row>
    <row r="445" spans="3:47" ht="12.95" customHeight="1">
      <c r="C445" s="181"/>
      <c r="D445" s="181"/>
      <c r="AA445" s="159"/>
      <c r="AB445" s="159"/>
      <c r="AC445" s="159"/>
      <c r="AD445" s="159"/>
      <c r="AE445" s="159"/>
      <c r="AG445" s="184"/>
      <c r="AN445" s="159"/>
      <c r="AO445" s="159"/>
      <c r="AP445" s="159"/>
      <c r="AQ445" s="159"/>
      <c r="AR445" s="159"/>
      <c r="AS445" s="159"/>
      <c r="AT445" s="159"/>
      <c r="AU445" s="159"/>
    </row>
    <row r="446" spans="3:47" ht="12.95" customHeight="1">
      <c r="C446" s="181"/>
      <c r="D446" s="181"/>
      <c r="AA446" s="159"/>
      <c r="AB446" s="159"/>
      <c r="AC446" s="159"/>
      <c r="AD446" s="159"/>
      <c r="AE446" s="159"/>
      <c r="AG446" s="184"/>
      <c r="AN446" s="159"/>
      <c r="AO446" s="159"/>
      <c r="AP446" s="159"/>
      <c r="AQ446" s="159"/>
      <c r="AR446" s="159"/>
      <c r="AS446" s="159"/>
      <c r="AT446" s="159"/>
      <c r="AU446" s="159"/>
    </row>
    <row r="447" spans="3:47" ht="12.95" customHeight="1">
      <c r="C447" s="181"/>
      <c r="D447" s="181"/>
      <c r="AA447" s="159"/>
      <c r="AB447" s="159"/>
      <c r="AC447" s="159"/>
      <c r="AD447" s="159"/>
      <c r="AE447" s="159"/>
      <c r="AG447" s="184"/>
      <c r="AN447" s="159"/>
      <c r="AO447" s="159"/>
      <c r="AP447" s="159"/>
      <c r="AQ447" s="159"/>
      <c r="AR447" s="159"/>
      <c r="AS447" s="159"/>
      <c r="AT447" s="159"/>
      <c r="AU447" s="159"/>
    </row>
    <row r="448" spans="3:47" ht="12.95" customHeight="1">
      <c r="C448" s="181"/>
      <c r="D448" s="181"/>
      <c r="AA448" s="159"/>
      <c r="AB448" s="159"/>
      <c r="AC448" s="159"/>
      <c r="AD448" s="159"/>
      <c r="AE448" s="159"/>
      <c r="AG448" s="184"/>
      <c r="AN448" s="159"/>
      <c r="AO448" s="159"/>
      <c r="AP448" s="159"/>
      <c r="AQ448" s="159"/>
      <c r="AR448" s="159"/>
      <c r="AS448" s="159"/>
      <c r="AT448" s="159"/>
      <c r="AU448" s="159"/>
    </row>
    <row r="449" spans="3:47" ht="12.95" customHeight="1">
      <c r="C449" s="181"/>
      <c r="D449" s="181"/>
      <c r="AA449" s="159"/>
      <c r="AB449" s="159"/>
      <c r="AC449" s="159"/>
      <c r="AD449" s="159"/>
      <c r="AE449" s="159"/>
      <c r="AG449" s="184"/>
      <c r="AN449" s="159"/>
      <c r="AO449" s="159"/>
      <c r="AP449" s="159"/>
      <c r="AQ449" s="159"/>
      <c r="AR449" s="159"/>
      <c r="AS449" s="159"/>
      <c r="AT449" s="159"/>
      <c r="AU449" s="159"/>
    </row>
    <row r="450" spans="3:47" ht="12.95" customHeight="1">
      <c r="C450" s="181"/>
      <c r="D450" s="181"/>
      <c r="AA450" s="159"/>
      <c r="AB450" s="159"/>
      <c r="AC450" s="159"/>
      <c r="AD450" s="159"/>
      <c r="AE450" s="159"/>
      <c r="AG450" s="184"/>
      <c r="AN450" s="159"/>
      <c r="AO450" s="159"/>
      <c r="AP450" s="159"/>
      <c r="AQ450" s="159"/>
      <c r="AR450" s="159"/>
      <c r="AS450" s="159"/>
      <c r="AT450" s="159"/>
      <c r="AU450" s="159"/>
    </row>
    <row r="451" spans="3:47" ht="12.95" customHeight="1">
      <c r="C451" s="181"/>
      <c r="D451" s="181"/>
      <c r="AA451" s="159"/>
      <c r="AB451" s="159"/>
      <c r="AC451" s="159"/>
      <c r="AD451" s="159"/>
      <c r="AE451" s="159"/>
      <c r="AG451" s="184"/>
      <c r="AN451" s="159"/>
      <c r="AO451" s="159"/>
      <c r="AP451" s="159"/>
      <c r="AQ451" s="159"/>
      <c r="AR451" s="159"/>
      <c r="AS451" s="159"/>
      <c r="AT451" s="159"/>
      <c r="AU451" s="159"/>
    </row>
    <row r="452" spans="3:47" ht="12.95" customHeight="1">
      <c r="C452" s="181"/>
      <c r="D452" s="181"/>
      <c r="AA452" s="159"/>
      <c r="AB452" s="159"/>
      <c r="AC452" s="159"/>
      <c r="AD452" s="159"/>
      <c r="AE452" s="159"/>
      <c r="AG452" s="184"/>
      <c r="AN452" s="159"/>
      <c r="AO452" s="159"/>
      <c r="AP452" s="159"/>
      <c r="AQ452" s="159"/>
      <c r="AR452" s="159"/>
      <c r="AS452" s="159"/>
      <c r="AT452" s="159"/>
      <c r="AU452" s="159"/>
    </row>
    <row r="453" spans="3:47" ht="12.95" customHeight="1">
      <c r="C453" s="181"/>
      <c r="D453" s="181"/>
      <c r="AA453" s="159"/>
      <c r="AB453" s="159"/>
      <c r="AC453" s="159"/>
      <c r="AD453" s="159"/>
      <c r="AE453" s="159"/>
      <c r="AG453" s="184"/>
      <c r="AN453" s="159"/>
      <c r="AO453" s="159"/>
      <c r="AP453" s="159"/>
      <c r="AQ453" s="159"/>
      <c r="AR453" s="159"/>
      <c r="AS453" s="159"/>
      <c r="AT453" s="159"/>
      <c r="AU453" s="159"/>
    </row>
    <row r="454" spans="3:47" ht="12.95" customHeight="1">
      <c r="C454" s="181"/>
      <c r="D454" s="181"/>
      <c r="AA454" s="159"/>
      <c r="AB454" s="159"/>
      <c r="AC454" s="159"/>
      <c r="AD454" s="159"/>
      <c r="AE454" s="159"/>
      <c r="AG454" s="184"/>
      <c r="AN454" s="159"/>
      <c r="AO454" s="159"/>
      <c r="AP454" s="159"/>
      <c r="AQ454" s="159"/>
      <c r="AR454" s="159"/>
      <c r="AS454" s="159"/>
      <c r="AT454" s="159"/>
      <c r="AU454" s="159"/>
    </row>
    <row r="455" spans="3:47" ht="12.95" customHeight="1">
      <c r="C455" s="181"/>
      <c r="D455" s="181"/>
      <c r="AA455" s="159"/>
      <c r="AB455" s="159"/>
      <c r="AC455" s="159"/>
      <c r="AD455" s="159"/>
      <c r="AE455" s="159"/>
      <c r="AG455" s="184"/>
      <c r="AN455" s="159"/>
      <c r="AO455" s="159"/>
      <c r="AP455" s="159"/>
      <c r="AQ455" s="159"/>
      <c r="AR455" s="159"/>
      <c r="AS455" s="159"/>
      <c r="AT455" s="159"/>
      <c r="AU455" s="159"/>
    </row>
    <row r="456" spans="3:47" ht="12.95" customHeight="1">
      <c r="C456" s="181"/>
      <c r="D456" s="181"/>
      <c r="AA456" s="159"/>
      <c r="AB456" s="159"/>
      <c r="AC456" s="159"/>
      <c r="AD456" s="159"/>
      <c r="AE456" s="159"/>
      <c r="AG456" s="184"/>
      <c r="AN456" s="159"/>
      <c r="AO456" s="159"/>
      <c r="AP456" s="159"/>
      <c r="AQ456" s="159"/>
      <c r="AR456" s="159"/>
      <c r="AS456" s="159"/>
      <c r="AT456" s="159"/>
      <c r="AU456" s="159"/>
    </row>
    <row r="457" spans="3:47" ht="12.95" customHeight="1">
      <c r="C457" s="181"/>
      <c r="D457" s="181"/>
      <c r="AA457" s="159"/>
      <c r="AB457" s="159"/>
      <c r="AC457" s="159"/>
      <c r="AD457" s="159"/>
      <c r="AE457" s="159"/>
      <c r="AG457" s="184"/>
      <c r="AN457" s="159"/>
      <c r="AO457" s="159"/>
      <c r="AP457" s="159"/>
      <c r="AQ457" s="159"/>
      <c r="AR457" s="159"/>
      <c r="AS457" s="159"/>
      <c r="AT457" s="159"/>
      <c r="AU457" s="159"/>
    </row>
    <row r="458" spans="3:47" ht="12.95" customHeight="1">
      <c r="C458" s="181"/>
      <c r="D458" s="181"/>
      <c r="AA458" s="159"/>
      <c r="AB458" s="159"/>
      <c r="AC458" s="159"/>
      <c r="AD458" s="159"/>
      <c r="AE458" s="159"/>
      <c r="AG458" s="184"/>
      <c r="AN458" s="159"/>
      <c r="AO458" s="159"/>
      <c r="AP458" s="159"/>
      <c r="AQ458" s="159"/>
      <c r="AR458" s="159"/>
      <c r="AS458" s="159"/>
      <c r="AT458" s="159"/>
      <c r="AU458" s="159"/>
    </row>
    <row r="459" spans="3:47" ht="12.95" customHeight="1">
      <c r="C459" s="181"/>
      <c r="D459" s="181"/>
      <c r="AA459" s="159"/>
      <c r="AB459" s="159"/>
      <c r="AC459" s="159"/>
      <c r="AD459" s="159"/>
      <c r="AE459" s="159"/>
      <c r="AG459" s="184"/>
      <c r="AN459" s="159"/>
      <c r="AO459" s="159"/>
      <c r="AP459" s="159"/>
      <c r="AQ459" s="159"/>
      <c r="AR459" s="159"/>
      <c r="AS459" s="159"/>
      <c r="AT459" s="159"/>
      <c r="AU459" s="159"/>
    </row>
    <row r="460" spans="3:47" ht="12.95" customHeight="1">
      <c r="C460" s="181"/>
      <c r="D460" s="181"/>
      <c r="AA460" s="159"/>
      <c r="AB460" s="159"/>
      <c r="AC460" s="159"/>
      <c r="AD460" s="159"/>
      <c r="AE460" s="159"/>
      <c r="AG460" s="184"/>
      <c r="AN460" s="159"/>
      <c r="AO460" s="159"/>
      <c r="AP460" s="159"/>
      <c r="AQ460" s="159"/>
      <c r="AR460" s="159"/>
      <c r="AS460" s="159"/>
      <c r="AT460" s="159"/>
      <c r="AU460" s="159"/>
    </row>
    <row r="461" spans="3:47" ht="12.95" customHeight="1">
      <c r="C461" s="181"/>
      <c r="D461" s="181"/>
      <c r="AA461" s="159"/>
      <c r="AB461" s="159"/>
      <c r="AC461" s="159"/>
      <c r="AD461" s="159"/>
      <c r="AE461" s="159"/>
      <c r="AG461" s="184"/>
      <c r="AN461" s="159"/>
      <c r="AO461" s="159"/>
      <c r="AP461" s="159"/>
      <c r="AQ461" s="159"/>
      <c r="AR461" s="159"/>
      <c r="AS461" s="159"/>
      <c r="AT461" s="159"/>
      <c r="AU461" s="159"/>
    </row>
    <row r="462" spans="3:47" ht="12.95" customHeight="1">
      <c r="C462" s="181"/>
      <c r="D462" s="181"/>
      <c r="AA462" s="159"/>
      <c r="AB462" s="159"/>
      <c r="AC462" s="159"/>
      <c r="AD462" s="159"/>
      <c r="AE462" s="159"/>
      <c r="AG462" s="184"/>
      <c r="AN462" s="159"/>
      <c r="AO462" s="159"/>
      <c r="AP462" s="159"/>
      <c r="AQ462" s="159"/>
      <c r="AR462" s="159"/>
      <c r="AS462" s="159"/>
      <c r="AT462" s="159"/>
      <c r="AU462" s="159"/>
    </row>
    <row r="463" spans="3:47" ht="12.95" customHeight="1">
      <c r="C463" s="181"/>
      <c r="D463" s="181"/>
      <c r="AA463" s="159"/>
      <c r="AB463" s="159"/>
      <c r="AC463" s="159"/>
      <c r="AD463" s="159"/>
      <c r="AE463" s="159"/>
      <c r="AG463" s="184"/>
      <c r="AN463" s="159"/>
      <c r="AO463" s="159"/>
      <c r="AP463" s="159"/>
      <c r="AQ463" s="159"/>
      <c r="AR463" s="159"/>
      <c r="AS463" s="159"/>
      <c r="AT463" s="159"/>
      <c r="AU463" s="159"/>
    </row>
    <row r="464" spans="3:47" ht="12.95" customHeight="1">
      <c r="C464" s="181"/>
      <c r="D464" s="181"/>
      <c r="AA464" s="159"/>
      <c r="AB464" s="159"/>
      <c r="AC464" s="159"/>
      <c r="AD464" s="159"/>
      <c r="AE464" s="159"/>
      <c r="AG464" s="184"/>
      <c r="AN464" s="159"/>
      <c r="AO464" s="159"/>
      <c r="AP464" s="159"/>
      <c r="AQ464" s="159"/>
      <c r="AR464" s="159"/>
      <c r="AS464" s="159"/>
      <c r="AT464" s="159"/>
      <c r="AU464" s="159"/>
    </row>
    <row r="465" spans="3:50" ht="12.95" customHeight="1">
      <c r="C465" s="181"/>
      <c r="D465" s="181"/>
      <c r="AA465" s="159"/>
      <c r="AB465" s="159"/>
      <c r="AC465" s="159"/>
      <c r="AD465" s="159"/>
      <c r="AE465" s="159"/>
      <c r="AG465" s="184"/>
      <c r="AN465" s="159"/>
      <c r="AO465" s="159"/>
      <c r="AP465" s="159"/>
      <c r="AQ465" s="159"/>
      <c r="AR465" s="159"/>
      <c r="AS465" s="159"/>
      <c r="AT465" s="159"/>
      <c r="AU465" s="159"/>
    </row>
    <row r="466" spans="3:50" ht="12.95" customHeight="1">
      <c r="C466" s="181"/>
      <c r="D466" s="181"/>
      <c r="AA466" s="159"/>
      <c r="AB466" s="159"/>
      <c r="AC466" s="159"/>
      <c r="AD466" s="159"/>
      <c r="AE466" s="159"/>
      <c r="AG466" s="184"/>
      <c r="AN466" s="159"/>
      <c r="AO466" s="159"/>
      <c r="AP466" s="159"/>
      <c r="AQ466" s="159"/>
      <c r="AR466" s="159"/>
      <c r="AS466" s="159"/>
      <c r="AT466" s="159"/>
      <c r="AU466" s="159"/>
    </row>
    <row r="467" spans="3:50" ht="12.95" customHeight="1">
      <c r="C467" s="181"/>
      <c r="D467" s="181"/>
      <c r="AA467" s="159"/>
      <c r="AB467" s="159"/>
      <c r="AC467" s="159"/>
      <c r="AD467" s="159"/>
      <c r="AE467" s="159"/>
      <c r="AG467" s="184"/>
      <c r="AN467" s="159"/>
      <c r="AO467" s="159"/>
      <c r="AP467" s="159"/>
      <c r="AQ467" s="159"/>
      <c r="AR467" s="159"/>
      <c r="AS467" s="159"/>
      <c r="AT467" s="159"/>
      <c r="AU467" s="159"/>
    </row>
    <row r="468" spans="3:50" ht="12.95" customHeight="1">
      <c r="C468" s="181"/>
      <c r="D468" s="181"/>
      <c r="AA468" s="159"/>
      <c r="AB468" s="159"/>
      <c r="AC468" s="159"/>
      <c r="AD468" s="159"/>
      <c r="AE468" s="159"/>
      <c r="AG468" s="184"/>
      <c r="AN468" s="159"/>
      <c r="AO468" s="159"/>
      <c r="AP468" s="159"/>
      <c r="AQ468" s="159"/>
      <c r="AR468" s="159"/>
      <c r="AS468" s="159"/>
      <c r="AT468" s="159"/>
      <c r="AU468" s="159"/>
    </row>
    <row r="469" spans="3:50" ht="12.95" customHeight="1">
      <c r="C469" s="181"/>
      <c r="D469" s="181"/>
      <c r="AA469" s="159"/>
      <c r="AB469" s="159"/>
      <c r="AC469" s="159"/>
      <c r="AD469" s="159"/>
      <c r="AE469" s="159"/>
      <c r="AG469" s="184"/>
      <c r="AN469" s="159"/>
      <c r="AO469" s="159"/>
      <c r="AP469" s="159"/>
      <c r="AQ469" s="159"/>
      <c r="AR469" s="159"/>
      <c r="AS469" s="159"/>
      <c r="AT469" s="159"/>
      <c r="AU469" s="159"/>
    </row>
    <row r="470" spans="3:50" ht="12.95" customHeight="1">
      <c r="C470" s="181"/>
      <c r="D470" s="181"/>
      <c r="AA470" s="159"/>
      <c r="AB470" s="159"/>
      <c r="AC470" s="159"/>
      <c r="AD470" s="159"/>
      <c r="AE470" s="159"/>
      <c r="AG470" s="184"/>
      <c r="AN470" s="159"/>
      <c r="AO470" s="159"/>
      <c r="AP470" s="159"/>
      <c r="AQ470" s="159"/>
      <c r="AR470" s="159"/>
      <c r="AS470" s="159"/>
      <c r="AT470" s="159"/>
      <c r="AU470" s="159"/>
    </row>
    <row r="471" spans="3:50" ht="12.95" customHeight="1">
      <c r="C471" s="181"/>
      <c r="D471" s="181"/>
      <c r="AA471" s="159"/>
      <c r="AB471" s="159"/>
      <c r="AC471" s="159"/>
      <c r="AD471" s="159"/>
      <c r="AE471" s="159"/>
      <c r="AG471" s="184"/>
      <c r="AN471" s="159"/>
      <c r="AO471" s="159"/>
      <c r="AP471" s="159"/>
      <c r="AQ471" s="159"/>
      <c r="AR471" s="159"/>
      <c r="AS471" s="159"/>
      <c r="AT471" s="159"/>
      <c r="AU471" s="159"/>
      <c r="AV471" s="159"/>
      <c r="AX471" s="159"/>
    </row>
    <row r="472" spans="3:50" ht="12.95" customHeight="1">
      <c r="C472" s="181"/>
      <c r="D472" s="181"/>
      <c r="AA472" s="159"/>
      <c r="AB472" s="159"/>
      <c r="AC472" s="159"/>
      <c r="AD472" s="159"/>
      <c r="AE472" s="159"/>
      <c r="AG472" s="184"/>
      <c r="AN472" s="159"/>
      <c r="AO472" s="159"/>
      <c r="AP472" s="159"/>
      <c r="AQ472" s="159"/>
      <c r="AR472" s="159"/>
      <c r="AS472" s="159"/>
      <c r="AT472" s="159"/>
      <c r="AU472" s="159"/>
    </row>
    <row r="473" spans="3:50" ht="12.95" customHeight="1">
      <c r="C473" s="181"/>
      <c r="D473" s="181"/>
      <c r="AA473" s="159"/>
      <c r="AB473" s="159"/>
      <c r="AC473" s="159"/>
      <c r="AD473" s="159"/>
      <c r="AE473" s="159"/>
      <c r="AG473" s="184"/>
      <c r="AN473" s="159"/>
      <c r="AO473" s="159"/>
      <c r="AP473" s="159"/>
      <c r="AQ473" s="159"/>
      <c r="AR473" s="159"/>
      <c r="AS473" s="159"/>
      <c r="AT473" s="159"/>
      <c r="AU473" s="159"/>
    </row>
    <row r="474" spans="3:50" ht="12.95" customHeight="1">
      <c r="C474" s="181"/>
      <c r="D474" s="181"/>
      <c r="AA474" s="159"/>
      <c r="AB474" s="159"/>
      <c r="AC474" s="159"/>
      <c r="AD474" s="159"/>
      <c r="AE474" s="159"/>
      <c r="AG474" s="184"/>
      <c r="AN474" s="159"/>
      <c r="AO474" s="159"/>
      <c r="AP474" s="159"/>
      <c r="AQ474" s="159"/>
      <c r="AR474" s="159"/>
      <c r="AS474" s="159"/>
      <c r="AT474" s="159"/>
      <c r="AU474" s="159"/>
    </row>
    <row r="475" spans="3:50" ht="12.95" customHeight="1">
      <c r="C475" s="181"/>
      <c r="D475" s="181"/>
      <c r="AA475" s="159"/>
      <c r="AB475" s="159"/>
      <c r="AC475" s="159"/>
      <c r="AD475" s="159"/>
      <c r="AE475" s="159"/>
      <c r="AG475" s="184"/>
      <c r="AN475" s="159"/>
      <c r="AO475" s="159"/>
      <c r="AP475" s="159"/>
      <c r="AQ475" s="159"/>
      <c r="AR475" s="159"/>
      <c r="AS475" s="159"/>
      <c r="AT475" s="159"/>
      <c r="AU475" s="159"/>
    </row>
    <row r="476" spans="3:50" ht="12.95" customHeight="1">
      <c r="C476" s="181"/>
      <c r="D476" s="181"/>
      <c r="AA476" s="159"/>
      <c r="AB476" s="159"/>
      <c r="AC476" s="159"/>
      <c r="AD476" s="159"/>
      <c r="AE476" s="159"/>
      <c r="AG476" s="184"/>
      <c r="AN476" s="159"/>
      <c r="AO476" s="159"/>
      <c r="AP476" s="159"/>
      <c r="AQ476" s="159"/>
      <c r="AR476" s="159"/>
      <c r="AS476" s="159"/>
      <c r="AT476" s="159"/>
      <c r="AU476" s="159"/>
    </row>
    <row r="477" spans="3:50" ht="12.95" customHeight="1">
      <c r="C477" s="181"/>
      <c r="D477" s="181"/>
      <c r="AA477" s="159"/>
      <c r="AB477" s="159"/>
      <c r="AC477" s="159"/>
      <c r="AD477" s="159"/>
      <c r="AE477" s="159"/>
      <c r="AG477" s="184"/>
      <c r="AN477" s="159"/>
      <c r="AO477" s="159"/>
      <c r="AP477" s="159"/>
      <c r="AQ477" s="159"/>
      <c r="AR477" s="159"/>
      <c r="AS477" s="159"/>
      <c r="AT477" s="159"/>
      <c r="AU477" s="159"/>
    </row>
    <row r="478" spans="3:50" ht="12.95" customHeight="1">
      <c r="C478" s="181"/>
      <c r="D478" s="181"/>
      <c r="AA478" s="159"/>
      <c r="AB478" s="159"/>
      <c r="AC478" s="159"/>
      <c r="AD478" s="159"/>
      <c r="AE478" s="159"/>
      <c r="AG478" s="184"/>
      <c r="AN478" s="159"/>
      <c r="AO478" s="159"/>
      <c r="AP478" s="159"/>
      <c r="AQ478" s="159"/>
      <c r="AR478" s="159"/>
      <c r="AS478" s="159"/>
      <c r="AT478" s="159"/>
      <c r="AU478" s="159"/>
    </row>
    <row r="479" spans="3:50" ht="12.95" customHeight="1">
      <c r="C479" s="181"/>
      <c r="D479" s="181"/>
      <c r="AA479" s="159"/>
      <c r="AB479" s="159"/>
      <c r="AC479" s="159"/>
      <c r="AD479" s="159"/>
      <c r="AE479" s="159"/>
      <c r="AG479" s="184"/>
      <c r="AN479" s="159"/>
      <c r="AO479" s="159"/>
      <c r="AP479" s="159"/>
      <c r="AQ479" s="159"/>
      <c r="AR479" s="159"/>
      <c r="AS479" s="159"/>
      <c r="AT479" s="159"/>
      <c r="AU479" s="159"/>
    </row>
    <row r="480" spans="3:50" ht="12.95" customHeight="1">
      <c r="C480" s="181"/>
      <c r="D480" s="181"/>
      <c r="AA480" s="159"/>
      <c r="AB480" s="159"/>
      <c r="AC480" s="159"/>
      <c r="AD480" s="159"/>
      <c r="AE480" s="159"/>
      <c r="AG480" s="184"/>
      <c r="AN480" s="159"/>
      <c r="AO480" s="159"/>
      <c r="AP480" s="159"/>
      <c r="AQ480" s="159"/>
      <c r="AR480" s="159"/>
      <c r="AS480" s="159"/>
      <c r="AT480" s="159"/>
      <c r="AU480" s="159"/>
    </row>
    <row r="481" spans="3:64" ht="12.95" customHeight="1">
      <c r="C481" s="181"/>
      <c r="D481" s="181"/>
      <c r="AA481" s="159"/>
      <c r="AB481" s="159"/>
      <c r="AC481" s="159"/>
      <c r="AD481" s="159"/>
      <c r="AE481" s="159"/>
      <c r="AG481" s="184"/>
      <c r="AN481" s="159"/>
      <c r="AO481" s="159"/>
      <c r="AP481" s="159"/>
      <c r="AQ481" s="159"/>
      <c r="AR481" s="159"/>
      <c r="AS481" s="159"/>
      <c r="AT481" s="159"/>
      <c r="AU481" s="159"/>
    </row>
    <row r="482" spans="3:64" ht="12.95" customHeight="1">
      <c r="C482" s="181"/>
      <c r="D482" s="181"/>
      <c r="AA482" s="159"/>
      <c r="AB482" s="159"/>
      <c r="AC482" s="159"/>
      <c r="AD482" s="159"/>
      <c r="AE482" s="159"/>
      <c r="AG482" s="184"/>
      <c r="AN482" s="159"/>
      <c r="AO482" s="159"/>
      <c r="AP482" s="159"/>
      <c r="AQ482" s="159"/>
      <c r="AR482" s="159"/>
      <c r="AS482" s="159"/>
      <c r="AT482" s="159"/>
      <c r="AU482" s="159"/>
    </row>
    <row r="483" spans="3:64" ht="12.95" customHeight="1">
      <c r="C483" s="181"/>
      <c r="D483" s="181"/>
      <c r="AA483" s="159"/>
      <c r="AB483" s="159"/>
      <c r="AC483" s="159"/>
      <c r="AD483" s="159"/>
      <c r="AE483" s="159"/>
      <c r="AG483" s="184"/>
      <c r="AN483" s="159"/>
      <c r="AO483" s="159"/>
      <c r="AP483" s="159"/>
      <c r="AQ483" s="159"/>
      <c r="AR483" s="159"/>
      <c r="AS483" s="159"/>
      <c r="AT483" s="159"/>
      <c r="AU483" s="159"/>
    </row>
    <row r="484" spans="3:64" ht="12.95" customHeight="1">
      <c r="C484" s="181"/>
      <c r="D484" s="181"/>
      <c r="AA484" s="159"/>
      <c r="AB484" s="159"/>
      <c r="AC484" s="159"/>
      <c r="AD484" s="159"/>
      <c r="AE484" s="159"/>
      <c r="AG484" s="184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  <c r="BJ484" s="159"/>
      <c r="BK484" s="159"/>
      <c r="BL484" s="159"/>
    </row>
    <row r="485" spans="3:64" ht="12.95" customHeight="1">
      <c r="C485" s="181"/>
      <c r="D485" s="181"/>
      <c r="AA485" s="159"/>
      <c r="AB485" s="159"/>
      <c r="AC485" s="159"/>
      <c r="AD485" s="159"/>
      <c r="AE485" s="159"/>
      <c r="AG485" s="184"/>
      <c r="AN485" s="159"/>
      <c r="AO485" s="159"/>
      <c r="AP485" s="159"/>
      <c r="AQ485" s="159"/>
      <c r="AR485" s="159"/>
      <c r="AS485" s="159"/>
      <c r="AT485" s="159"/>
      <c r="AU485" s="159"/>
    </row>
    <row r="486" spans="3:64" ht="12.95" customHeight="1">
      <c r="C486" s="181"/>
      <c r="D486" s="181"/>
      <c r="AA486" s="159"/>
      <c r="AB486" s="159"/>
      <c r="AC486" s="159"/>
      <c r="AD486" s="159"/>
      <c r="AE486" s="159"/>
      <c r="AG486" s="184"/>
      <c r="AN486" s="159"/>
      <c r="AO486" s="159"/>
      <c r="AP486" s="159"/>
      <c r="AQ486" s="159"/>
      <c r="AR486" s="159"/>
      <c r="AS486" s="159"/>
      <c r="AT486" s="159"/>
      <c r="AU486" s="159"/>
    </row>
    <row r="487" spans="3:64" ht="12.95" customHeight="1">
      <c r="C487" s="181"/>
      <c r="D487" s="181"/>
      <c r="AA487" s="159"/>
      <c r="AB487" s="159"/>
      <c r="AC487" s="159"/>
      <c r="AD487" s="159"/>
      <c r="AE487" s="159"/>
      <c r="AG487" s="184"/>
      <c r="AN487" s="159"/>
      <c r="AO487" s="159"/>
      <c r="AP487" s="159"/>
      <c r="AQ487" s="159"/>
      <c r="AR487" s="159"/>
      <c r="AS487" s="159"/>
      <c r="AT487" s="159"/>
      <c r="AU487" s="159"/>
    </row>
    <row r="488" spans="3:64" ht="12.95" customHeight="1">
      <c r="C488" s="181"/>
      <c r="D488" s="181"/>
      <c r="AA488" s="159"/>
      <c r="AB488" s="159"/>
      <c r="AC488" s="159"/>
      <c r="AD488" s="159"/>
      <c r="AE488" s="159"/>
      <c r="AG488" s="184"/>
      <c r="AN488" s="159"/>
      <c r="AO488" s="159"/>
      <c r="AP488" s="159"/>
      <c r="AQ488" s="159"/>
      <c r="AR488" s="159"/>
      <c r="AS488" s="159"/>
      <c r="AT488" s="159"/>
      <c r="AU488" s="159"/>
    </row>
    <row r="489" spans="3:64" ht="12.95" customHeight="1">
      <c r="C489" s="181"/>
      <c r="D489" s="181"/>
      <c r="AA489" s="159"/>
      <c r="AB489" s="159"/>
      <c r="AC489" s="159"/>
      <c r="AD489" s="159"/>
      <c r="AE489" s="159"/>
      <c r="AG489" s="184"/>
      <c r="AN489" s="159"/>
      <c r="AO489" s="159"/>
      <c r="AP489" s="159"/>
      <c r="AQ489" s="159"/>
      <c r="AR489" s="159"/>
      <c r="AS489" s="159"/>
      <c r="AT489" s="159"/>
      <c r="AU489" s="159"/>
    </row>
    <row r="490" spans="3:64" ht="12.95" customHeight="1">
      <c r="C490" s="181"/>
      <c r="D490" s="181"/>
      <c r="AA490" s="159"/>
      <c r="AB490" s="159"/>
      <c r="AC490" s="159"/>
      <c r="AD490" s="159"/>
      <c r="AE490" s="159"/>
      <c r="AG490" s="184"/>
      <c r="AN490" s="159"/>
      <c r="AO490" s="159"/>
      <c r="AP490" s="159"/>
      <c r="AQ490" s="159"/>
      <c r="AR490" s="159"/>
      <c r="AS490" s="159"/>
      <c r="AT490" s="159"/>
      <c r="AU490" s="159"/>
    </row>
    <row r="491" spans="3:64" ht="12.95" customHeight="1">
      <c r="C491" s="181"/>
      <c r="D491" s="181"/>
      <c r="AA491" s="159"/>
      <c r="AB491" s="159"/>
      <c r="AC491" s="159"/>
      <c r="AD491" s="159"/>
      <c r="AE491" s="159"/>
      <c r="AG491" s="184"/>
      <c r="AN491" s="159"/>
      <c r="AO491" s="159"/>
      <c r="AP491" s="159"/>
      <c r="AQ491" s="159"/>
      <c r="AR491" s="159"/>
      <c r="AS491" s="159"/>
      <c r="AT491" s="159"/>
      <c r="AU491" s="159"/>
    </row>
    <row r="492" spans="3:64" ht="12.95" customHeight="1">
      <c r="C492" s="181"/>
      <c r="D492" s="181"/>
      <c r="AA492" s="159"/>
      <c r="AB492" s="159"/>
      <c r="AC492" s="159"/>
      <c r="AD492" s="159"/>
      <c r="AE492" s="159"/>
      <c r="AG492" s="184"/>
      <c r="AN492" s="159"/>
      <c r="AO492" s="159"/>
      <c r="AP492" s="159"/>
      <c r="AQ492" s="159"/>
      <c r="AR492" s="159"/>
      <c r="AS492" s="159"/>
      <c r="AT492" s="159"/>
      <c r="AU492" s="159"/>
    </row>
    <row r="493" spans="3:64" ht="12.95" customHeight="1">
      <c r="C493" s="181"/>
      <c r="D493" s="181"/>
      <c r="AA493" s="159"/>
      <c r="AB493" s="159"/>
      <c r="AC493" s="159"/>
      <c r="AD493" s="159"/>
      <c r="AE493" s="159"/>
      <c r="AG493" s="184"/>
      <c r="AN493" s="159"/>
      <c r="AO493" s="159"/>
      <c r="AP493" s="159"/>
      <c r="AQ493" s="159"/>
      <c r="AR493" s="159"/>
      <c r="AS493" s="159"/>
      <c r="AT493" s="159"/>
      <c r="AU493" s="159"/>
    </row>
    <row r="494" spans="3:64" ht="12.95" customHeight="1">
      <c r="C494" s="181"/>
      <c r="D494" s="181"/>
      <c r="AA494" s="159"/>
      <c r="AB494" s="159"/>
      <c r="AC494" s="159"/>
      <c r="AD494" s="159"/>
      <c r="AE494" s="159"/>
      <c r="AG494" s="184"/>
      <c r="AN494" s="159"/>
      <c r="AO494" s="159"/>
      <c r="AP494" s="159"/>
      <c r="AQ494" s="159"/>
      <c r="AR494" s="159"/>
      <c r="AS494" s="159"/>
      <c r="AT494" s="159"/>
      <c r="AU494" s="159"/>
    </row>
    <row r="495" spans="3:64" ht="12.95" customHeight="1">
      <c r="C495" s="181"/>
      <c r="D495" s="181"/>
      <c r="AA495" s="159"/>
      <c r="AB495" s="159"/>
      <c r="AC495" s="159"/>
      <c r="AD495" s="159"/>
      <c r="AE495" s="159"/>
      <c r="AG495" s="184"/>
      <c r="AN495" s="159"/>
      <c r="AO495" s="159"/>
      <c r="AP495" s="159"/>
      <c r="AQ495" s="159"/>
      <c r="AR495" s="159"/>
      <c r="AS495" s="159"/>
      <c r="AT495" s="159"/>
      <c r="AU495" s="159"/>
    </row>
    <row r="496" spans="3:64" ht="12.95" customHeight="1">
      <c r="C496" s="181"/>
      <c r="D496" s="181"/>
      <c r="AA496" s="159"/>
      <c r="AB496" s="159"/>
      <c r="AC496" s="159"/>
      <c r="AD496" s="159"/>
      <c r="AE496" s="159"/>
      <c r="AG496" s="184"/>
      <c r="AN496" s="159"/>
      <c r="AO496" s="159"/>
      <c r="AP496" s="159"/>
      <c r="AQ496" s="159"/>
      <c r="AR496" s="159"/>
      <c r="AS496" s="159"/>
      <c r="AT496" s="159"/>
      <c r="AU496" s="159"/>
    </row>
    <row r="497" spans="3:47" ht="12.95" customHeight="1">
      <c r="C497" s="181"/>
      <c r="D497" s="181"/>
      <c r="AA497" s="159"/>
      <c r="AB497" s="159"/>
      <c r="AC497" s="159"/>
      <c r="AD497" s="159"/>
      <c r="AE497" s="159"/>
      <c r="AG497" s="184"/>
      <c r="AN497" s="159"/>
      <c r="AO497" s="159"/>
      <c r="AP497" s="159"/>
      <c r="AQ497" s="159"/>
      <c r="AR497" s="159"/>
      <c r="AS497" s="159"/>
      <c r="AT497" s="159"/>
      <c r="AU497" s="159"/>
    </row>
    <row r="498" spans="3:47" ht="12.95" customHeight="1">
      <c r="C498" s="181"/>
      <c r="D498" s="181"/>
      <c r="AA498" s="159"/>
      <c r="AB498" s="159"/>
      <c r="AC498" s="159"/>
      <c r="AD498" s="159"/>
      <c r="AE498" s="159"/>
      <c r="AG498" s="184"/>
      <c r="AN498" s="159"/>
      <c r="AO498" s="159"/>
      <c r="AP498" s="159"/>
      <c r="AQ498" s="159"/>
      <c r="AR498" s="159"/>
      <c r="AS498" s="159"/>
      <c r="AT498" s="159"/>
      <c r="AU498" s="159"/>
    </row>
    <row r="499" spans="3:47" ht="12.95" customHeight="1">
      <c r="C499" s="181"/>
      <c r="D499" s="181"/>
      <c r="AA499" s="159"/>
      <c r="AB499" s="159"/>
      <c r="AC499" s="159"/>
      <c r="AD499" s="159"/>
      <c r="AE499" s="159"/>
      <c r="AG499" s="184"/>
      <c r="AN499" s="159"/>
      <c r="AO499" s="159"/>
      <c r="AP499" s="159"/>
      <c r="AQ499" s="159"/>
      <c r="AR499" s="159"/>
      <c r="AS499" s="159"/>
      <c r="AT499" s="159"/>
      <c r="AU499" s="159"/>
    </row>
    <row r="500" spans="3:47" ht="12.95" customHeight="1">
      <c r="C500" s="181"/>
      <c r="D500" s="181"/>
      <c r="AA500" s="159"/>
      <c r="AB500" s="159"/>
      <c r="AC500" s="159"/>
      <c r="AD500" s="159"/>
      <c r="AE500" s="159"/>
      <c r="AG500" s="184"/>
      <c r="AN500" s="159"/>
      <c r="AO500" s="159"/>
      <c r="AP500" s="159"/>
      <c r="AQ500" s="159"/>
      <c r="AR500" s="159"/>
      <c r="AS500" s="159"/>
      <c r="AT500" s="159"/>
      <c r="AU500" s="159"/>
    </row>
    <row r="501" spans="3:47" ht="12.95" customHeight="1">
      <c r="C501" s="181"/>
      <c r="D501" s="181"/>
      <c r="AA501" s="159"/>
      <c r="AB501" s="159"/>
      <c r="AC501" s="159"/>
      <c r="AD501" s="159"/>
      <c r="AE501" s="159"/>
      <c r="AG501" s="184"/>
      <c r="AN501" s="159"/>
      <c r="AO501" s="159"/>
      <c r="AP501" s="159"/>
      <c r="AQ501" s="159"/>
      <c r="AR501" s="159"/>
      <c r="AS501" s="159"/>
      <c r="AT501" s="159"/>
      <c r="AU501" s="159"/>
    </row>
    <row r="502" spans="3:47" ht="12.95" customHeight="1">
      <c r="C502" s="181"/>
      <c r="D502" s="181"/>
      <c r="AA502" s="159"/>
      <c r="AB502" s="159"/>
      <c r="AC502" s="159"/>
      <c r="AD502" s="159"/>
      <c r="AE502" s="159"/>
      <c r="AG502" s="184"/>
      <c r="AN502" s="159"/>
      <c r="AO502" s="159"/>
      <c r="AP502" s="159"/>
      <c r="AQ502" s="159"/>
      <c r="AR502" s="159"/>
      <c r="AS502" s="159"/>
      <c r="AT502" s="159"/>
      <c r="AU502" s="159"/>
    </row>
    <row r="503" spans="3:47" ht="12.95" customHeight="1">
      <c r="C503" s="181"/>
      <c r="D503" s="181"/>
      <c r="AA503" s="159"/>
      <c r="AB503" s="159"/>
      <c r="AC503" s="159"/>
      <c r="AD503" s="159"/>
      <c r="AE503" s="159"/>
      <c r="AG503" s="184"/>
      <c r="AN503" s="159"/>
      <c r="AO503" s="159"/>
      <c r="AP503" s="159"/>
      <c r="AQ503" s="159"/>
      <c r="AR503" s="159"/>
      <c r="AS503" s="159"/>
      <c r="AT503" s="159"/>
      <c r="AU503" s="159"/>
    </row>
    <row r="504" spans="3:47" ht="12.95" customHeight="1">
      <c r="C504" s="181"/>
      <c r="D504" s="181"/>
      <c r="AA504" s="159"/>
      <c r="AB504" s="159"/>
      <c r="AC504" s="159"/>
      <c r="AD504" s="159"/>
      <c r="AE504" s="159"/>
      <c r="AG504" s="184"/>
      <c r="AN504" s="159"/>
      <c r="AO504" s="159"/>
      <c r="AP504" s="159"/>
      <c r="AQ504" s="159"/>
      <c r="AR504" s="159"/>
      <c r="AS504" s="159"/>
      <c r="AT504" s="159"/>
      <c r="AU504" s="159"/>
    </row>
    <row r="505" spans="3:47" ht="12.95" customHeight="1">
      <c r="C505" s="181"/>
      <c r="D505" s="181"/>
      <c r="AA505" s="159"/>
      <c r="AB505" s="159"/>
      <c r="AC505" s="159"/>
      <c r="AD505" s="159"/>
      <c r="AE505" s="159"/>
      <c r="AG505" s="184"/>
      <c r="AN505" s="159"/>
      <c r="AO505" s="159"/>
      <c r="AP505" s="159"/>
      <c r="AQ505" s="159"/>
      <c r="AR505" s="159"/>
      <c r="AS505" s="159"/>
      <c r="AT505" s="159"/>
      <c r="AU505" s="159"/>
    </row>
    <row r="506" spans="3:47" ht="12.95" customHeight="1">
      <c r="C506" s="181"/>
      <c r="D506" s="181"/>
      <c r="AA506" s="159"/>
      <c r="AB506" s="159"/>
      <c r="AC506" s="159"/>
      <c r="AD506" s="159"/>
      <c r="AE506" s="159"/>
      <c r="AG506" s="184"/>
      <c r="AN506" s="159"/>
      <c r="AO506" s="159"/>
      <c r="AP506" s="159"/>
      <c r="AQ506" s="159"/>
      <c r="AR506" s="159"/>
      <c r="AS506" s="159"/>
      <c r="AT506" s="159"/>
      <c r="AU506" s="159"/>
    </row>
    <row r="507" spans="3:47" ht="12.95" customHeight="1">
      <c r="C507" s="181"/>
      <c r="D507" s="181"/>
      <c r="AA507" s="159"/>
      <c r="AB507" s="159"/>
      <c r="AC507" s="159"/>
      <c r="AD507" s="159"/>
      <c r="AE507" s="159"/>
      <c r="AG507" s="184"/>
      <c r="AN507" s="159"/>
      <c r="AO507" s="159"/>
      <c r="AP507" s="159"/>
      <c r="AQ507" s="159"/>
      <c r="AR507" s="159"/>
      <c r="AS507" s="159"/>
      <c r="AT507" s="159"/>
      <c r="AU507" s="159"/>
    </row>
    <row r="508" spans="3:47" ht="12.95" customHeight="1">
      <c r="C508" s="181"/>
      <c r="D508" s="181"/>
      <c r="AA508" s="159"/>
      <c r="AB508" s="159"/>
      <c r="AC508" s="159"/>
      <c r="AD508" s="159"/>
      <c r="AE508" s="159"/>
      <c r="AG508" s="184"/>
      <c r="AN508" s="159"/>
      <c r="AO508" s="159"/>
      <c r="AP508" s="159"/>
      <c r="AQ508" s="159"/>
      <c r="AR508" s="159"/>
      <c r="AS508" s="159"/>
      <c r="AT508" s="159"/>
      <c r="AU508" s="159"/>
    </row>
    <row r="509" spans="3:47" ht="12.95" customHeight="1">
      <c r="C509" s="181"/>
      <c r="D509" s="181"/>
      <c r="AA509" s="159"/>
      <c r="AB509" s="159"/>
      <c r="AC509" s="159"/>
      <c r="AD509" s="159"/>
      <c r="AE509" s="159"/>
      <c r="AG509" s="184"/>
      <c r="AN509" s="159"/>
      <c r="AO509" s="159"/>
      <c r="AP509" s="159"/>
      <c r="AQ509" s="159"/>
      <c r="AR509" s="159"/>
      <c r="AS509" s="159"/>
      <c r="AT509" s="159"/>
      <c r="AU509" s="159"/>
    </row>
    <row r="510" spans="3:47" ht="12.95" customHeight="1">
      <c r="C510" s="181"/>
      <c r="D510" s="181"/>
      <c r="AA510" s="159"/>
      <c r="AB510" s="159"/>
      <c r="AC510" s="159"/>
      <c r="AD510" s="159"/>
      <c r="AE510" s="159"/>
      <c r="AG510" s="184"/>
      <c r="AN510" s="159"/>
      <c r="AO510" s="159"/>
      <c r="AP510" s="159"/>
      <c r="AQ510" s="159"/>
      <c r="AR510" s="159"/>
      <c r="AS510" s="159"/>
      <c r="AT510" s="159"/>
      <c r="AU510" s="159"/>
    </row>
    <row r="511" spans="3:47" ht="12.95" customHeight="1">
      <c r="C511" s="181"/>
      <c r="D511" s="181"/>
      <c r="AA511" s="159"/>
      <c r="AB511" s="159"/>
      <c r="AC511" s="159"/>
      <c r="AD511" s="159"/>
      <c r="AE511" s="159"/>
      <c r="AG511" s="184"/>
      <c r="AN511" s="159"/>
      <c r="AO511" s="159"/>
      <c r="AP511" s="159"/>
      <c r="AQ511" s="159"/>
      <c r="AR511" s="159"/>
      <c r="AS511" s="159"/>
      <c r="AT511" s="159"/>
      <c r="AU511" s="159"/>
    </row>
    <row r="512" spans="3:47" ht="12.95" customHeight="1">
      <c r="C512" s="181"/>
      <c r="D512" s="181"/>
      <c r="AA512" s="159"/>
      <c r="AB512" s="159"/>
      <c r="AC512" s="159"/>
      <c r="AD512" s="159"/>
      <c r="AE512" s="159"/>
      <c r="AG512" s="184"/>
      <c r="AN512" s="159"/>
      <c r="AO512" s="159"/>
      <c r="AP512" s="159"/>
      <c r="AQ512" s="159"/>
      <c r="AR512" s="159"/>
      <c r="AS512" s="159"/>
      <c r="AT512" s="159"/>
      <c r="AU512" s="159"/>
    </row>
    <row r="513" spans="3:64" ht="12.95" customHeight="1">
      <c r="C513" s="181"/>
      <c r="D513" s="181"/>
      <c r="AA513" s="159"/>
      <c r="AB513" s="159"/>
      <c r="AC513" s="159"/>
      <c r="AD513" s="159"/>
      <c r="AE513" s="159"/>
      <c r="AG513" s="184"/>
      <c r="AN513" s="159"/>
      <c r="AO513" s="159"/>
      <c r="AP513" s="159"/>
      <c r="AQ513" s="159"/>
      <c r="AR513" s="159"/>
      <c r="AS513" s="159"/>
      <c r="AT513" s="159"/>
      <c r="AU513" s="159"/>
    </row>
    <row r="514" spans="3:64" ht="12.95" customHeight="1">
      <c r="C514" s="181"/>
      <c r="D514" s="181"/>
      <c r="AA514" s="159"/>
      <c r="AB514" s="159"/>
      <c r="AC514" s="159"/>
      <c r="AD514" s="159"/>
      <c r="AE514" s="159"/>
      <c r="AG514" s="184"/>
      <c r="AN514" s="159"/>
      <c r="AO514" s="159"/>
      <c r="AP514" s="159"/>
      <c r="AQ514" s="159"/>
      <c r="AR514" s="159"/>
      <c r="AS514" s="159"/>
      <c r="AT514" s="159"/>
      <c r="AU514" s="159"/>
      <c r="AV514" s="159"/>
    </row>
    <row r="515" spans="3:64" ht="12.95" customHeight="1">
      <c r="C515" s="181"/>
      <c r="D515" s="181"/>
      <c r="AA515" s="159"/>
      <c r="AB515" s="159"/>
      <c r="AC515" s="159"/>
      <c r="AD515" s="159"/>
      <c r="AE515" s="159"/>
      <c r="AG515" s="184"/>
      <c r="AN515" s="159"/>
      <c r="AO515" s="159"/>
      <c r="AP515" s="159"/>
      <c r="AQ515" s="159"/>
      <c r="AR515" s="159"/>
      <c r="AS515" s="159"/>
      <c r="AT515" s="159"/>
      <c r="AU515" s="159"/>
    </row>
    <row r="516" spans="3:64" ht="12.95" customHeight="1">
      <c r="C516" s="181"/>
      <c r="D516" s="181"/>
      <c r="AA516" s="159"/>
      <c r="AB516" s="159"/>
      <c r="AC516" s="159"/>
      <c r="AD516" s="159"/>
      <c r="AE516" s="159"/>
      <c r="AG516" s="184"/>
      <c r="AN516" s="159"/>
      <c r="AO516" s="159"/>
      <c r="AP516" s="159"/>
      <c r="AQ516" s="159"/>
      <c r="AR516" s="159"/>
      <c r="AS516" s="159"/>
      <c r="AT516" s="159"/>
      <c r="AU516" s="159"/>
    </row>
    <row r="517" spans="3:64" ht="12.95" customHeight="1">
      <c r="C517" s="181"/>
      <c r="D517" s="181"/>
      <c r="AA517" s="159"/>
      <c r="AB517" s="159"/>
      <c r="AC517" s="159"/>
      <c r="AD517" s="159"/>
      <c r="AE517" s="159"/>
      <c r="AG517" s="184"/>
      <c r="AN517" s="159"/>
      <c r="AO517" s="159"/>
      <c r="AP517" s="159"/>
      <c r="AQ517" s="159"/>
      <c r="AR517" s="159"/>
      <c r="AS517" s="159"/>
      <c r="AT517" s="159"/>
      <c r="AU517" s="159"/>
      <c r="AV517" s="159"/>
    </row>
    <row r="518" spans="3:64" ht="12.95" customHeight="1">
      <c r="C518" s="181"/>
      <c r="D518" s="181"/>
      <c r="AA518" s="159"/>
      <c r="AB518" s="159"/>
      <c r="AC518" s="159"/>
      <c r="AD518" s="159"/>
      <c r="AE518" s="159"/>
      <c r="AG518" s="184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</row>
    <row r="519" spans="3:64" ht="12.95" customHeight="1">
      <c r="C519" s="181"/>
      <c r="D519" s="181"/>
      <c r="AA519" s="159"/>
      <c r="AB519" s="159"/>
      <c r="AC519" s="159"/>
      <c r="AD519" s="159"/>
      <c r="AE519" s="159"/>
      <c r="AG519" s="184"/>
      <c r="AN519" s="159"/>
      <c r="AO519" s="159"/>
      <c r="AP519" s="159"/>
      <c r="AQ519" s="159"/>
      <c r="AR519" s="159"/>
      <c r="AS519" s="159"/>
      <c r="AT519" s="159"/>
      <c r="AU519" s="159"/>
    </row>
    <row r="520" spans="3:64" ht="12.95" customHeight="1">
      <c r="C520" s="181"/>
      <c r="D520" s="181"/>
      <c r="AA520" s="159"/>
      <c r="AB520" s="159"/>
      <c r="AC520" s="159"/>
      <c r="AD520" s="159"/>
      <c r="AE520" s="159"/>
      <c r="AG520" s="184"/>
      <c r="AN520" s="159"/>
      <c r="AO520" s="159"/>
      <c r="AP520" s="159"/>
      <c r="AQ520" s="159"/>
      <c r="AR520" s="159"/>
      <c r="AS520" s="159"/>
      <c r="AT520" s="159"/>
      <c r="AU520" s="159"/>
    </row>
    <row r="521" spans="3:64" ht="12.95" customHeight="1">
      <c r="C521" s="181"/>
      <c r="D521" s="181"/>
      <c r="AA521" s="159"/>
      <c r="AB521" s="159"/>
      <c r="AC521" s="159"/>
      <c r="AD521" s="159"/>
      <c r="AE521" s="159"/>
      <c r="AG521" s="184"/>
      <c r="AN521" s="159"/>
      <c r="AO521" s="159"/>
      <c r="AP521" s="159"/>
      <c r="AQ521" s="159"/>
      <c r="AR521" s="159"/>
      <c r="AS521" s="159"/>
      <c r="AT521" s="159"/>
      <c r="AU521" s="159"/>
    </row>
    <row r="522" spans="3:64" ht="12.95" customHeight="1">
      <c r="C522" s="181"/>
      <c r="D522" s="181"/>
      <c r="AA522" s="159"/>
      <c r="AB522" s="159"/>
      <c r="AC522" s="159"/>
      <c r="AD522" s="159"/>
      <c r="AE522" s="159"/>
      <c r="AG522" s="184"/>
      <c r="AN522" s="159"/>
      <c r="AO522" s="159"/>
      <c r="AP522" s="159"/>
      <c r="AQ522" s="159"/>
      <c r="AR522" s="159"/>
      <c r="AS522" s="159"/>
      <c r="AT522" s="159"/>
      <c r="AU522" s="159"/>
    </row>
    <row r="523" spans="3:64" ht="12.95" customHeight="1">
      <c r="C523" s="181"/>
      <c r="D523" s="181"/>
      <c r="AA523" s="159"/>
      <c r="AB523" s="159"/>
      <c r="AC523" s="159"/>
      <c r="AD523" s="159"/>
      <c r="AE523" s="159"/>
      <c r="AG523" s="184"/>
      <c r="AN523" s="159"/>
      <c r="AO523" s="159"/>
      <c r="AP523" s="159"/>
      <c r="AQ523" s="159"/>
      <c r="AR523" s="159"/>
      <c r="AS523" s="159"/>
      <c r="AT523" s="159"/>
      <c r="AU523" s="159"/>
    </row>
    <row r="524" spans="3:64" ht="12.95" customHeight="1">
      <c r="C524" s="181"/>
      <c r="D524" s="181"/>
      <c r="AA524" s="159"/>
      <c r="AB524" s="159"/>
      <c r="AC524" s="159"/>
      <c r="AD524" s="159"/>
      <c r="AE524" s="159"/>
      <c r="AG524" s="184"/>
      <c r="AN524" s="159"/>
      <c r="AO524" s="159"/>
      <c r="AP524" s="159"/>
      <c r="AQ524" s="159"/>
      <c r="AR524" s="159"/>
      <c r="AS524" s="159"/>
      <c r="AT524" s="159"/>
      <c r="AU524" s="159"/>
    </row>
    <row r="525" spans="3:64" ht="12.95" customHeight="1">
      <c r="C525" s="181"/>
      <c r="D525" s="181"/>
      <c r="AA525" s="159"/>
      <c r="AB525" s="159"/>
      <c r="AC525" s="159"/>
      <c r="AD525" s="159"/>
      <c r="AE525" s="159"/>
      <c r="AG525" s="184"/>
      <c r="AN525" s="159"/>
      <c r="AO525" s="159"/>
      <c r="AP525" s="159"/>
      <c r="AQ525" s="159"/>
      <c r="AR525" s="159"/>
      <c r="AS525" s="159"/>
      <c r="AT525" s="159"/>
      <c r="AU525" s="159"/>
    </row>
    <row r="526" spans="3:64" ht="12.95" customHeight="1">
      <c r="C526" s="181"/>
      <c r="D526" s="181"/>
      <c r="AA526" s="159"/>
      <c r="AB526" s="159"/>
      <c r="AC526" s="159"/>
      <c r="AD526" s="159"/>
      <c r="AE526" s="159"/>
      <c r="AG526" s="184"/>
      <c r="AN526" s="159"/>
      <c r="AO526" s="159"/>
      <c r="AP526" s="159"/>
      <c r="AQ526" s="159"/>
      <c r="AR526" s="159"/>
      <c r="AS526" s="159"/>
      <c r="AT526" s="159"/>
      <c r="AU526" s="159"/>
    </row>
    <row r="527" spans="3:64" ht="12.95" customHeight="1">
      <c r="C527" s="181"/>
      <c r="D527" s="181"/>
      <c r="AA527" s="159"/>
      <c r="AB527" s="159"/>
      <c r="AC527" s="159"/>
      <c r="AD527" s="159"/>
      <c r="AE527" s="159"/>
      <c r="AG527" s="184"/>
      <c r="AN527" s="159"/>
      <c r="AO527" s="159"/>
      <c r="AP527" s="159"/>
      <c r="AQ527" s="159"/>
      <c r="AR527" s="159"/>
      <c r="AS527" s="159"/>
      <c r="AT527" s="159"/>
      <c r="AU527" s="159"/>
      <c r="AV527" s="159"/>
      <c r="AX527" s="159"/>
    </row>
    <row r="528" spans="3:64" ht="12.95" customHeight="1">
      <c r="C528" s="181"/>
      <c r="D528" s="181"/>
      <c r="AA528" s="159"/>
      <c r="AB528" s="159"/>
      <c r="AC528" s="159"/>
      <c r="AD528" s="159"/>
      <c r="AE528" s="159"/>
      <c r="AG528" s="184"/>
      <c r="AN528" s="159"/>
      <c r="AO528" s="159"/>
      <c r="AP528" s="159"/>
      <c r="AQ528" s="159"/>
      <c r="AR528" s="159"/>
      <c r="AS528" s="159"/>
      <c r="AT528" s="159"/>
      <c r="AU528" s="159"/>
    </row>
    <row r="529" spans="3:64" ht="12.95" customHeight="1">
      <c r="C529" s="181"/>
      <c r="D529" s="181"/>
      <c r="AA529" s="159"/>
      <c r="AB529" s="159"/>
      <c r="AC529" s="159"/>
      <c r="AD529" s="159"/>
      <c r="AE529" s="159"/>
      <c r="AG529" s="184"/>
      <c r="AN529" s="159"/>
      <c r="AO529" s="159"/>
      <c r="AP529" s="159"/>
      <c r="AQ529" s="159"/>
      <c r="AR529" s="159"/>
      <c r="AS529" s="159"/>
      <c r="AT529" s="159"/>
      <c r="AU529" s="159"/>
    </row>
    <row r="530" spans="3:64" ht="12.95" customHeight="1">
      <c r="C530" s="181"/>
      <c r="D530" s="181"/>
      <c r="AA530" s="159"/>
      <c r="AB530" s="159"/>
      <c r="AC530" s="159"/>
      <c r="AD530" s="159"/>
      <c r="AE530" s="159"/>
      <c r="AG530" s="184"/>
      <c r="AN530" s="159"/>
      <c r="AO530" s="159"/>
      <c r="AP530" s="159"/>
      <c r="AQ530" s="159"/>
      <c r="AR530" s="159"/>
      <c r="AS530" s="159"/>
      <c r="AT530" s="159"/>
      <c r="AU530" s="159"/>
    </row>
    <row r="531" spans="3:64" ht="12.95" customHeight="1">
      <c r="C531" s="181"/>
      <c r="D531" s="181"/>
      <c r="AA531" s="159"/>
      <c r="AB531" s="159"/>
      <c r="AC531" s="159"/>
      <c r="AD531" s="159"/>
      <c r="AE531" s="159"/>
      <c r="AG531" s="184"/>
      <c r="AN531" s="159"/>
      <c r="AO531" s="159"/>
      <c r="AP531" s="159"/>
      <c r="AQ531" s="159"/>
      <c r="AR531" s="159"/>
      <c r="AS531" s="159"/>
      <c r="AT531" s="159"/>
      <c r="AU531" s="159"/>
    </row>
    <row r="532" spans="3:64" ht="12.95" customHeight="1">
      <c r="C532" s="181"/>
      <c r="D532" s="181"/>
      <c r="AA532" s="159"/>
      <c r="AB532" s="159"/>
      <c r="AC532" s="159"/>
      <c r="AD532" s="159"/>
      <c r="AE532" s="159"/>
      <c r="AG532" s="184"/>
      <c r="AN532" s="159"/>
      <c r="AO532" s="159"/>
      <c r="AP532" s="159"/>
      <c r="AQ532" s="159"/>
      <c r="AR532" s="159"/>
      <c r="AS532" s="159"/>
      <c r="AT532" s="159"/>
      <c r="AU532" s="159"/>
    </row>
    <row r="533" spans="3:64" ht="12.95" customHeight="1">
      <c r="C533" s="181"/>
      <c r="D533" s="181"/>
      <c r="AA533" s="159"/>
      <c r="AB533" s="159"/>
      <c r="AC533" s="159"/>
      <c r="AD533" s="159"/>
      <c r="AE533" s="159"/>
      <c r="AG533" s="184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59"/>
      <c r="BK533" s="159"/>
      <c r="BL533" s="159"/>
    </row>
    <row r="534" spans="3:64" ht="12.95" customHeight="1">
      <c r="C534" s="181"/>
      <c r="D534" s="181"/>
      <c r="AA534" s="159"/>
      <c r="AB534" s="159"/>
      <c r="AC534" s="159"/>
      <c r="AD534" s="159"/>
      <c r="AE534" s="159"/>
      <c r="AG534" s="184"/>
      <c r="AN534" s="159"/>
      <c r="AO534" s="159"/>
      <c r="AP534" s="159"/>
      <c r="AQ534" s="159"/>
      <c r="AR534" s="159"/>
      <c r="AS534" s="159"/>
      <c r="AT534" s="159"/>
      <c r="AU534" s="159"/>
    </row>
    <row r="535" spans="3:64" ht="12.95" customHeight="1">
      <c r="C535" s="181"/>
      <c r="D535" s="181"/>
      <c r="AA535" s="159"/>
      <c r="AB535" s="159"/>
      <c r="AC535" s="159"/>
      <c r="AD535" s="159"/>
      <c r="AE535" s="159"/>
      <c r="AG535" s="184"/>
      <c r="AN535" s="159"/>
      <c r="AO535" s="159"/>
      <c r="AP535" s="159"/>
      <c r="AQ535" s="159"/>
      <c r="AR535" s="159"/>
      <c r="AS535" s="159"/>
      <c r="AT535" s="159"/>
      <c r="AU535" s="159"/>
    </row>
    <row r="536" spans="3:64" ht="12.95" customHeight="1">
      <c r="C536" s="181"/>
      <c r="D536" s="181"/>
      <c r="AA536" s="159"/>
      <c r="AB536" s="159"/>
      <c r="AC536" s="159"/>
      <c r="AD536" s="159"/>
      <c r="AE536" s="159"/>
      <c r="AG536" s="184"/>
      <c r="AN536" s="159"/>
      <c r="AO536" s="159"/>
      <c r="AP536" s="159"/>
      <c r="AQ536" s="159"/>
      <c r="AR536" s="159"/>
      <c r="AS536" s="159"/>
      <c r="AT536" s="159"/>
      <c r="AU536" s="159"/>
    </row>
    <row r="537" spans="3:64" ht="12.95" customHeight="1">
      <c r="C537" s="181"/>
      <c r="D537" s="181"/>
      <c r="AA537" s="159"/>
      <c r="AB537" s="159"/>
      <c r="AC537" s="159"/>
      <c r="AD537" s="159"/>
      <c r="AE537" s="159"/>
      <c r="AG537" s="184"/>
      <c r="AN537" s="159"/>
      <c r="AO537" s="159"/>
      <c r="AP537" s="159"/>
      <c r="AQ537" s="159"/>
      <c r="AR537" s="159"/>
      <c r="AS537" s="159"/>
      <c r="AT537" s="159"/>
      <c r="AU537" s="159"/>
    </row>
    <row r="538" spans="3:64" ht="12.95" customHeight="1">
      <c r="C538" s="181"/>
      <c r="D538" s="181"/>
      <c r="AA538" s="159"/>
      <c r="AB538" s="159"/>
      <c r="AC538" s="159"/>
      <c r="AD538" s="159"/>
      <c r="AE538" s="159"/>
      <c r="AG538" s="184"/>
      <c r="AN538" s="159"/>
      <c r="AO538" s="159"/>
      <c r="AP538" s="159"/>
      <c r="AQ538" s="159"/>
      <c r="AR538" s="159"/>
      <c r="AS538" s="159"/>
      <c r="AT538" s="159"/>
      <c r="AU538" s="159"/>
    </row>
    <row r="539" spans="3:64" ht="12.95" customHeight="1">
      <c r="C539" s="181"/>
      <c r="D539" s="181"/>
      <c r="AA539" s="159"/>
      <c r="AB539" s="159"/>
      <c r="AC539" s="159"/>
      <c r="AD539" s="159"/>
      <c r="AE539" s="159"/>
      <c r="AG539" s="184"/>
      <c r="AN539" s="159"/>
      <c r="AO539" s="159"/>
      <c r="AP539" s="159"/>
      <c r="AQ539" s="159"/>
      <c r="AR539" s="159"/>
      <c r="AS539" s="159"/>
      <c r="AT539" s="159"/>
      <c r="AU539" s="159"/>
    </row>
    <row r="540" spans="3:64" ht="12.95" customHeight="1">
      <c r="C540" s="181"/>
      <c r="D540" s="181"/>
      <c r="AA540" s="159"/>
      <c r="AB540" s="159"/>
      <c r="AC540" s="159"/>
      <c r="AD540" s="159"/>
      <c r="AE540" s="159"/>
      <c r="AG540" s="184"/>
      <c r="AN540" s="159"/>
      <c r="AO540" s="159"/>
      <c r="AP540" s="159"/>
      <c r="AQ540" s="159"/>
      <c r="AR540" s="159"/>
      <c r="AS540" s="159"/>
      <c r="AT540" s="159"/>
      <c r="AU540" s="159"/>
    </row>
    <row r="541" spans="3:64" ht="12.95" customHeight="1">
      <c r="C541" s="181"/>
      <c r="D541" s="181"/>
      <c r="AA541" s="159"/>
      <c r="AB541" s="159"/>
      <c r="AC541" s="159"/>
      <c r="AD541" s="159"/>
      <c r="AE541" s="159"/>
      <c r="AG541" s="184"/>
      <c r="AN541" s="159"/>
      <c r="AO541" s="159"/>
      <c r="AP541" s="159"/>
      <c r="AQ541" s="159"/>
      <c r="AR541" s="159"/>
      <c r="AS541" s="159"/>
      <c r="AT541" s="159"/>
      <c r="AU541" s="159"/>
    </row>
    <row r="542" spans="3:64" ht="12.95" customHeight="1">
      <c r="C542" s="181"/>
      <c r="D542" s="181"/>
      <c r="AA542" s="159"/>
      <c r="AB542" s="159"/>
      <c r="AC542" s="159"/>
      <c r="AD542" s="159"/>
      <c r="AE542" s="159"/>
      <c r="AG542" s="184"/>
      <c r="AN542" s="159"/>
      <c r="AO542" s="159"/>
      <c r="AP542" s="159"/>
      <c r="AQ542" s="159"/>
      <c r="AR542" s="159"/>
      <c r="AS542" s="159"/>
      <c r="AT542" s="159"/>
      <c r="AU542" s="159"/>
    </row>
    <row r="543" spans="3:64" ht="12.95" customHeight="1">
      <c r="C543" s="181"/>
      <c r="D543" s="181"/>
      <c r="AA543" s="159"/>
      <c r="AB543" s="159"/>
      <c r="AC543" s="159"/>
      <c r="AD543" s="159"/>
      <c r="AE543" s="159"/>
      <c r="AG543" s="184"/>
      <c r="AN543" s="159"/>
      <c r="AO543" s="159"/>
      <c r="AP543" s="159"/>
      <c r="AQ543" s="159"/>
      <c r="AR543" s="159"/>
      <c r="AS543" s="159"/>
      <c r="AT543" s="159"/>
      <c r="AU543" s="159"/>
    </row>
    <row r="544" spans="3:64" ht="12.95" customHeight="1">
      <c r="C544" s="181"/>
      <c r="D544" s="181"/>
      <c r="AA544" s="159"/>
      <c r="AB544" s="159"/>
      <c r="AC544" s="159"/>
      <c r="AD544" s="159"/>
      <c r="AE544" s="159"/>
      <c r="AG544" s="184"/>
      <c r="AN544" s="159"/>
      <c r="AO544" s="159"/>
      <c r="AP544" s="159"/>
      <c r="AQ544" s="159"/>
      <c r="AR544" s="159"/>
      <c r="AS544" s="159"/>
      <c r="AT544" s="159"/>
      <c r="AU544" s="159"/>
    </row>
    <row r="545" spans="3:48" ht="12.95" customHeight="1">
      <c r="C545" s="181"/>
      <c r="D545" s="181"/>
      <c r="AA545" s="159"/>
      <c r="AB545" s="159"/>
      <c r="AC545" s="159"/>
      <c r="AD545" s="159"/>
      <c r="AE545" s="159"/>
      <c r="AG545" s="184"/>
      <c r="AN545" s="159"/>
      <c r="AO545" s="159"/>
      <c r="AP545" s="159"/>
      <c r="AQ545" s="159"/>
      <c r="AR545" s="159"/>
      <c r="AS545" s="159"/>
      <c r="AT545" s="159"/>
      <c r="AU545" s="159"/>
    </row>
    <row r="546" spans="3:48" ht="12.95" customHeight="1">
      <c r="C546" s="181"/>
      <c r="D546" s="181"/>
      <c r="AA546" s="159"/>
      <c r="AB546" s="159"/>
      <c r="AC546" s="159"/>
      <c r="AD546" s="159"/>
      <c r="AE546" s="159"/>
      <c r="AG546" s="184"/>
      <c r="AN546" s="159"/>
      <c r="AO546" s="159"/>
      <c r="AP546" s="159"/>
      <c r="AQ546" s="159"/>
      <c r="AR546" s="159"/>
      <c r="AS546" s="159"/>
      <c r="AT546" s="159"/>
      <c r="AU546" s="159"/>
    </row>
    <row r="547" spans="3:48" ht="12.95" customHeight="1">
      <c r="C547" s="181"/>
      <c r="D547" s="181"/>
      <c r="AA547" s="159"/>
      <c r="AB547" s="159"/>
      <c r="AC547" s="159"/>
      <c r="AD547" s="159"/>
      <c r="AE547" s="159"/>
      <c r="AG547" s="184"/>
      <c r="AN547" s="159"/>
      <c r="AO547" s="159"/>
      <c r="AP547" s="159"/>
      <c r="AQ547" s="159"/>
      <c r="AR547" s="159"/>
      <c r="AS547" s="159"/>
      <c r="AT547" s="159"/>
      <c r="AU547" s="159"/>
    </row>
    <row r="548" spans="3:48" ht="12.95" customHeight="1">
      <c r="C548" s="181"/>
      <c r="D548" s="181"/>
      <c r="AA548" s="159"/>
      <c r="AB548" s="159"/>
      <c r="AC548" s="159"/>
      <c r="AD548" s="159"/>
      <c r="AE548" s="159"/>
      <c r="AG548" s="184"/>
      <c r="AN548" s="159"/>
      <c r="AO548" s="159"/>
      <c r="AP548" s="159"/>
      <c r="AQ548" s="159"/>
      <c r="AR548" s="159"/>
      <c r="AS548" s="159"/>
      <c r="AT548" s="159"/>
      <c r="AU548" s="159"/>
    </row>
    <row r="549" spans="3:48" ht="12.95" customHeight="1">
      <c r="C549" s="181"/>
      <c r="D549" s="181"/>
      <c r="AA549" s="159"/>
      <c r="AB549" s="159"/>
      <c r="AC549" s="159"/>
      <c r="AD549" s="159"/>
      <c r="AE549" s="159"/>
      <c r="AG549" s="184"/>
      <c r="AN549" s="159"/>
      <c r="AO549" s="159"/>
      <c r="AP549" s="159"/>
      <c r="AQ549" s="159"/>
      <c r="AR549" s="159"/>
      <c r="AS549" s="159"/>
      <c r="AT549" s="159"/>
      <c r="AU549" s="159"/>
    </row>
    <row r="550" spans="3:48" ht="12.95" customHeight="1">
      <c r="C550" s="181"/>
      <c r="D550" s="181"/>
      <c r="AA550" s="159"/>
      <c r="AB550" s="159"/>
      <c r="AC550" s="159"/>
      <c r="AD550" s="159"/>
      <c r="AE550" s="159"/>
      <c r="AG550" s="184"/>
      <c r="AN550" s="159"/>
      <c r="AO550" s="159"/>
      <c r="AP550" s="159"/>
      <c r="AQ550" s="159"/>
      <c r="AR550" s="159"/>
      <c r="AS550" s="159"/>
      <c r="AT550" s="159"/>
      <c r="AU550" s="159"/>
    </row>
    <row r="551" spans="3:48" ht="12.95" customHeight="1">
      <c r="C551" s="181"/>
      <c r="D551" s="181"/>
      <c r="AA551" s="159"/>
      <c r="AB551" s="159"/>
      <c r="AC551" s="159"/>
      <c r="AD551" s="159"/>
      <c r="AE551" s="159"/>
      <c r="AG551" s="184"/>
      <c r="AN551" s="159"/>
      <c r="AO551" s="159"/>
      <c r="AP551" s="159"/>
      <c r="AQ551" s="159"/>
      <c r="AR551" s="159"/>
      <c r="AS551" s="159"/>
      <c r="AT551" s="159"/>
      <c r="AU551" s="159"/>
    </row>
    <row r="552" spans="3:48" ht="12.95" customHeight="1">
      <c r="C552" s="181"/>
      <c r="D552" s="181"/>
      <c r="AA552" s="159"/>
      <c r="AB552" s="159"/>
      <c r="AC552" s="159"/>
      <c r="AD552" s="159"/>
      <c r="AE552" s="159"/>
      <c r="AG552" s="184"/>
      <c r="AN552" s="159"/>
      <c r="AO552" s="159"/>
      <c r="AP552" s="159"/>
      <c r="AQ552" s="159"/>
      <c r="AR552" s="159"/>
      <c r="AS552" s="159"/>
      <c r="AT552" s="159"/>
      <c r="AU552" s="159"/>
    </row>
    <row r="553" spans="3:48" ht="12.95" customHeight="1">
      <c r="C553" s="181"/>
      <c r="D553" s="181"/>
      <c r="AA553" s="159"/>
      <c r="AB553" s="159"/>
      <c r="AC553" s="159"/>
      <c r="AD553" s="159"/>
      <c r="AE553" s="159"/>
      <c r="AG553" s="184"/>
      <c r="AN553" s="159"/>
      <c r="AO553" s="159"/>
      <c r="AP553" s="159"/>
      <c r="AQ553" s="159"/>
      <c r="AR553" s="159"/>
      <c r="AS553" s="159"/>
      <c r="AT553" s="159"/>
      <c r="AU553" s="159"/>
    </row>
    <row r="554" spans="3:48" ht="12.95" customHeight="1">
      <c r="C554" s="181"/>
      <c r="D554" s="181"/>
      <c r="AA554" s="159"/>
      <c r="AB554" s="159"/>
      <c r="AC554" s="159"/>
      <c r="AD554" s="159"/>
      <c r="AE554" s="159"/>
      <c r="AG554" s="184"/>
      <c r="AN554" s="159"/>
      <c r="AO554" s="159"/>
      <c r="AP554" s="159"/>
      <c r="AQ554" s="159"/>
      <c r="AR554" s="159"/>
      <c r="AS554" s="159"/>
      <c r="AT554" s="159"/>
      <c r="AU554" s="159"/>
    </row>
    <row r="555" spans="3:48" ht="12.95" customHeight="1">
      <c r="C555" s="181"/>
      <c r="D555" s="181"/>
      <c r="AA555" s="159"/>
      <c r="AB555" s="159"/>
      <c r="AC555" s="159"/>
      <c r="AD555" s="159"/>
      <c r="AE555" s="159"/>
      <c r="AG555" s="184"/>
      <c r="AN555" s="159"/>
      <c r="AO555" s="159"/>
      <c r="AP555" s="159"/>
      <c r="AQ555" s="159"/>
      <c r="AR555" s="159"/>
      <c r="AS555" s="159"/>
      <c r="AT555" s="159"/>
      <c r="AU555" s="159"/>
    </row>
    <row r="556" spans="3:48" ht="12.95" customHeight="1">
      <c r="C556" s="181"/>
      <c r="D556" s="181"/>
      <c r="AA556" s="159"/>
      <c r="AB556" s="159"/>
      <c r="AC556" s="159"/>
      <c r="AD556" s="159"/>
      <c r="AE556" s="159"/>
      <c r="AG556" s="184"/>
      <c r="AN556" s="159"/>
      <c r="AO556" s="159"/>
      <c r="AP556" s="159"/>
      <c r="AQ556" s="159"/>
      <c r="AR556" s="159"/>
      <c r="AS556" s="159"/>
      <c r="AT556" s="159"/>
      <c r="AU556" s="159"/>
    </row>
    <row r="557" spans="3:48" ht="12.95" customHeight="1">
      <c r="C557" s="181"/>
      <c r="D557" s="181"/>
      <c r="AA557" s="159"/>
      <c r="AB557" s="159"/>
      <c r="AC557" s="159"/>
      <c r="AD557" s="159"/>
      <c r="AE557" s="159"/>
      <c r="AG557" s="184"/>
      <c r="AN557" s="159"/>
      <c r="AO557" s="159"/>
      <c r="AP557" s="159"/>
      <c r="AQ557" s="159"/>
      <c r="AR557" s="159"/>
      <c r="AS557" s="159"/>
      <c r="AT557" s="159"/>
      <c r="AU557" s="159"/>
    </row>
    <row r="558" spans="3:48" ht="12.95" customHeight="1">
      <c r="C558" s="181"/>
      <c r="D558" s="181"/>
      <c r="AA558" s="159"/>
      <c r="AB558" s="159"/>
      <c r="AC558" s="159"/>
      <c r="AD558" s="159"/>
      <c r="AE558" s="159"/>
      <c r="AG558" s="184"/>
      <c r="AN558" s="159"/>
      <c r="AO558" s="159"/>
      <c r="AP558" s="159"/>
      <c r="AQ558" s="159"/>
      <c r="AR558" s="159"/>
      <c r="AS558" s="159"/>
      <c r="AT558" s="159"/>
      <c r="AU558" s="159"/>
      <c r="AV558" s="159"/>
    </row>
    <row r="559" spans="3:48" ht="12.95" customHeight="1">
      <c r="C559" s="181"/>
      <c r="D559" s="181"/>
      <c r="AA559" s="159"/>
      <c r="AB559" s="159"/>
      <c r="AC559" s="159"/>
      <c r="AD559" s="159"/>
      <c r="AE559" s="159"/>
      <c r="AG559" s="184"/>
      <c r="AN559" s="159"/>
      <c r="AO559" s="159"/>
      <c r="AP559" s="159"/>
      <c r="AQ559" s="159"/>
      <c r="AR559" s="159"/>
      <c r="AS559" s="159"/>
      <c r="AT559" s="159"/>
      <c r="AU559" s="159"/>
    </row>
    <row r="560" spans="3:48" ht="12.95" customHeight="1">
      <c r="C560" s="181"/>
      <c r="D560" s="181"/>
      <c r="AA560" s="159"/>
      <c r="AB560" s="159"/>
      <c r="AC560" s="159"/>
      <c r="AD560" s="159"/>
      <c r="AE560" s="159"/>
      <c r="AG560" s="184"/>
      <c r="AN560" s="159"/>
      <c r="AO560" s="159"/>
      <c r="AP560" s="159"/>
      <c r="AQ560" s="159"/>
      <c r="AR560" s="159"/>
      <c r="AS560" s="159"/>
      <c r="AT560" s="159"/>
      <c r="AU560" s="159"/>
    </row>
    <row r="561" spans="3:47" ht="12.95" customHeight="1">
      <c r="C561" s="181"/>
      <c r="D561" s="181"/>
      <c r="AA561" s="159"/>
      <c r="AB561" s="159"/>
      <c r="AC561" s="159"/>
      <c r="AD561" s="159"/>
      <c r="AE561" s="159"/>
      <c r="AG561" s="184"/>
      <c r="AN561" s="159"/>
      <c r="AO561" s="159"/>
      <c r="AP561" s="159"/>
      <c r="AQ561" s="159"/>
      <c r="AR561" s="159"/>
      <c r="AS561" s="159"/>
      <c r="AT561" s="159"/>
      <c r="AU561" s="159"/>
    </row>
    <row r="562" spans="3:47" ht="12.95" customHeight="1">
      <c r="C562" s="181"/>
      <c r="D562" s="181"/>
      <c r="AA562" s="159"/>
      <c r="AB562" s="159"/>
      <c r="AC562" s="159"/>
      <c r="AD562" s="159"/>
      <c r="AE562" s="159"/>
      <c r="AG562" s="184"/>
      <c r="AN562" s="159"/>
      <c r="AO562" s="159"/>
      <c r="AP562" s="159"/>
      <c r="AQ562" s="159"/>
      <c r="AR562" s="159"/>
      <c r="AS562" s="159"/>
      <c r="AT562" s="159"/>
      <c r="AU562" s="159"/>
    </row>
    <row r="563" spans="3:47" ht="12.95" customHeight="1">
      <c r="C563" s="181"/>
      <c r="D563" s="181"/>
      <c r="AA563" s="159"/>
      <c r="AB563" s="159"/>
      <c r="AC563" s="159"/>
      <c r="AD563" s="159"/>
      <c r="AE563" s="159"/>
      <c r="AG563" s="184"/>
      <c r="AN563" s="159"/>
      <c r="AO563" s="159"/>
      <c r="AP563" s="159"/>
      <c r="AQ563" s="159"/>
      <c r="AR563" s="159"/>
      <c r="AS563" s="159"/>
      <c r="AT563" s="159"/>
      <c r="AU563" s="159"/>
    </row>
    <row r="564" spans="3:47" ht="12.95" customHeight="1">
      <c r="C564" s="181"/>
      <c r="D564" s="181"/>
      <c r="AA564" s="159"/>
      <c r="AB564" s="159"/>
      <c r="AC564" s="159"/>
      <c r="AD564" s="159"/>
      <c r="AE564" s="159"/>
      <c r="AG564" s="184"/>
      <c r="AN564" s="159"/>
      <c r="AO564" s="159"/>
      <c r="AP564" s="159"/>
      <c r="AQ564" s="159"/>
      <c r="AR564" s="159"/>
      <c r="AS564" s="159"/>
      <c r="AT564" s="159"/>
      <c r="AU564" s="159"/>
    </row>
    <row r="565" spans="3:47" ht="12.95" customHeight="1">
      <c r="C565" s="181"/>
      <c r="D565" s="181"/>
      <c r="AA565" s="159"/>
      <c r="AB565" s="159"/>
      <c r="AC565" s="159"/>
      <c r="AD565" s="159"/>
      <c r="AE565" s="159"/>
      <c r="AG565" s="184"/>
      <c r="AN565" s="159"/>
      <c r="AO565" s="159"/>
      <c r="AP565" s="159"/>
      <c r="AQ565" s="159"/>
      <c r="AR565" s="159"/>
      <c r="AS565" s="159"/>
      <c r="AT565" s="159"/>
      <c r="AU565" s="159"/>
    </row>
    <row r="566" spans="3:47" ht="12.95" customHeight="1">
      <c r="C566" s="181"/>
      <c r="D566" s="181"/>
      <c r="AA566" s="159"/>
      <c r="AB566" s="159"/>
      <c r="AC566" s="159"/>
      <c r="AD566" s="159"/>
      <c r="AE566" s="159"/>
      <c r="AG566" s="184"/>
      <c r="AN566" s="159"/>
      <c r="AO566" s="159"/>
      <c r="AP566" s="159"/>
      <c r="AQ566" s="159"/>
      <c r="AR566" s="159"/>
      <c r="AS566" s="159"/>
      <c r="AT566" s="159"/>
      <c r="AU566" s="159"/>
    </row>
    <row r="567" spans="3:47" ht="12.95" customHeight="1">
      <c r="C567" s="181"/>
      <c r="D567" s="181"/>
      <c r="AA567" s="159"/>
      <c r="AB567" s="159"/>
      <c r="AC567" s="159"/>
      <c r="AD567" s="159"/>
      <c r="AE567" s="159"/>
      <c r="AG567" s="184"/>
      <c r="AN567" s="159"/>
      <c r="AO567" s="159"/>
      <c r="AP567" s="159"/>
      <c r="AQ567" s="159"/>
      <c r="AR567" s="159"/>
      <c r="AS567" s="159"/>
      <c r="AT567" s="159"/>
      <c r="AU567" s="159"/>
    </row>
    <row r="568" spans="3:47" ht="12.95" customHeight="1">
      <c r="C568" s="181"/>
      <c r="D568" s="181"/>
      <c r="AA568" s="159"/>
      <c r="AB568" s="159"/>
      <c r="AC568" s="159"/>
      <c r="AD568" s="159"/>
      <c r="AE568" s="159"/>
      <c r="AG568" s="184"/>
      <c r="AN568" s="159"/>
      <c r="AO568" s="159"/>
      <c r="AP568" s="159"/>
      <c r="AQ568" s="159"/>
      <c r="AR568" s="159"/>
      <c r="AS568" s="159"/>
      <c r="AT568" s="159"/>
      <c r="AU568" s="159"/>
    </row>
    <row r="569" spans="3:47" ht="12.95" customHeight="1">
      <c r="C569" s="181"/>
      <c r="D569" s="181"/>
      <c r="AA569" s="159"/>
      <c r="AB569" s="159"/>
      <c r="AC569" s="159"/>
      <c r="AD569" s="159"/>
      <c r="AE569" s="159"/>
      <c r="AG569" s="184"/>
      <c r="AN569" s="159"/>
      <c r="AO569" s="159"/>
      <c r="AP569" s="159"/>
      <c r="AQ569" s="159"/>
      <c r="AR569" s="159"/>
      <c r="AS569" s="159"/>
      <c r="AT569" s="159"/>
      <c r="AU569" s="159"/>
    </row>
    <row r="570" spans="3:47" ht="12.95" customHeight="1">
      <c r="C570" s="181"/>
      <c r="D570" s="181"/>
      <c r="AA570" s="159"/>
      <c r="AB570" s="159"/>
      <c r="AC570" s="159"/>
      <c r="AD570" s="159"/>
      <c r="AE570" s="159"/>
      <c r="AG570" s="184"/>
      <c r="AN570" s="159"/>
      <c r="AO570" s="159"/>
      <c r="AP570" s="159"/>
      <c r="AQ570" s="159"/>
      <c r="AR570" s="159"/>
      <c r="AS570" s="159"/>
      <c r="AT570" s="159"/>
      <c r="AU570" s="159"/>
    </row>
    <row r="571" spans="3:47" ht="12.95" customHeight="1">
      <c r="C571" s="181"/>
      <c r="D571" s="181"/>
      <c r="AA571" s="159"/>
      <c r="AB571" s="159"/>
      <c r="AC571" s="159"/>
      <c r="AD571" s="159"/>
      <c r="AE571" s="159"/>
      <c r="AG571" s="184"/>
      <c r="AN571" s="159"/>
      <c r="AO571" s="159"/>
      <c r="AP571" s="159"/>
      <c r="AQ571" s="159"/>
      <c r="AR571" s="159"/>
      <c r="AS571" s="159"/>
      <c r="AT571" s="159"/>
      <c r="AU571" s="159"/>
    </row>
    <row r="572" spans="3:47" ht="12.95" customHeight="1">
      <c r="C572" s="181"/>
      <c r="D572" s="181"/>
      <c r="AA572" s="159"/>
      <c r="AB572" s="159"/>
      <c r="AC572" s="159"/>
      <c r="AD572" s="159"/>
      <c r="AE572" s="159"/>
      <c r="AG572" s="184"/>
      <c r="AN572" s="159"/>
      <c r="AO572" s="159"/>
      <c r="AP572" s="159"/>
      <c r="AQ572" s="159"/>
      <c r="AR572" s="159"/>
      <c r="AS572" s="159"/>
      <c r="AT572" s="159"/>
      <c r="AU572" s="159"/>
    </row>
    <row r="573" spans="3:47" ht="12.95" customHeight="1">
      <c r="C573" s="181"/>
      <c r="D573" s="181"/>
      <c r="AA573" s="159"/>
      <c r="AB573" s="159"/>
      <c r="AC573" s="159"/>
      <c r="AD573" s="159"/>
      <c r="AE573" s="159"/>
      <c r="AG573" s="184"/>
      <c r="AN573" s="159"/>
      <c r="AO573" s="159"/>
      <c r="AP573" s="159"/>
      <c r="AQ573" s="159"/>
      <c r="AR573" s="159"/>
      <c r="AS573" s="159"/>
      <c r="AT573" s="159"/>
      <c r="AU573" s="159"/>
    </row>
    <row r="574" spans="3:47" ht="12.95" customHeight="1">
      <c r="C574" s="181"/>
      <c r="D574" s="181"/>
      <c r="AA574" s="159"/>
      <c r="AB574" s="159"/>
      <c r="AC574" s="159"/>
      <c r="AD574" s="159"/>
      <c r="AE574" s="159"/>
      <c r="AG574" s="184"/>
      <c r="AN574" s="159"/>
      <c r="AO574" s="159"/>
      <c r="AP574" s="159"/>
      <c r="AQ574" s="159"/>
      <c r="AR574" s="159"/>
      <c r="AS574" s="159"/>
      <c r="AT574" s="159"/>
      <c r="AU574" s="159"/>
    </row>
    <row r="575" spans="3:47" ht="12.95" customHeight="1">
      <c r="C575" s="181"/>
      <c r="D575" s="181"/>
      <c r="AA575" s="159"/>
      <c r="AB575" s="159"/>
      <c r="AC575" s="159"/>
      <c r="AD575" s="159"/>
      <c r="AE575" s="159"/>
      <c r="AG575" s="184"/>
      <c r="AN575" s="159"/>
      <c r="AO575" s="159"/>
      <c r="AP575" s="159"/>
      <c r="AQ575" s="159"/>
      <c r="AR575" s="159"/>
      <c r="AS575" s="159"/>
      <c r="AT575" s="159"/>
      <c r="AU575" s="159"/>
    </row>
    <row r="576" spans="3:47" ht="12.95" customHeight="1">
      <c r="C576" s="181"/>
      <c r="D576" s="181"/>
      <c r="AA576" s="159"/>
      <c r="AB576" s="159"/>
      <c r="AC576" s="159"/>
      <c r="AD576" s="159"/>
      <c r="AE576" s="159"/>
      <c r="AG576" s="184"/>
      <c r="AN576" s="159"/>
      <c r="AO576" s="159"/>
      <c r="AP576" s="159"/>
      <c r="AQ576" s="159"/>
      <c r="AR576" s="159"/>
      <c r="AS576" s="159"/>
      <c r="AT576" s="159"/>
      <c r="AU576" s="159"/>
    </row>
    <row r="577" spans="3:50" ht="12.95" customHeight="1">
      <c r="C577" s="181"/>
      <c r="D577" s="181"/>
      <c r="AA577" s="159"/>
      <c r="AB577" s="159"/>
      <c r="AC577" s="159"/>
      <c r="AD577" s="159"/>
      <c r="AE577" s="159"/>
      <c r="AG577" s="184"/>
      <c r="AN577" s="159"/>
      <c r="AO577" s="159"/>
      <c r="AP577" s="159"/>
      <c r="AQ577" s="159"/>
      <c r="AR577" s="159"/>
      <c r="AS577" s="159"/>
      <c r="AT577" s="159"/>
      <c r="AU577" s="159"/>
    </row>
    <row r="578" spans="3:50" ht="12.95" customHeight="1">
      <c r="C578" s="181"/>
      <c r="D578" s="181"/>
      <c r="AA578" s="159"/>
      <c r="AB578" s="159"/>
      <c r="AC578" s="159"/>
      <c r="AD578" s="159"/>
      <c r="AE578" s="159"/>
      <c r="AG578" s="184"/>
      <c r="AN578" s="159"/>
      <c r="AO578" s="159"/>
      <c r="AP578" s="159"/>
      <c r="AQ578" s="159"/>
      <c r="AR578" s="159"/>
      <c r="AS578" s="159"/>
      <c r="AT578" s="159"/>
      <c r="AU578" s="159"/>
      <c r="AV578" s="159"/>
    </row>
    <row r="579" spans="3:50" ht="12.95" customHeight="1">
      <c r="C579" s="181"/>
      <c r="D579" s="181"/>
      <c r="AA579" s="159"/>
      <c r="AB579" s="159"/>
      <c r="AC579" s="159"/>
      <c r="AD579" s="159"/>
      <c r="AE579" s="159"/>
      <c r="AG579" s="184"/>
      <c r="AN579" s="159"/>
      <c r="AO579" s="159"/>
      <c r="AP579" s="159"/>
      <c r="AQ579" s="159"/>
      <c r="AR579" s="159"/>
      <c r="AS579" s="159"/>
      <c r="AT579" s="159"/>
      <c r="AU579" s="159"/>
    </row>
    <row r="580" spans="3:50" ht="12.95" customHeight="1">
      <c r="C580" s="181"/>
      <c r="D580" s="181"/>
      <c r="AA580" s="159"/>
      <c r="AB580" s="159"/>
      <c r="AC580" s="159"/>
      <c r="AD580" s="159"/>
      <c r="AE580" s="159"/>
      <c r="AG580" s="184"/>
      <c r="AN580" s="159"/>
      <c r="AO580" s="159"/>
      <c r="AP580" s="159"/>
      <c r="AQ580" s="159"/>
      <c r="AR580" s="159"/>
      <c r="AS580" s="159"/>
      <c r="AT580" s="159"/>
      <c r="AU580" s="159"/>
    </row>
    <row r="581" spans="3:50" ht="12.95" customHeight="1">
      <c r="C581" s="181"/>
      <c r="D581" s="181"/>
      <c r="AA581" s="159"/>
      <c r="AB581" s="159"/>
      <c r="AC581" s="159"/>
      <c r="AD581" s="159"/>
      <c r="AE581" s="159"/>
      <c r="AG581" s="184"/>
      <c r="AN581" s="159"/>
      <c r="AO581" s="159"/>
      <c r="AP581" s="159"/>
      <c r="AQ581" s="159"/>
      <c r="AR581" s="159"/>
      <c r="AS581" s="159"/>
      <c r="AT581" s="159"/>
      <c r="AU581" s="159"/>
    </row>
    <row r="582" spans="3:50" ht="12.95" customHeight="1">
      <c r="C582" s="181"/>
      <c r="D582" s="181"/>
      <c r="AA582" s="159"/>
      <c r="AB582" s="159"/>
      <c r="AC582" s="159"/>
      <c r="AD582" s="159"/>
      <c r="AE582" s="159"/>
      <c r="AG582" s="184"/>
      <c r="AN582" s="159"/>
      <c r="AO582" s="159"/>
      <c r="AP582" s="159"/>
      <c r="AQ582" s="159"/>
      <c r="AR582" s="159"/>
      <c r="AS582" s="159"/>
      <c r="AT582" s="159"/>
      <c r="AU582" s="159"/>
    </row>
    <row r="583" spans="3:50" ht="12.95" customHeight="1">
      <c r="C583" s="181"/>
      <c r="D583" s="181"/>
      <c r="AA583" s="159"/>
      <c r="AB583" s="159"/>
      <c r="AC583" s="159"/>
      <c r="AD583" s="159"/>
      <c r="AE583" s="159"/>
      <c r="AG583" s="184"/>
      <c r="AN583" s="159"/>
      <c r="AO583" s="159"/>
      <c r="AP583" s="159"/>
      <c r="AQ583" s="159"/>
      <c r="AR583" s="159"/>
      <c r="AS583" s="159"/>
      <c r="AT583" s="159"/>
      <c r="AU583" s="159"/>
    </row>
    <row r="584" spans="3:50" ht="12.95" customHeight="1">
      <c r="C584" s="181"/>
      <c r="D584" s="181"/>
      <c r="AA584" s="159"/>
      <c r="AB584" s="159"/>
      <c r="AC584" s="159"/>
      <c r="AD584" s="159"/>
      <c r="AE584" s="159"/>
      <c r="AG584" s="184"/>
      <c r="AN584" s="159"/>
      <c r="AO584" s="159"/>
      <c r="AP584" s="159"/>
      <c r="AQ584" s="159"/>
      <c r="AR584" s="159"/>
      <c r="AS584" s="159"/>
      <c r="AT584" s="159"/>
      <c r="AU584" s="159"/>
    </row>
    <row r="585" spans="3:50" ht="12.95" customHeight="1">
      <c r="C585" s="181"/>
      <c r="D585" s="181"/>
      <c r="AA585" s="159"/>
      <c r="AB585" s="159"/>
      <c r="AC585" s="159"/>
      <c r="AD585" s="159"/>
      <c r="AE585" s="159"/>
      <c r="AG585" s="184"/>
      <c r="AN585" s="159"/>
      <c r="AO585" s="159"/>
      <c r="AP585" s="159"/>
      <c r="AQ585" s="159"/>
      <c r="AR585" s="159"/>
      <c r="AS585" s="159"/>
      <c r="AT585" s="159"/>
      <c r="AU585" s="159"/>
    </row>
    <row r="586" spans="3:50" ht="12.95" customHeight="1">
      <c r="C586" s="181"/>
      <c r="D586" s="181"/>
      <c r="AA586" s="159"/>
      <c r="AB586" s="159"/>
      <c r="AC586" s="159"/>
      <c r="AD586" s="159"/>
      <c r="AE586" s="159"/>
      <c r="AG586" s="184"/>
      <c r="AN586" s="159"/>
      <c r="AO586" s="159"/>
      <c r="AP586" s="159"/>
      <c r="AQ586" s="159"/>
      <c r="AR586" s="159"/>
      <c r="AS586" s="159"/>
      <c r="AT586" s="159"/>
      <c r="AU586" s="159"/>
    </row>
    <row r="587" spans="3:50" ht="12.95" customHeight="1">
      <c r="C587" s="181"/>
      <c r="D587" s="181"/>
      <c r="AA587" s="159"/>
      <c r="AB587" s="159"/>
      <c r="AC587" s="159"/>
      <c r="AD587" s="159"/>
      <c r="AE587" s="159"/>
      <c r="AG587" s="184"/>
      <c r="AN587" s="159"/>
      <c r="AO587" s="159"/>
      <c r="AP587" s="159"/>
      <c r="AQ587" s="159"/>
      <c r="AR587" s="159"/>
      <c r="AS587" s="159"/>
      <c r="AT587" s="159"/>
      <c r="AU587" s="159"/>
    </row>
    <row r="588" spans="3:50" ht="12.95" customHeight="1">
      <c r="C588" s="181"/>
      <c r="D588" s="181"/>
      <c r="AA588" s="159"/>
      <c r="AB588" s="159"/>
      <c r="AC588" s="159"/>
      <c r="AD588" s="159"/>
      <c r="AE588" s="159"/>
      <c r="AG588" s="184"/>
      <c r="AN588" s="159"/>
      <c r="AO588" s="159"/>
      <c r="AP588" s="159"/>
      <c r="AQ588" s="159"/>
      <c r="AR588" s="159"/>
      <c r="AS588" s="159"/>
      <c r="AT588" s="159"/>
      <c r="AU588" s="159"/>
    </row>
    <row r="589" spans="3:50" ht="12.95" customHeight="1">
      <c r="C589" s="181"/>
      <c r="D589" s="181"/>
      <c r="AA589" s="159"/>
      <c r="AB589" s="159"/>
      <c r="AC589" s="159"/>
      <c r="AD589" s="159"/>
      <c r="AE589" s="159"/>
      <c r="AG589" s="184"/>
      <c r="AN589" s="159"/>
      <c r="AO589" s="159"/>
      <c r="AP589" s="159"/>
      <c r="AQ589" s="159"/>
      <c r="AR589" s="159"/>
      <c r="AS589" s="159"/>
      <c r="AT589" s="159"/>
      <c r="AU589" s="159"/>
    </row>
    <row r="590" spans="3:50" ht="12.95" customHeight="1">
      <c r="C590" s="181"/>
      <c r="D590" s="181"/>
      <c r="AA590" s="159"/>
      <c r="AB590" s="159"/>
      <c r="AC590" s="159"/>
      <c r="AD590" s="159"/>
      <c r="AE590" s="159"/>
      <c r="AG590" s="184"/>
      <c r="AN590" s="159"/>
      <c r="AO590" s="159"/>
      <c r="AP590" s="159"/>
      <c r="AQ590" s="159"/>
      <c r="AR590" s="159"/>
      <c r="AS590" s="159"/>
      <c r="AT590" s="159"/>
      <c r="AU590" s="159"/>
      <c r="AV590" s="159"/>
    </row>
    <row r="591" spans="3:50" ht="12.95" customHeight="1">
      <c r="C591" s="181"/>
      <c r="D591" s="181"/>
      <c r="AA591" s="159"/>
      <c r="AB591" s="159"/>
      <c r="AC591" s="159"/>
      <c r="AD591" s="159"/>
      <c r="AE591" s="159"/>
      <c r="AG591" s="184"/>
      <c r="AN591" s="159"/>
      <c r="AO591" s="159"/>
      <c r="AP591" s="159"/>
      <c r="AQ591" s="159"/>
      <c r="AR591" s="159"/>
      <c r="AS591" s="159"/>
      <c r="AT591" s="159"/>
      <c r="AU591" s="159"/>
      <c r="AV591" s="159"/>
    </row>
    <row r="592" spans="3:50" ht="12.95" customHeight="1">
      <c r="C592" s="181"/>
      <c r="D592" s="181"/>
      <c r="AA592" s="159"/>
      <c r="AB592" s="159"/>
      <c r="AC592" s="159"/>
      <c r="AD592" s="159"/>
      <c r="AE592" s="159"/>
      <c r="AG592" s="184"/>
      <c r="AN592" s="159"/>
      <c r="AO592" s="159"/>
      <c r="AP592" s="159"/>
      <c r="AQ592" s="159"/>
      <c r="AR592" s="159"/>
      <c r="AS592" s="159"/>
      <c r="AT592" s="159"/>
      <c r="AU592" s="159"/>
      <c r="AV592" s="159"/>
      <c r="AX592" s="159"/>
    </row>
    <row r="593" spans="3:64" ht="12.95" customHeight="1">
      <c r="C593" s="181"/>
      <c r="D593" s="181"/>
      <c r="AA593" s="159"/>
      <c r="AB593" s="159"/>
      <c r="AC593" s="159"/>
      <c r="AD593" s="159"/>
      <c r="AE593" s="159"/>
      <c r="AG593" s="184"/>
      <c r="AN593" s="159"/>
      <c r="AO593" s="159"/>
      <c r="AP593" s="159"/>
      <c r="AQ593" s="159"/>
      <c r="AR593" s="159"/>
      <c r="AS593" s="159"/>
      <c r="AT593" s="159"/>
      <c r="AU593" s="159"/>
      <c r="AV593" s="159"/>
    </row>
    <row r="594" spans="3:64" ht="12.95" customHeight="1">
      <c r="C594" s="181"/>
      <c r="D594" s="181"/>
      <c r="AA594" s="159"/>
      <c r="AB594" s="159"/>
      <c r="AC594" s="159"/>
      <c r="AD594" s="159"/>
      <c r="AE594" s="159"/>
      <c r="AG594" s="184"/>
      <c r="AN594" s="159"/>
      <c r="AO594" s="159"/>
      <c r="AP594" s="159"/>
      <c r="AQ594" s="159"/>
      <c r="AR594" s="159"/>
      <c r="AS594" s="159"/>
      <c r="AT594" s="159"/>
      <c r="AU594" s="159"/>
    </row>
    <row r="595" spans="3:64" ht="12.95" customHeight="1">
      <c r="C595" s="181"/>
      <c r="D595" s="181"/>
      <c r="AA595" s="159"/>
      <c r="AB595" s="159"/>
      <c r="AC595" s="159"/>
      <c r="AD595" s="159"/>
      <c r="AE595" s="159"/>
      <c r="AG595" s="184"/>
      <c r="AN595" s="159"/>
      <c r="AO595" s="159"/>
      <c r="AP595" s="159"/>
      <c r="AQ595" s="159"/>
      <c r="AR595" s="159"/>
      <c r="AS595" s="159"/>
      <c r="AT595" s="159"/>
      <c r="AU595" s="159"/>
    </row>
    <row r="596" spans="3:64" ht="12.95" customHeight="1">
      <c r="C596" s="181"/>
      <c r="D596" s="181"/>
      <c r="AA596" s="159"/>
      <c r="AB596" s="159"/>
      <c r="AC596" s="159"/>
      <c r="AD596" s="159"/>
      <c r="AE596" s="159"/>
      <c r="AG596" s="184"/>
      <c r="AN596" s="159"/>
      <c r="AO596" s="159"/>
      <c r="AP596" s="159"/>
      <c r="AQ596" s="159"/>
      <c r="AR596" s="159"/>
      <c r="AS596" s="159"/>
      <c r="AT596" s="159"/>
      <c r="AU596" s="159"/>
    </row>
    <row r="597" spans="3:64" ht="12.95" customHeight="1">
      <c r="C597" s="181"/>
      <c r="D597" s="181"/>
      <c r="AA597" s="159"/>
      <c r="AB597" s="159"/>
      <c r="AC597" s="159"/>
      <c r="AD597" s="159"/>
      <c r="AE597" s="159"/>
      <c r="AG597" s="184"/>
      <c r="AN597" s="159"/>
      <c r="AO597" s="159"/>
      <c r="AP597" s="159"/>
      <c r="AQ597" s="159"/>
      <c r="AR597" s="159"/>
      <c r="AS597" s="159"/>
      <c r="AT597" s="159"/>
      <c r="AU597" s="159"/>
    </row>
    <row r="598" spans="3:64" ht="12.95" customHeight="1">
      <c r="C598" s="181"/>
      <c r="D598" s="181"/>
      <c r="AA598" s="159"/>
      <c r="AB598" s="159"/>
      <c r="AC598" s="159"/>
      <c r="AD598" s="159"/>
      <c r="AE598" s="159"/>
      <c r="AG598" s="184"/>
      <c r="AN598" s="159"/>
      <c r="AO598" s="159"/>
      <c r="AP598" s="159"/>
      <c r="AQ598" s="159"/>
      <c r="AR598" s="159"/>
      <c r="AS598" s="159"/>
      <c r="AT598" s="159"/>
      <c r="AU598" s="159"/>
    </row>
    <row r="599" spans="3:64" ht="12.95" customHeight="1">
      <c r="C599" s="181"/>
      <c r="D599" s="181"/>
      <c r="AA599" s="159"/>
      <c r="AB599" s="159"/>
      <c r="AC599" s="159"/>
      <c r="AD599" s="159"/>
      <c r="AE599" s="159"/>
      <c r="AG599" s="184"/>
      <c r="AN599" s="159"/>
      <c r="AO599" s="159"/>
      <c r="AP599" s="159"/>
      <c r="AQ599" s="159"/>
      <c r="AR599" s="159"/>
      <c r="AS599" s="159"/>
      <c r="AT599" s="159"/>
      <c r="AU599" s="159"/>
    </row>
    <row r="600" spans="3:64" ht="12.95" customHeight="1">
      <c r="C600" s="181"/>
      <c r="D600" s="181"/>
      <c r="AA600" s="159"/>
      <c r="AB600" s="159"/>
      <c r="AC600" s="159"/>
      <c r="AD600" s="159"/>
      <c r="AE600" s="159"/>
      <c r="AG600" s="184"/>
      <c r="AN600" s="159"/>
      <c r="AO600" s="159"/>
      <c r="AP600" s="159"/>
      <c r="AQ600" s="159"/>
      <c r="AR600" s="159"/>
      <c r="AS600" s="159"/>
      <c r="AT600" s="159"/>
      <c r="AU600" s="159"/>
    </row>
    <row r="601" spans="3:64" ht="12.95" customHeight="1">
      <c r="C601" s="181"/>
      <c r="D601" s="181"/>
      <c r="AA601" s="159"/>
      <c r="AB601" s="159"/>
      <c r="AC601" s="159"/>
      <c r="AD601" s="159"/>
      <c r="AE601" s="159"/>
      <c r="AG601" s="184"/>
      <c r="AN601" s="159"/>
      <c r="AO601" s="159"/>
      <c r="AP601" s="159"/>
      <c r="AQ601" s="159"/>
      <c r="AR601" s="159"/>
      <c r="AS601" s="159"/>
      <c r="AT601" s="159"/>
      <c r="AU601" s="159"/>
    </row>
    <row r="602" spans="3:64" ht="12.95" customHeight="1">
      <c r="C602" s="181"/>
      <c r="D602" s="181"/>
      <c r="AA602" s="159"/>
      <c r="AB602" s="159"/>
      <c r="AC602" s="159"/>
      <c r="AD602" s="159"/>
      <c r="AE602" s="159"/>
      <c r="AG602" s="184"/>
      <c r="AN602" s="159"/>
      <c r="AO602" s="159"/>
      <c r="AP602" s="159"/>
      <c r="AQ602" s="159"/>
      <c r="AR602" s="159"/>
      <c r="AS602" s="159"/>
      <c r="AT602" s="159"/>
      <c r="AU602" s="159"/>
    </row>
    <row r="603" spans="3:64" ht="12.95" customHeight="1">
      <c r="C603" s="181"/>
      <c r="D603" s="181"/>
      <c r="AA603" s="159"/>
      <c r="AB603" s="159"/>
      <c r="AC603" s="159"/>
      <c r="AD603" s="159"/>
      <c r="AE603" s="159"/>
      <c r="AG603" s="184"/>
      <c r="AN603" s="159"/>
      <c r="AO603" s="159"/>
      <c r="AP603" s="159"/>
      <c r="AQ603" s="159"/>
      <c r="AR603" s="159"/>
      <c r="AS603" s="159"/>
      <c r="AT603" s="159"/>
      <c r="AU603" s="159"/>
    </row>
    <row r="604" spans="3:64" ht="12.95" customHeight="1">
      <c r="C604" s="181"/>
      <c r="D604" s="181"/>
      <c r="AA604" s="159"/>
      <c r="AB604" s="159"/>
      <c r="AC604" s="159"/>
      <c r="AD604" s="159"/>
      <c r="AE604" s="159"/>
      <c r="AG604" s="184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  <c r="BJ604" s="159"/>
      <c r="BK604" s="159"/>
      <c r="BL604" s="159"/>
    </row>
    <row r="605" spans="3:64" ht="12.95" customHeight="1">
      <c r="C605" s="181"/>
      <c r="D605" s="181"/>
      <c r="AA605" s="159"/>
      <c r="AB605" s="159"/>
      <c r="AC605" s="159"/>
      <c r="AD605" s="159"/>
      <c r="AE605" s="159"/>
      <c r="AG605" s="184"/>
      <c r="AN605" s="159"/>
      <c r="AO605" s="159"/>
      <c r="AP605" s="159"/>
      <c r="AQ605" s="159"/>
      <c r="AR605" s="159"/>
      <c r="AS605" s="159"/>
      <c r="AT605" s="159"/>
      <c r="AU605" s="159"/>
    </row>
    <row r="606" spans="3:64" ht="12.95" customHeight="1">
      <c r="C606" s="181"/>
      <c r="D606" s="181"/>
      <c r="AA606" s="159"/>
      <c r="AB606" s="159"/>
      <c r="AC606" s="159"/>
      <c r="AD606" s="159"/>
      <c r="AE606" s="159"/>
      <c r="AG606" s="184"/>
      <c r="AN606" s="159"/>
      <c r="AO606" s="159"/>
      <c r="AP606" s="159"/>
      <c r="AQ606" s="159"/>
      <c r="AR606" s="159"/>
      <c r="AS606" s="159"/>
      <c r="AT606" s="159"/>
      <c r="AU606" s="159"/>
    </row>
    <row r="607" spans="3:64" ht="12.95" customHeight="1">
      <c r="C607" s="181"/>
      <c r="D607" s="181"/>
      <c r="AA607" s="159"/>
      <c r="AB607" s="159"/>
      <c r="AC607" s="159"/>
      <c r="AD607" s="159"/>
      <c r="AE607" s="159"/>
      <c r="AG607" s="184"/>
      <c r="AN607" s="159"/>
      <c r="AO607" s="159"/>
      <c r="AP607" s="159"/>
      <c r="AQ607" s="159"/>
      <c r="AR607" s="159"/>
      <c r="AS607" s="159"/>
      <c r="AT607" s="159"/>
      <c r="AU607" s="159"/>
    </row>
    <row r="608" spans="3:64" ht="12.95" customHeight="1">
      <c r="C608" s="181"/>
      <c r="D608" s="181"/>
      <c r="AA608" s="159"/>
      <c r="AB608" s="159"/>
      <c r="AC608" s="159"/>
      <c r="AD608" s="159"/>
      <c r="AE608" s="159"/>
      <c r="AG608" s="184"/>
      <c r="AN608" s="159"/>
      <c r="AO608" s="159"/>
      <c r="AP608" s="159"/>
      <c r="AQ608" s="159"/>
      <c r="AR608" s="159"/>
      <c r="AS608" s="159"/>
      <c r="AT608" s="159"/>
      <c r="AU608" s="159"/>
    </row>
    <row r="609" spans="3:64" ht="12.95" customHeight="1">
      <c r="C609" s="181"/>
      <c r="D609" s="181"/>
      <c r="AA609" s="159"/>
      <c r="AB609" s="159"/>
      <c r="AC609" s="159"/>
      <c r="AD609" s="159"/>
      <c r="AE609" s="159"/>
      <c r="AG609" s="184"/>
      <c r="AN609" s="159"/>
      <c r="AO609" s="159"/>
      <c r="AP609" s="159"/>
      <c r="AQ609" s="159"/>
      <c r="AR609" s="159"/>
      <c r="AS609" s="159"/>
      <c r="AT609" s="159"/>
      <c r="AU609" s="159"/>
    </row>
    <row r="610" spans="3:64" ht="12.95" customHeight="1">
      <c r="C610" s="181"/>
      <c r="D610" s="181"/>
      <c r="AA610" s="159"/>
      <c r="AB610" s="159"/>
      <c r="AC610" s="159"/>
      <c r="AD610" s="159"/>
      <c r="AE610" s="159"/>
      <c r="AG610" s="184"/>
      <c r="AN610" s="159"/>
      <c r="AO610" s="159"/>
      <c r="AP610" s="159"/>
      <c r="AQ610" s="159"/>
      <c r="AR610" s="159"/>
      <c r="AS610" s="159"/>
      <c r="AT610" s="159"/>
      <c r="AU610" s="159"/>
    </row>
    <row r="611" spans="3:64" ht="12.95" customHeight="1">
      <c r="C611" s="181"/>
      <c r="D611" s="181"/>
      <c r="AA611" s="159"/>
      <c r="AB611" s="159"/>
      <c r="AC611" s="159"/>
      <c r="AD611" s="159"/>
      <c r="AE611" s="159"/>
      <c r="AG611" s="184"/>
      <c r="AN611" s="159"/>
      <c r="AO611" s="159"/>
      <c r="AP611" s="159"/>
      <c r="AQ611" s="159"/>
      <c r="AR611" s="159"/>
      <c r="AS611" s="159"/>
      <c r="AT611" s="159"/>
      <c r="AU611" s="159"/>
    </row>
    <row r="612" spans="3:64" ht="12.95" customHeight="1">
      <c r="C612" s="181"/>
      <c r="D612" s="181"/>
      <c r="AA612" s="159"/>
      <c r="AB612" s="159"/>
      <c r="AC612" s="159"/>
      <c r="AD612" s="159"/>
      <c r="AE612" s="159"/>
      <c r="AG612" s="184"/>
      <c r="AN612" s="159"/>
      <c r="AO612" s="159"/>
      <c r="AP612" s="159"/>
      <c r="AQ612" s="159"/>
      <c r="AR612" s="159"/>
      <c r="AS612" s="159"/>
      <c r="AT612" s="159"/>
      <c r="AU612" s="159"/>
    </row>
    <row r="613" spans="3:64" ht="12.95" customHeight="1">
      <c r="C613" s="181"/>
      <c r="D613" s="181"/>
      <c r="AA613" s="159"/>
      <c r="AB613" s="159"/>
      <c r="AC613" s="159"/>
      <c r="AD613" s="159"/>
      <c r="AE613" s="159"/>
      <c r="AG613" s="184"/>
      <c r="AN613" s="159"/>
      <c r="AO613" s="159"/>
      <c r="AP613" s="159"/>
      <c r="AQ613" s="159"/>
      <c r="AR613" s="159"/>
      <c r="AS613" s="159"/>
      <c r="AT613" s="159"/>
      <c r="AU613" s="159"/>
      <c r="AV613" s="159"/>
    </row>
    <row r="614" spans="3:64" ht="12.95" customHeight="1">
      <c r="C614" s="181"/>
      <c r="D614" s="181"/>
      <c r="AA614" s="159"/>
      <c r="AB614" s="159"/>
      <c r="AC614" s="159"/>
      <c r="AD614" s="159"/>
      <c r="AE614" s="159"/>
      <c r="AG614" s="184"/>
      <c r="AN614" s="159"/>
      <c r="AO614" s="159"/>
      <c r="AP614" s="159"/>
      <c r="AQ614" s="159"/>
      <c r="AR614" s="159"/>
      <c r="AS614" s="159"/>
      <c r="AT614" s="159"/>
      <c r="AU614" s="159"/>
    </row>
    <row r="615" spans="3:64" ht="12.95" customHeight="1">
      <c r="C615" s="181"/>
      <c r="D615" s="181"/>
      <c r="AA615" s="159"/>
      <c r="AB615" s="159"/>
      <c r="AC615" s="159"/>
      <c r="AD615" s="159"/>
      <c r="AE615" s="159"/>
      <c r="AG615" s="184"/>
      <c r="AN615" s="159"/>
      <c r="AO615" s="159"/>
      <c r="AP615" s="159"/>
      <c r="AQ615" s="159"/>
      <c r="AR615" s="159"/>
      <c r="AS615" s="159"/>
      <c r="AT615" s="159"/>
      <c r="AU615" s="159"/>
    </row>
    <row r="616" spans="3:64" ht="12.95" customHeight="1">
      <c r="C616" s="181"/>
      <c r="D616" s="181"/>
      <c r="AA616" s="159"/>
      <c r="AB616" s="159"/>
      <c r="AC616" s="159"/>
      <c r="AD616" s="159"/>
      <c r="AE616" s="159"/>
      <c r="AG616" s="184"/>
      <c r="AN616" s="159"/>
      <c r="AO616" s="159"/>
      <c r="AP616" s="159"/>
      <c r="AQ616" s="159"/>
      <c r="AR616" s="159"/>
      <c r="AS616" s="159"/>
      <c r="AT616" s="159"/>
      <c r="AU616" s="159"/>
    </row>
    <row r="617" spans="3:64" ht="12.95" customHeight="1">
      <c r="C617" s="181"/>
      <c r="D617" s="181"/>
      <c r="AA617" s="159"/>
      <c r="AB617" s="159"/>
      <c r="AC617" s="159"/>
      <c r="AD617" s="159"/>
      <c r="AE617" s="159"/>
      <c r="AG617" s="184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</row>
    <row r="618" spans="3:64" ht="12.95" customHeight="1">
      <c r="C618" s="181"/>
      <c r="D618" s="181"/>
      <c r="AA618" s="159"/>
      <c r="AB618" s="159"/>
      <c r="AC618" s="159"/>
      <c r="AD618" s="159"/>
      <c r="AE618" s="159"/>
      <c r="AG618" s="184"/>
      <c r="AN618" s="159"/>
      <c r="AO618" s="159"/>
      <c r="AP618" s="159"/>
      <c r="AQ618" s="159"/>
      <c r="AR618" s="159"/>
      <c r="AS618" s="159"/>
      <c r="AT618" s="159"/>
      <c r="AU618" s="159"/>
    </row>
    <row r="619" spans="3:64" ht="12.95" customHeight="1">
      <c r="C619" s="181"/>
      <c r="D619" s="181"/>
      <c r="AA619" s="159"/>
      <c r="AB619" s="159"/>
      <c r="AC619" s="159"/>
      <c r="AD619" s="159"/>
      <c r="AE619" s="159"/>
      <c r="AG619" s="184"/>
      <c r="AN619" s="159"/>
      <c r="AO619" s="159"/>
      <c r="AP619" s="159"/>
      <c r="AQ619" s="159"/>
      <c r="AR619" s="159"/>
      <c r="AS619" s="159"/>
      <c r="AT619" s="159"/>
      <c r="AU619" s="159"/>
    </row>
    <row r="620" spans="3:64" ht="12.95" customHeight="1">
      <c r="C620" s="181"/>
      <c r="D620" s="181"/>
      <c r="AA620" s="159"/>
      <c r="AB620" s="159"/>
      <c r="AC620" s="159"/>
      <c r="AD620" s="159"/>
      <c r="AE620" s="159"/>
      <c r="AG620" s="184"/>
      <c r="AN620" s="159"/>
      <c r="AO620" s="159"/>
      <c r="AP620" s="159"/>
      <c r="AQ620" s="159"/>
      <c r="AR620" s="159"/>
      <c r="AS620" s="159"/>
      <c r="AT620" s="159"/>
      <c r="AU620" s="159"/>
    </row>
    <row r="621" spans="3:64" ht="12.95" customHeight="1">
      <c r="C621" s="181"/>
      <c r="D621" s="181"/>
      <c r="AA621" s="159"/>
      <c r="AB621" s="159"/>
      <c r="AC621" s="159"/>
      <c r="AD621" s="159"/>
      <c r="AE621" s="159"/>
      <c r="AG621" s="184"/>
      <c r="AN621" s="159"/>
      <c r="AO621" s="159"/>
      <c r="AP621" s="159"/>
      <c r="AQ621" s="159"/>
      <c r="AR621" s="159"/>
      <c r="AS621" s="159"/>
      <c r="AT621" s="159"/>
      <c r="AU621" s="159"/>
    </row>
    <row r="622" spans="3:64" ht="12.95" customHeight="1">
      <c r="C622" s="181"/>
      <c r="D622" s="181"/>
      <c r="AA622" s="159"/>
      <c r="AB622" s="159"/>
      <c r="AC622" s="159"/>
      <c r="AD622" s="159"/>
      <c r="AE622" s="159"/>
      <c r="AG622" s="184"/>
      <c r="AN622" s="159"/>
      <c r="AO622" s="159"/>
      <c r="AP622" s="159"/>
      <c r="AQ622" s="159"/>
      <c r="AR622" s="159"/>
      <c r="AS622" s="159"/>
      <c r="AT622" s="159"/>
      <c r="AU622" s="159"/>
    </row>
    <row r="623" spans="3:64" ht="12.95" customHeight="1">
      <c r="C623" s="181"/>
      <c r="D623" s="181"/>
      <c r="AA623" s="159"/>
      <c r="AB623" s="159"/>
      <c r="AC623" s="159"/>
      <c r="AD623" s="159"/>
      <c r="AE623" s="159"/>
      <c r="AG623" s="184"/>
      <c r="AN623" s="159"/>
      <c r="AO623" s="159"/>
      <c r="AP623" s="159"/>
      <c r="AQ623" s="159"/>
      <c r="AR623" s="159"/>
      <c r="AS623" s="159"/>
      <c r="AT623" s="159"/>
      <c r="AU623" s="159"/>
    </row>
    <row r="624" spans="3:64" ht="12.95" customHeight="1">
      <c r="C624" s="181"/>
      <c r="D624" s="181"/>
      <c r="AA624" s="159"/>
      <c r="AB624" s="159"/>
      <c r="AC624" s="159"/>
      <c r="AD624" s="159"/>
      <c r="AE624" s="159"/>
      <c r="AG624" s="184"/>
      <c r="AN624" s="159"/>
      <c r="AO624" s="159"/>
      <c r="AP624" s="159"/>
      <c r="AQ624" s="159"/>
      <c r="AR624" s="159"/>
      <c r="AS624" s="159"/>
      <c r="AT624" s="159"/>
      <c r="AU624" s="159"/>
    </row>
    <row r="625" spans="3:64" ht="12.95" customHeight="1">
      <c r="C625" s="181"/>
      <c r="D625" s="181"/>
      <c r="AA625" s="159"/>
      <c r="AB625" s="159"/>
      <c r="AC625" s="159"/>
      <c r="AD625" s="159"/>
      <c r="AE625" s="159"/>
      <c r="AG625" s="184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  <c r="BJ625" s="159"/>
      <c r="BK625" s="159"/>
      <c r="BL625" s="159"/>
    </row>
    <row r="626" spans="3:64" ht="12.95" customHeight="1">
      <c r="C626" s="181"/>
      <c r="D626" s="181"/>
      <c r="AA626" s="159"/>
      <c r="AB626" s="159"/>
      <c r="AC626" s="159"/>
      <c r="AD626" s="159"/>
      <c r="AE626" s="159"/>
      <c r="AG626" s="184"/>
      <c r="AN626" s="159"/>
      <c r="AO626" s="159"/>
      <c r="AP626" s="159"/>
      <c r="AQ626" s="159"/>
      <c r="AR626" s="159"/>
      <c r="AS626" s="159"/>
      <c r="AT626" s="159"/>
      <c r="AU626" s="159"/>
    </row>
    <row r="627" spans="3:64" ht="12.95" customHeight="1">
      <c r="C627" s="181"/>
      <c r="D627" s="181"/>
      <c r="AA627" s="159"/>
      <c r="AB627" s="159"/>
      <c r="AC627" s="159"/>
      <c r="AD627" s="159"/>
      <c r="AE627" s="159"/>
      <c r="AG627" s="184"/>
      <c r="AN627" s="159"/>
      <c r="AO627" s="159"/>
      <c r="AP627" s="159"/>
      <c r="AQ627" s="159"/>
      <c r="AR627" s="159"/>
      <c r="AS627" s="159"/>
      <c r="AT627" s="159"/>
      <c r="AU627" s="159"/>
    </row>
    <row r="628" spans="3:64" ht="12.95" customHeight="1">
      <c r="C628" s="181"/>
      <c r="D628" s="181"/>
      <c r="AA628" s="159"/>
      <c r="AB628" s="159"/>
      <c r="AC628" s="159"/>
      <c r="AD628" s="159"/>
      <c r="AE628" s="159"/>
      <c r="AG628" s="184"/>
      <c r="AN628" s="159"/>
      <c r="AO628" s="159"/>
      <c r="AP628" s="159"/>
      <c r="AQ628" s="159"/>
      <c r="AR628" s="159"/>
      <c r="AS628" s="159"/>
      <c r="AT628" s="159"/>
      <c r="AU628" s="159"/>
    </row>
    <row r="629" spans="3:64" ht="12.95" customHeight="1">
      <c r="C629" s="181"/>
      <c r="D629" s="181"/>
      <c r="AA629" s="159"/>
      <c r="AB629" s="159"/>
      <c r="AC629" s="159"/>
      <c r="AD629" s="159"/>
      <c r="AE629" s="159"/>
      <c r="AG629" s="184"/>
      <c r="AN629" s="159"/>
      <c r="AO629" s="159"/>
      <c r="AP629" s="159"/>
      <c r="AQ629" s="159"/>
      <c r="AR629" s="159"/>
      <c r="AS629" s="159"/>
      <c r="AT629" s="159"/>
      <c r="AU629" s="159"/>
    </row>
    <row r="630" spans="3:64" ht="12.95" customHeight="1">
      <c r="C630" s="181"/>
      <c r="D630" s="181"/>
      <c r="AA630" s="159"/>
      <c r="AB630" s="159"/>
      <c r="AC630" s="159"/>
      <c r="AD630" s="159"/>
      <c r="AE630" s="159"/>
      <c r="AG630" s="184"/>
      <c r="AN630" s="159"/>
      <c r="AO630" s="159"/>
      <c r="AP630" s="159"/>
      <c r="AQ630" s="159"/>
      <c r="AR630" s="159"/>
      <c r="AS630" s="159"/>
      <c r="AT630" s="159"/>
      <c r="AU630" s="159"/>
    </row>
    <row r="631" spans="3:64" ht="12.95" customHeight="1">
      <c r="C631" s="181"/>
      <c r="D631" s="181"/>
      <c r="AA631" s="159"/>
      <c r="AB631" s="159"/>
      <c r="AC631" s="159"/>
      <c r="AD631" s="159"/>
      <c r="AE631" s="159"/>
      <c r="AG631" s="184"/>
      <c r="AN631" s="159"/>
      <c r="AO631" s="159"/>
      <c r="AP631" s="159"/>
      <c r="AQ631" s="159"/>
      <c r="AR631" s="159"/>
      <c r="AS631" s="159"/>
      <c r="AT631" s="159"/>
      <c r="AU631" s="159"/>
    </row>
    <row r="632" spans="3:64" ht="12.95" customHeight="1">
      <c r="C632" s="181"/>
      <c r="D632" s="181"/>
      <c r="AA632" s="159"/>
      <c r="AB632" s="159"/>
      <c r="AC632" s="159"/>
      <c r="AD632" s="159"/>
      <c r="AE632" s="159"/>
      <c r="AG632" s="184"/>
      <c r="AN632" s="159"/>
      <c r="AO632" s="159"/>
      <c r="AP632" s="159"/>
      <c r="AQ632" s="159"/>
      <c r="AR632" s="159"/>
      <c r="AS632" s="159"/>
      <c r="AT632" s="159"/>
      <c r="AU632" s="159"/>
    </row>
    <row r="633" spans="3:64" ht="12.95" customHeight="1">
      <c r="C633" s="181"/>
      <c r="D633" s="181"/>
      <c r="AA633" s="159"/>
      <c r="AB633" s="159"/>
      <c r="AC633" s="159"/>
      <c r="AD633" s="159"/>
      <c r="AE633" s="159"/>
      <c r="AG633" s="184"/>
      <c r="AN633" s="159"/>
      <c r="AO633" s="159"/>
      <c r="AP633" s="159"/>
      <c r="AQ633" s="159"/>
      <c r="AR633" s="159"/>
      <c r="AS633" s="159"/>
      <c r="AT633" s="159"/>
      <c r="AU633" s="159"/>
    </row>
    <row r="634" spans="3:64" ht="12.95" customHeight="1">
      <c r="C634" s="181"/>
      <c r="D634" s="181"/>
      <c r="AA634" s="159"/>
      <c r="AB634" s="159"/>
      <c r="AC634" s="159"/>
      <c r="AD634" s="159"/>
      <c r="AE634" s="159"/>
      <c r="AG634" s="184"/>
      <c r="AN634" s="159"/>
      <c r="AO634" s="159"/>
      <c r="AP634" s="159"/>
      <c r="AQ634" s="159"/>
      <c r="AR634" s="159"/>
      <c r="AS634" s="159"/>
      <c r="AT634" s="159"/>
      <c r="AU634" s="159"/>
    </row>
    <row r="635" spans="3:64" ht="12.95" customHeight="1">
      <c r="C635" s="181"/>
      <c r="D635" s="181"/>
      <c r="AA635" s="159"/>
      <c r="AB635" s="159"/>
      <c r="AC635" s="159"/>
      <c r="AD635" s="159"/>
      <c r="AE635" s="159"/>
      <c r="AG635" s="184"/>
      <c r="AN635" s="159"/>
      <c r="AO635" s="159"/>
      <c r="AP635" s="159"/>
      <c r="AQ635" s="159"/>
      <c r="AR635" s="159"/>
      <c r="AS635" s="159"/>
      <c r="AT635" s="159"/>
      <c r="AU635" s="159"/>
    </row>
    <row r="636" spans="3:64" ht="12.95" customHeight="1">
      <c r="C636" s="181"/>
      <c r="D636" s="181"/>
      <c r="AA636" s="159"/>
      <c r="AB636" s="159"/>
      <c r="AC636" s="159"/>
      <c r="AD636" s="159"/>
      <c r="AE636" s="159"/>
      <c r="AG636" s="184"/>
      <c r="AN636" s="159"/>
      <c r="AO636" s="159"/>
      <c r="AP636" s="159"/>
      <c r="AQ636" s="159"/>
      <c r="AR636" s="159"/>
      <c r="AS636" s="159"/>
      <c r="AT636" s="159"/>
      <c r="AU636" s="159"/>
    </row>
    <row r="637" spans="3:64" ht="12.95" customHeight="1">
      <c r="C637" s="181"/>
      <c r="D637" s="181"/>
      <c r="AA637" s="159"/>
      <c r="AB637" s="159"/>
      <c r="AC637" s="159"/>
      <c r="AD637" s="159"/>
      <c r="AE637" s="159"/>
      <c r="AG637" s="184"/>
      <c r="AN637" s="159"/>
      <c r="AO637" s="159"/>
      <c r="AP637" s="159"/>
      <c r="AQ637" s="159"/>
      <c r="AR637" s="159"/>
      <c r="AS637" s="159"/>
      <c r="AT637" s="159"/>
      <c r="AU637" s="159"/>
    </row>
    <row r="638" spans="3:64" ht="12.95" customHeight="1">
      <c r="C638" s="181"/>
      <c r="D638" s="181"/>
      <c r="AA638" s="159"/>
      <c r="AB638" s="159"/>
      <c r="AC638" s="159"/>
      <c r="AD638" s="159"/>
      <c r="AE638" s="159"/>
      <c r="AG638" s="184"/>
      <c r="AN638" s="159"/>
      <c r="AO638" s="159"/>
      <c r="AP638" s="159"/>
      <c r="AQ638" s="159"/>
      <c r="AR638" s="159"/>
      <c r="AS638" s="159"/>
      <c r="AT638" s="159"/>
      <c r="AU638" s="159"/>
    </row>
    <row r="639" spans="3:64" ht="12.95" customHeight="1">
      <c r="C639" s="181"/>
      <c r="D639" s="181"/>
      <c r="AA639" s="159"/>
      <c r="AB639" s="159"/>
      <c r="AC639" s="159"/>
      <c r="AD639" s="159"/>
      <c r="AE639" s="159"/>
      <c r="AG639" s="184"/>
      <c r="AN639" s="159"/>
      <c r="AO639" s="159"/>
      <c r="AP639" s="159"/>
      <c r="AQ639" s="159"/>
      <c r="AR639" s="159"/>
      <c r="AS639" s="159"/>
      <c r="AT639" s="159"/>
      <c r="AU639" s="159"/>
      <c r="AV639" s="159"/>
    </row>
    <row r="640" spans="3:64" ht="12.95" customHeight="1">
      <c r="C640" s="181"/>
      <c r="D640" s="181"/>
      <c r="AA640" s="159"/>
      <c r="AB640" s="159"/>
      <c r="AC640" s="159"/>
      <c r="AD640" s="159"/>
      <c r="AE640" s="159"/>
      <c r="AG640" s="184"/>
      <c r="AN640" s="159"/>
      <c r="AO640" s="159"/>
      <c r="AP640" s="159"/>
      <c r="AQ640" s="159"/>
      <c r="AR640" s="159"/>
      <c r="AS640" s="159"/>
      <c r="AT640" s="159"/>
      <c r="AU640" s="159"/>
    </row>
    <row r="641" spans="3:47" ht="12.95" customHeight="1">
      <c r="C641" s="181"/>
      <c r="D641" s="181"/>
      <c r="AA641" s="159"/>
      <c r="AB641" s="159"/>
      <c r="AC641" s="159"/>
      <c r="AD641" s="159"/>
      <c r="AE641" s="159"/>
      <c r="AG641" s="184"/>
      <c r="AN641" s="159"/>
      <c r="AO641" s="159"/>
      <c r="AP641" s="159"/>
      <c r="AQ641" s="159"/>
      <c r="AR641" s="159"/>
      <c r="AS641" s="159"/>
      <c r="AT641" s="159"/>
      <c r="AU641" s="159"/>
    </row>
    <row r="642" spans="3:47" ht="12.95" customHeight="1">
      <c r="C642" s="181"/>
      <c r="D642" s="181"/>
      <c r="AA642" s="159"/>
      <c r="AB642" s="159"/>
      <c r="AC642" s="159"/>
      <c r="AD642" s="159"/>
      <c r="AE642" s="159"/>
      <c r="AG642" s="184"/>
      <c r="AN642" s="159"/>
      <c r="AO642" s="159"/>
      <c r="AP642" s="159"/>
      <c r="AQ642" s="159"/>
      <c r="AR642" s="159"/>
      <c r="AS642" s="159"/>
      <c r="AT642" s="159"/>
      <c r="AU642" s="159"/>
    </row>
    <row r="643" spans="3:47" ht="12.95" customHeight="1">
      <c r="C643" s="181"/>
      <c r="D643" s="181"/>
      <c r="AA643" s="159"/>
      <c r="AB643" s="159"/>
      <c r="AC643" s="159"/>
      <c r="AD643" s="159"/>
      <c r="AE643" s="159"/>
      <c r="AG643" s="184"/>
      <c r="AN643" s="159"/>
      <c r="AO643" s="159"/>
      <c r="AP643" s="159"/>
      <c r="AQ643" s="159"/>
      <c r="AR643" s="159"/>
      <c r="AS643" s="159"/>
      <c r="AT643" s="159"/>
      <c r="AU643" s="159"/>
    </row>
    <row r="644" spans="3:47" ht="12.95" customHeight="1">
      <c r="C644" s="181"/>
      <c r="D644" s="181"/>
      <c r="AA644" s="159"/>
      <c r="AB644" s="159"/>
      <c r="AC644" s="159"/>
      <c r="AD644" s="159"/>
      <c r="AE644" s="159"/>
      <c r="AG644" s="184"/>
      <c r="AN644" s="159"/>
      <c r="AO644" s="159"/>
      <c r="AP644" s="159"/>
      <c r="AQ644" s="159"/>
      <c r="AR644" s="159"/>
      <c r="AS644" s="159"/>
      <c r="AT644" s="159"/>
      <c r="AU644" s="159"/>
    </row>
    <row r="645" spans="3:47" ht="12.95" customHeight="1">
      <c r="C645" s="181"/>
      <c r="D645" s="181"/>
      <c r="AA645" s="159"/>
      <c r="AB645" s="159"/>
      <c r="AC645" s="159"/>
      <c r="AD645" s="159"/>
      <c r="AE645" s="159"/>
      <c r="AG645" s="184"/>
      <c r="AN645" s="159"/>
      <c r="AO645" s="159"/>
      <c r="AP645" s="159"/>
      <c r="AQ645" s="159"/>
      <c r="AR645" s="159"/>
      <c r="AS645" s="159"/>
      <c r="AT645" s="159"/>
      <c r="AU645" s="159"/>
    </row>
    <row r="646" spans="3:47" ht="12.95" customHeight="1">
      <c r="C646" s="181"/>
      <c r="D646" s="181"/>
      <c r="AA646" s="159"/>
      <c r="AB646" s="159"/>
      <c r="AC646" s="159"/>
      <c r="AD646" s="159"/>
      <c r="AE646" s="159"/>
      <c r="AG646" s="184"/>
      <c r="AN646" s="159"/>
      <c r="AO646" s="159"/>
      <c r="AP646" s="159"/>
      <c r="AQ646" s="159"/>
      <c r="AR646" s="159"/>
      <c r="AS646" s="159"/>
      <c r="AT646" s="159"/>
      <c r="AU646" s="159"/>
    </row>
    <row r="647" spans="3:47" ht="12.95" customHeight="1">
      <c r="C647" s="181"/>
      <c r="D647" s="181"/>
      <c r="AA647" s="159"/>
      <c r="AB647" s="159"/>
      <c r="AC647" s="159"/>
      <c r="AD647" s="159"/>
      <c r="AE647" s="159"/>
      <c r="AG647" s="184"/>
      <c r="AN647" s="159"/>
      <c r="AO647" s="159"/>
      <c r="AP647" s="159"/>
      <c r="AQ647" s="159"/>
      <c r="AR647" s="159"/>
      <c r="AS647" s="159"/>
      <c r="AT647" s="159"/>
      <c r="AU647" s="159"/>
    </row>
    <row r="648" spans="3:47" ht="12.95" customHeight="1">
      <c r="C648" s="181"/>
      <c r="D648" s="181"/>
      <c r="AA648" s="159"/>
      <c r="AB648" s="159"/>
      <c r="AC648" s="159"/>
      <c r="AD648" s="159"/>
      <c r="AE648" s="159"/>
      <c r="AG648" s="184"/>
      <c r="AN648" s="159"/>
      <c r="AO648" s="159"/>
      <c r="AP648" s="159"/>
      <c r="AQ648" s="159"/>
      <c r="AR648" s="159"/>
      <c r="AS648" s="159"/>
      <c r="AT648" s="159"/>
      <c r="AU648" s="159"/>
    </row>
    <row r="649" spans="3:47" ht="12.95" customHeight="1">
      <c r="C649" s="181"/>
      <c r="D649" s="181"/>
      <c r="AA649" s="159"/>
      <c r="AB649" s="159"/>
      <c r="AC649" s="159"/>
      <c r="AD649" s="159"/>
      <c r="AE649" s="159"/>
      <c r="AG649" s="184"/>
      <c r="AN649" s="159"/>
      <c r="AO649" s="159"/>
      <c r="AP649" s="159"/>
      <c r="AQ649" s="159"/>
      <c r="AR649" s="159"/>
      <c r="AS649" s="159"/>
      <c r="AT649" s="159"/>
      <c r="AU649" s="159"/>
    </row>
    <row r="650" spans="3:47" ht="12.95" customHeight="1">
      <c r="C650" s="181"/>
      <c r="D650" s="181"/>
      <c r="AA650" s="159"/>
      <c r="AB650" s="159"/>
      <c r="AC650" s="159"/>
      <c r="AD650" s="159"/>
      <c r="AE650" s="159"/>
      <c r="AG650" s="184"/>
      <c r="AN650" s="159"/>
      <c r="AO650" s="159"/>
      <c r="AP650" s="159"/>
      <c r="AQ650" s="159"/>
      <c r="AR650" s="159"/>
      <c r="AS650" s="159"/>
      <c r="AT650" s="159"/>
      <c r="AU650" s="159"/>
    </row>
    <row r="651" spans="3:47" ht="12.95" customHeight="1">
      <c r="C651" s="181"/>
      <c r="D651" s="181"/>
      <c r="AA651" s="159"/>
      <c r="AB651" s="159"/>
      <c r="AC651" s="159"/>
      <c r="AD651" s="159"/>
      <c r="AE651" s="159"/>
      <c r="AG651" s="184"/>
      <c r="AN651" s="159"/>
      <c r="AO651" s="159"/>
      <c r="AP651" s="159"/>
      <c r="AQ651" s="159"/>
      <c r="AR651" s="159"/>
      <c r="AS651" s="159"/>
      <c r="AT651" s="159"/>
      <c r="AU651" s="159"/>
    </row>
    <row r="652" spans="3:47" ht="12.95" customHeight="1">
      <c r="C652" s="181"/>
      <c r="D652" s="181"/>
      <c r="AA652" s="159"/>
      <c r="AB652" s="159"/>
      <c r="AC652" s="159"/>
      <c r="AD652" s="159"/>
      <c r="AE652" s="159"/>
      <c r="AG652" s="184"/>
      <c r="AN652" s="159"/>
      <c r="AO652" s="159"/>
      <c r="AP652" s="159"/>
      <c r="AQ652" s="159"/>
      <c r="AR652" s="159"/>
      <c r="AS652" s="159"/>
      <c r="AT652" s="159"/>
      <c r="AU652" s="159"/>
    </row>
    <row r="653" spans="3:47" ht="12.95" customHeight="1">
      <c r="C653" s="181"/>
      <c r="D653" s="181"/>
      <c r="AA653" s="159"/>
      <c r="AB653" s="159"/>
      <c r="AC653" s="159"/>
      <c r="AD653" s="159"/>
      <c r="AE653" s="159"/>
      <c r="AG653" s="184"/>
      <c r="AN653" s="159"/>
      <c r="AO653" s="159"/>
      <c r="AP653" s="159"/>
      <c r="AQ653" s="159"/>
      <c r="AR653" s="159"/>
      <c r="AS653" s="159"/>
      <c r="AT653" s="159"/>
      <c r="AU653" s="159"/>
    </row>
    <row r="654" spans="3:47" ht="12.95" customHeight="1">
      <c r="C654" s="181"/>
      <c r="D654" s="181"/>
      <c r="AA654" s="159"/>
      <c r="AB654" s="159"/>
      <c r="AC654" s="159"/>
      <c r="AD654" s="159"/>
      <c r="AE654" s="159"/>
      <c r="AG654" s="184"/>
      <c r="AN654" s="159"/>
      <c r="AO654" s="159"/>
      <c r="AP654" s="159"/>
      <c r="AQ654" s="159"/>
      <c r="AR654" s="159"/>
      <c r="AS654" s="159"/>
      <c r="AT654" s="159"/>
      <c r="AU654" s="159"/>
    </row>
    <row r="655" spans="3:47" ht="12.95" customHeight="1">
      <c r="C655" s="181"/>
      <c r="D655" s="181"/>
      <c r="AA655" s="159"/>
      <c r="AB655" s="159"/>
      <c r="AC655" s="159"/>
      <c r="AD655" s="159"/>
      <c r="AE655" s="159"/>
      <c r="AG655" s="184"/>
      <c r="AN655" s="159"/>
      <c r="AO655" s="159"/>
      <c r="AP655" s="159"/>
      <c r="AQ655" s="159"/>
      <c r="AR655" s="159"/>
      <c r="AS655" s="159"/>
      <c r="AT655" s="159"/>
      <c r="AU655" s="159"/>
    </row>
    <row r="656" spans="3:47" ht="12.95" customHeight="1">
      <c r="C656" s="181"/>
      <c r="D656" s="181"/>
      <c r="AA656" s="159"/>
      <c r="AB656" s="159"/>
      <c r="AC656" s="159"/>
      <c r="AD656" s="159"/>
      <c r="AE656" s="159"/>
      <c r="AG656" s="184"/>
      <c r="AN656" s="159"/>
      <c r="AO656" s="159"/>
      <c r="AP656" s="159"/>
      <c r="AQ656" s="159"/>
      <c r="AR656" s="159"/>
      <c r="AS656" s="159"/>
      <c r="AT656" s="159"/>
      <c r="AU656" s="159"/>
    </row>
    <row r="657" spans="3:64" ht="12.95" customHeight="1">
      <c r="C657" s="181"/>
      <c r="D657" s="181"/>
      <c r="AA657" s="159"/>
      <c r="AB657" s="159"/>
      <c r="AC657" s="159"/>
      <c r="AD657" s="159"/>
      <c r="AE657" s="159"/>
      <c r="AG657" s="184"/>
      <c r="AN657" s="159"/>
      <c r="AO657" s="159"/>
      <c r="AP657" s="159"/>
      <c r="AQ657" s="159"/>
      <c r="AR657" s="159"/>
      <c r="AS657" s="159"/>
      <c r="AT657" s="159"/>
      <c r="AU657" s="159"/>
    </row>
    <row r="658" spans="3:64" ht="12.95" customHeight="1">
      <c r="C658" s="181"/>
      <c r="D658" s="181"/>
      <c r="AA658" s="159"/>
      <c r="AB658" s="159"/>
      <c r="AC658" s="159"/>
      <c r="AD658" s="159"/>
      <c r="AE658" s="159"/>
      <c r="AG658" s="184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  <c r="BJ658" s="159"/>
      <c r="BK658" s="159"/>
      <c r="BL658" s="159"/>
    </row>
    <row r="659" spans="3:64" ht="12.95" customHeight="1">
      <c r="C659" s="181"/>
      <c r="D659" s="181"/>
      <c r="AA659" s="159"/>
      <c r="AB659" s="159"/>
      <c r="AC659" s="159"/>
      <c r="AD659" s="159"/>
      <c r="AE659" s="159"/>
      <c r="AG659" s="184"/>
      <c r="AN659" s="159"/>
      <c r="AO659" s="159"/>
      <c r="AP659" s="159"/>
      <c r="AQ659" s="159"/>
      <c r="AR659" s="159"/>
      <c r="AS659" s="159"/>
      <c r="AT659" s="159"/>
      <c r="AU659" s="159"/>
    </row>
    <row r="660" spans="3:64" ht="12.95" customHeight="1">
      <c r="C660" s="181"/>
      <c r="D660" s="181"/>
      <c r="AA660" s="159"/>
      <c r="AB660" s="159"/>
      <c r="AC660" s="159"/>
      <c r="AD660" s="159"/>
      <c r="AE660" s="159"/>
      <c r="AG660" s="184"/>
      <c r="AN660" s="159"/>
      <c r="AO660" s="159"/>
      <c r="AP660" s="159"/>
      <c r="AQ660" s="159"/>
      <c r="AR660" s="159"/>
      <c r="AS660" s="159"/>
      <c r="AT660" s="159"/>
      <c r="AU660" s="159"/>
    </row>
    <row r="661" spans="3:64" ht="12.95" customHeight="1">
      <c r="C661" s="181"/>
      <c r="D661" s="181"/>
      <c r="AA661" s="159"/>
      <c r="AB661" s="159"/>
      <c r="AC661" s="159"/>
      <c r="AD661" s="159"/>
      <c r="AE661" s="159"/>
      <c r="AG661" s="184"/>
      <c r="AN661" s="159"/>
      <c r="AO661" s="159"/>
      <c r="AP661" s="159"/>
      <c r="AQ661" s="159"/>
      <c r="AR661" s="159"/>
      <c r="AS661" s="159"/>
      <c r="AT661" s="159"/>
      <c r="AU661" s="159"/>
    </row>
    <row r="662" spans="3:64" ht="12.95" customHeight="1">
      <c r="C662" s="181"/>
      <c r="D662" s="181"/>
      <c r="AA662" s="159"/>
      <c r="AB662" s="159"/>
      <c r="AC662" s="159"/>
      <c r="AD662" s="159"/>
      <c r="AE662" s="159"/>
      <c r="AG662" s="184"/>
      <c r="AN662" s="159"/>
      <c r="AO662" s="159"/>
      <c r="AP662" s="159"/>
      <c r="AQ662" s="159"/>
      <c r="AR662" s="159"/>
      <c r="AS662" s="159"/>
      <c r="AT662" s="159"/>
      <c r="AU662" s="159"/>
    </row>
    <row r="663" spans="3:64" ht="12.95" customHeight="1">
      <c r="C663" s="181"/>
      <c r="D663" s="181"/>
      <c r="AA663" s="159"/>
      <c r="AB663" s="159"/>
      <c r="AC663" s="159"/>
      <c r="AD663" s="159"/>
      <c r="AE663" s="159"/>
      <c r="AG663" s="184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  <c r="BJ663" s="159"/>
      <c r="BK663" s="159"/>
      <c r="BL663" s="159"/>
    </row>
    <row r="664" spans="3:64" ht="12.95" customHeight="1">
      <c r="C664" s="181"/>
      <c r="D664" s="181"/>
      <c r="AA664" s="159"/>
      <c r="AB664" s="159"/>
      <c r="AC664" s="159"/>
      <c r="AD664" s="159"/>
      <c r="AE664" s="159"/>
      <c r="AG664" s="184"/>
      <c r="AN664" s="159"/>
      <c r="AO664" s="159"/>
      <c r="AP664" s="159"/>
      <c r="AQ664" s="159"/>
      <c r="AR664" s="159"/>
      <c r="AS664" s="159"/>
      <c r="AT664" s="159"/>
      <c r="AU664" s="159"/>
    </row>
    <row r="665" spans="3:64" ht="12.95" customHeight="1">
      <c r="C665" s="181"/>
      <c r="D665" s="181"/>
      <c r="AA665" s="159"/>
      <c r="AB665" s="159"/>
      <c r="AC665" s="159"/>
      <c r="AD665" s="159"/>
      <c r="AE665" s="159"/>
      <c r="AG665" s="184"/>
      <c r="AN665" s="159"/>
      <c r="AO665" s="159"/>
      <c r="AP665" s="159"/>
      <c r="AQ665" s="159"/>
      <c r="AR665" s="159"/>
      <c r="AS665" s="159"/>
      <c r="AT665" s="159"/>
      <c r="AU665" s="159"/>
    </row>
    <row r="666" spans="3:64" ht="12.95" customHeight="1">
      <c r="C666" s="181"/>
      <c r="D666" s="181"/>
      <c r="AA666" s="159"/>
      <c r="AB666" s="159"/>
      <c r="AC666" s="159"/>
      <c r="AD666" s="159"/>
      <c r="AE666" s="159"/>
      <c r="AG666" s="184"/>
      <c r="AN666" s="159"/>
      <c r="AO666" s="159"/>
      <c r="AP666" s="159"/>
      <c r="AQ666" s="159"/>
      <c r="AR666" s="159"/>
      <c r="AS666" s="159"/>
      <c r="AT666" s="159"/>
      <c r="AU666" s="159"/>
    </row>
    <row r="667" spans="3:64" ht="12.95" customHeight="1">
      <c r="C667" s="181"/>
      <c r="D667" s="181"/>
      <c r="AA667" s="159"/>
      <c r="AB667" s="159"/>
      <c r="AC667" s="159"/>
      <c r="AD667" s="159"/>
      <c r="AE667" s="159"/>
      <c r="AG667" s="184"/>
      <c r="AN667" s="159"/>
      <c r="AO667" s="159"/>
      <c r="AP667" s="159"/>
      <c r="AQ667" s="159"/>
      <c r="AR667" s="159"/>
      <c r="AS667" s="159"/>
      <c r="AT667" s="159"/>
      <c r="AU667" s="159"/>
    </row>
    <row r="668" spans="3:64" ht="12.95" customHeight="1">
      <c r="C668" s="181"/>
      <c r="D668" s="181"/>
      <c r="AA668" s="159"/>
      <c r="AB668" s="159"/>
      <c r="AC668" s="159"/>
      <c r="AD668" s="159"/>
      <c r="AE668" s="159"/>
      <c r="AG668" s="184"/>
      <c r="AN668" s="159"/>
      <c r="AO668" s="159"/>
      <c r="AP668" s="159"/>
      <c r="AQ668" s="159"/>
      <c r="AR668" s="159"/>
      <c r="AS668" s="159"/>
      <c r="AT668" s="159"/>
      <c r="AU668" s="159"/>
      <c r="AV668" s="159"/>
      <c r="AX668" s="159"/>
    </row>
    <row r="669" spans="3:64" ht="12.95" customHeight="1">
      <c r="C669" s="181"/>
      <c r="D669" s="181"/>
      <c r="AA669" s="159"/>
      <c r="AB669" s="159"/>
      <c r="AC669" s="159"/>
      <c r="AD669" s="159"/>
      <c r="AE669" s="159"/>
      <c r="AG669" s="184"/>
      <c r="AN669" s="159"/>
      <c r="AO669" s="159"/>
      <c r="AP669" s="159"/>
      <c r="AQ669" s="159"/>
      <c r="AR669" s="159"/>
      <c r="AS669" s="159"/>
      <c r="AT669" s="159"/>
      <c r="AU669" s="159"/>
    </row>
    <row r="670" spans="3:64" ht="12.95" customHeight="1">
      <c r="C670" s="181"/>
      <c r="D670" s="181"/>
      <c r="AA670" s="159"/>
      <c r="AB670" s="159"/>
      <c r="AC670" s="159"/>
      <c r="AD670" s="159"/>
      <c r="AE670" s="159"/>
      <c r="AG670" s="184"/>
      <c r="AN670" s="159"/>
      <c r="AO670" s="159"/>
      <c r="AP670" s="159"/>
      <c r="AQ670" s="159"/>
      <c r="AR670" s="159"/>
      <c r="AS670" s="159"/>
      <c r="AT670" s="159"/>
      <c r="AU670" s="159"/>
    </row>
    <row r="671" spans="3:64" ht="12.95" customHeight="1">
      <c r="C671" s="181"/>
      <c r="D671" s="181"/>
      <c r="AA671" s="159"/>
      <c r="AB671" s="159"/>
      <c r="AC671" s="159"/>
      <c r="AD671" s="159"/>
      <c r="AE671" s="159"/>
      <c r="AG671" s="184"/>
      <c r="AN671" s="159"/>
      <c r="AO671" s="159"/>
      <c r="AP671" s="159"/>
      <c r="AQ671" s="159"/>
      <c r="AR671" s="159"/>
      <c r="AS671" s="159"/>
      <c r="AT671" s="159"/>
      <c r="AU671" s="159"/>
    </row>
    <row r="672" spans="3:64" ht="12.95" customHeight="1">
      <c r="C672" s="181"/>
      <c r="D672" s="181"/>
      <c r="AA672" s="159"/>
      <c r="AB672" s="159"/>
      <c r="AC672" s="159"/>
      <c r="AD672" s="159"/>
      <c r="AE672" s="159"/>
      <c r="AG672" s="184"/>
      <c r="AN672" s="159"/>
      <c r="AO672" s="159"/>
      <c r="AP672" s="159"/>
      <c r="AQ672" s="159"/>
      <c r="AR672" s="159"/>
      <c r="AS672" s="159"/>
      <c r="AT672" s="159"/>
      <c r="AU672" s="159"/>
    </row>
    <row r="673" spans="3:47" ht="12.95" customHeight="1">
      <c r="C673" s="181"/>
      <c r="D673" s="181"/>
      <c r="AA673" s="159"/>
      <c r="AB673" s="159"/>
      <c r="AC673" s="159"/>
      <c r="AD673" s="159"/>
      <c r="AE673" s="159"/>
      <c r="AG673" s="184"/>
      <c r="AN673" s="159"/>
      <c r="AO673" s="159"/>
      <c r="AP673" s="159"/>
      <c r="AQ673" s="159"/>
      <c r="AR673" s="159"/>
      <c r="AS673" s="159"/>
      <c r="AT673" s="159"/>
      <c r="AU673" s="159"/>
    </row>
    <row r="674" spans="3:47" ht="12.95" customHeight="1">
      <c r="C674" s="181"/>
      <c r="D674" s="181"/>
      <c r="AA674" s="159"/>
      <c r="AB674" s="159"/>
      <c r="AC674" s="159"/>
      <c r="AD674" s="159"/>
      <c r="AE674" s="159"/>
      <c r="AG674" s="184"/>
      <c r="AN674" s="159"/>
      <c r="AO674" s="159"/>
      <c r="AP674" s="159"/>
      <c r="AQ674" s="159"/>
      <c r="AR674" s="159"/>
      <c r="AS674" s="159"/>
      <c r="AT674" s="159"/>
      <c r="AU674" s="159"/>
    </row>
    <row r="675" spans="3:47" ht="12.95" customHeight="1">
      <c r="C675" s="181"/>
      <c r="D675" s="181"/>
      <c r="AA675" s="159"/>
      <c r="AB675" s="159"/>
      <c r="AC675" s="159"/>
      <c r="AD675" s="159"/>
      <c r="AE675" s="159"/>
      <c r="AG675" s="184"/>
      <c r="AN675" s="159"/>
      <c r="AO675" s="159"/>
      <c r="AP675" s="159"/>
      <c r="AQ675" s="159"/>
      <c r="AR675" s="159"/>
      <c r="AS675" s="159"/>
      <c r="AT675" s="159"/>
      <c r="AU675" s="159"/>
    </row>
    <row r="676" spans="3:47" ht="12.95" customHeight="1">
      <c r="C676" s="181"/>
      <c r="D676" s="181"/>
      <c r="AA676" s="159"/>
      <c r="AB676" s="159"/>
      <c r="AC676" s="159"/>
      <c r="AD676" s="159"/>
      <c r="AE676" s="159"/>
      <c r="AG676" s="184"/>
      <c r="AN676" s="159"/>
      <c r="AO676" s="159"/>
      <c r="AP676" s="159"/>
      <c r="AQ676" s="159"/>
      <c r="AR676" s="159"/>
      <c r="AS676" s="159"/>
      <c r="AT676" s="159"/>
      <c r="AU676" s="159"/>
    </row>
    <row r="677" spans="3:47" ht="12.95" customHeight="1">
      <c r="C677" s="181"/>
      <c r="D677" s="181"/>
      <c r="AA677" s="159"/>
      <c r="AB677" s="159"/>
      <c r="AC677" s="159"/>
      <c r="AD677" s="159"/>
      <c r="AE677" s="159"/>
      <c r="AG677" s="184"/>
      <c r="AN677" s="159"/>
      <c r="AO677" s="159"/>
      <c r="AP677" s="159"/>
      <c r="AQ677" s="159"/>
      <c r="AR677" s="159"/>
      <c r="AS677" s="159"/>
      <c r="AT677" s="159"/>
      <c r="AU677" s="159"/>
    </row>
    <row r="678" spans="3:47" ht="12.95" customHeight="1">
      <c r="C678" s="181"/>
      <c r="D678" s="181"/>
      <c r="AA678" s="159"/>
      <c r="AB678" s="159"/>
      <c r="AC678" s="159"/>
      <c r="AD678" s="159"/>
      <c r="AE678" s="159"/>
      <c r="AG678" s="184"/>
      <c r="AN678" s="159"/>
      <c r="AO678" s="159"/>
      <c r="AP678" s="159"/>
      <c r="AQ678" s="159"/>
      <c r="AR678" s="159"/>
      <c r="AS678" s="159"/>
      <c r="AT678" s="159"/>
      <c r="AU678" s="159"/>
    </row>
    <row r="679" spans="3:47" ht="12.95" customHeight="1">
      <c r="C679" s="181"/>
      <c r="D679" s="181"/>
      <c r="AA679" s="159"/>
      <c r="AB679" s="159"/>
      <c r="AC679" s="159"/>
      <c r="AD679" s="159"/>
      <c r="AE679" s="159"/>
      <c r="AG679" s="184"/>
      <c r="AN679" s="159"/>
      <c r="AO679" s="159"/>
      <c r="AP679" s="159"/>
      <c r="AQ679" s="159"/>
      <c r="AR679" s="159"/>
      <c r="AS679" s="159"/>
      <c r="AT679" s="159"/>
      <c r="AU679" s="159"/>
    </row>
    <row r="680" spans="3:47" ht="12.95" customHeight="1">
      <c r="C680" s="181"/>
      <c r="D680" s="181"/>
      <c r="AA680" s="159"/>
      <c r="AB680" s="159"/>
      <c r="AC680" s="159"/>
      <c r="AD680" s="159"/>
      <c r="AE680" s="159"/>
      <c r="AG680" s="184"/>
      <c r="AN680" s="159"/>
      <c r="AO680" s="159"/>
      <c r="AP680" s="159"/>
      <c r="AQ680" s="159"/>
      <c r="AR680" s="159"/>
      <c r="AS680" s="159"/>
      <c r="AT680" s="159"/>
      <c r="AU680" s="159"/>
    </row>
    <row r="681" spans="3:47" ht="12.95" customHeight="1">
      <c r="C681" s="181"/>
      <c r="D681" s="181"/>
      <c r="AA681" s="159"/>
      <c r="AB681" s="159"/>
      <c r="AC681" s="159"/>
      <c r="AD681" s="159"/>
      <c r="AE681" s="159"/>
      <c r="AG681" s="184"/>
      <c r="AN681" s="159"/>
      <c r="AO681" s="159"/>
      <c r="AP681" s="159"/>
      <c r="AQ681" s="159"/>
      <c r="AR681" s="159"/>
      <c r="AS681" s="159"/>
      <c r="AT681" s="159"/>
      <c r="AU681" s="159"/>
    </row>
    <row r="682" spans="3:47" ht="12.95" customHeight="1">
      <c r="C682" s="181"/>
      <c r="D682" s="181"/>
      <c r="AA682" s="159"/>
      <c r="AB682" s="159"/>
      <c r="AC682" s="159"/>
      <c r="AD682" s="159"/>
      <c r="AE682" s="159"/>
      <c r="AG682" s="184"/>
      <c r="AN682" s="159"/>
      <c r="AO682" s="159"/>
      <c r="AP682" s="159"/>
      <c r="AQ682" s="159"/>
      <c r="AR682" s="159"/>
      <c r="AS682" s="159"/>
      <c r="AT682" s="159"/>
      <c r="AU682" s="159"/>
    </row>
    <row r="683" spans="3:47" ht="12.95" customHeight="1">
      <c r="C683" s="181"/>
      <c r="D683" s="181"/>
      <c r="AA683" s="159"/>
      <c r="AB683" s="159"/>
      <c r="AC683" s="159"/>
      <c r="AD683" s="159"/>
      <c r="AE683" s="159"/>
      <c r="AG683" s="184"/>
      <c r="AN683" s="159"/>
      <c r="AO683" s="159"/>
      <c r="AP683" s="159"/>
      <c r="AQ683" s="159"/>
      <c r="AR683" s="159"/>
      <c r="AS683" s="159"/>
      <c r="AT683" s="159"/>
      <c r="AU683" s="159"/>
    </row>
    <row r="684" spans="3:47" ht="12.95" customHeight="1">
      <c r="C684" s="181"/>
      <c r="D684" s="181"/>
      <c r="AA684" s="159"/>
      <c r="AB684" s="159"/>
      <c r="AC684" s="159"/>
      <c r="AD684" s="159"/>
      <c r="AE684" s="159"/>
      <c r="AG684" s="184"/>
      <c r="AN684" s="159"/>
      <c r="AO684" s="159"/>
      <c r="AP684" s="159"/>
      <c r="AQ684" s="159"/>
      <c r="AR684" s="159"/>
      <c r="AS684" s="159"/>
      <c r="AT684" s="159"/>
      <c r="AU684" s="159"/>
    </row>
    <row r="685" spans="3:47" ht="12.95" customHeight="1">
      <c r="C685" s="181"/>
      <c r="D685" s="181"/>
      <c r="AA685" s="159"/>
      <c r="AB685" s="159"/>
      <c r="AC685" s="159"/>
      <c r="AD685" s="159"/>
      <c r="AE685" s="159"/>
      <c r="AG685" s="184"/>
      <c r="AN685" s="159"/>
      <c r="AO685" s="159"/>
      <c r="AP685" s="159"/>
      <c r="AQ685" s="159"/>
      <c r="AR685" s="159"/>
      <c r="AS685" s="159"/>
      <c r="AT685" s="159"/>
      <c r="AU685" s="159"/>
    </row>
    <row r="686" spans="3:47" ht="12.95" customHeight="1">
      <c r="C686" s="181"/>
      <c r="D686" s="181"/>
      <c r="AA686" s="159"/>
      <c r="AB686" s="159"/>
      <c r="AC686" s="159"/>
      <c r="AD686" s="159"/>
      <c r="AE686" s="159"/>
      <c r="AG686" s="184"/>
      <c r="AN686" s="159"/>
      <c r="AO686" s="159"/>
      <c r="AP686" s="159"/>
      <c r="AQ686" s="159"/>
      <c r="AR686" s="159"/>
      <c r="AS686" s="159"/>
      <c r="AT686" s="159"/>
      <c r="AU686" s="159"/>
    </row>
    <row r="687" spans="3:47" ht="12.95" customHeight="1">
      <c r="C687" s="181"/>
      <c r="D687" s="181"/>
      <c r="AA687" s="159"/>
      <c r="AB687" s="159"/>
      <c r="AC687" s="159"/>
      <c r="AD687" s="159"/>
      <c r="AE687" s="159"/>
      <c r="AG687" s="184"/>
      <c r="AN687" s="159"/>
      <c r="AO687" s="159"/>
      <c r="AP687" s="159"/>
      <c r="AQ687" s="159"/>
      <c r="AR687" s="159"/>
      <c r="AS687" s="159"/>
      <c r="AT687" s="159"/>
      <c r="AU687" s="159"/>
    </row>
    <row r="688" spans="3:47" ht="12.95" customHeight="1">
      <c r="C688" s="181"/>
      <c r="D688" s="181"/>
      <c r="AA688" s="159"/>
      <c r="AB688" s="159"/>
      <c r="AC688" s="159"/>
      <c r="AD688" s="159"/>
      <c r="AE688" s="159"/>
      <c r="AG688" s="184"/>
      <c r="AN688" s="159"/>
      <c r="AO688" s="159"/>
      <c r="AP688" s="159"/>
      <c r="AQ688" s="159"/>
      <c r="AR688" s="159"/>
      <c r="AS688" s="159"/>
      <c r="AT688" s="159"/>
      <c r="AU688" s="159"/>
    </row>
    <row r="689" spans="3:64" ht="12.95" customHeight="1">
      <c r="C689" s="181"/>
      <c r="D689" s="181"/>
      <c r="AA689" s="159"/>
      <c r="AB689" s="159"/>
      <c r="AC689" s="159"/>
      <c r="AD689" s="159"/>
      <c r="AE689" s="159"/>
      <c r="AG689" s="184"/>
      <c r="AN689" s="159"/>
      <c r="AO689" s="159"/>
      <c r="AP689" s="159"/>
      <c r="AQ689" s="159"/>
      <c r="AR689" s="159"/>
      <c r="AS689" s="159"/>
      <c r="AT689" s="159"/>
      <c r="AU689" s="159"/>
    </row>
    <row r="690" spans="3:64" ht="12.95" customHeight="1">
      <c r="C690" s="181"/>
      <c r="D690" s="181"/>
      <c r="AA690" s="159"/>
      <c r="AB690" s="159"/>
      <c r="AC690" s="159"/>
      <c r="AD690" s="159"/>
      <c r="AE690" s="159"/>
      <c r="AG690" s="184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</row>
    <row r="691" spans="3:64" ht="12.95" customHeight="1">
      <c r="C691" s="181"/>
      <c r="D691" s="181"/>
      <c r="AA691" s="159"/>
      <c r="AB691" s="159"/>
      <c r="AC691" s="159"/>
      <c r="AD691" s="159"/>
      <c r="AE691" s="159"/>
      <c r="AG691" s="184"/>
      <c r="AN691" s="159"/>
      <c r="AO691" s="159"/>
      <c r="AP691" s="159"/>
      <c r="AQ691" s="159"/>
      <c r="AR691" s="159"/>
      <c r="AS691" s="159"/>
      <c r="AT691" s="159"/>
      <c r="AU691" s="159"/>
    </row>
    <row r="692" spans="3:64" ht="12.95" customHeight="1">
      <c r="C692" s="181"/>
      <c r="D692" s="181"/>
      <c r="AA692" s="159"/>
      <c r="AB692" s="159"/>
      <c r="AC692" s="159"/>
      <c r="AD692" s="159"/>
      <c r="AE692" s="159"/>
      <c r="AG692" s="184"/>
      <c r="AN692" s="159"/>
      <c r="AO692" s="159"/>
      <c r="AP692" s="159"/>
      <c r="AQ692" s="159"/>
      <c r="AR692" s="159"/>
      <c r="AS692" s="159"/>
      <c r="AT692" s="159"/>
      <c r="AU692" s="159"/>
    </row>
    <row r="693" spans="3:64" ht="12.95" customHeight="1">
      <c r="C693" s="181"/>
      <c r="D693" s="181"/>
      <c r="AA693" s="159"/>
      <c r="AB693" s="159"/>
      <c r="AC693" s="159"/>
      <c r="AD693" s="159"/>
      <c r="AE693" s="159"/>
      <c r="AG693" s="184"/>
      <c r="AN693" s="159"/>
      <c r="AO693" s="159"/>
      <c r="AP693" s="159"/>
      <c r="AQ693" s="159"/>
      <c r="AR693" s="159"/>
      <c r="AS693" s="159"/>
      <c r="AT693" s="159"/>
      <c r="AU693" s="159"/>
    </row>
    <row r="694" spans="3:64" ht="12.95" customHeight="1">
      <c r="C694" s="181"/>
      <c r="D694" s="181"/>
      <c r="AA694" s="159"/>
      <c r="AB694" s="159"/>
      <c r="AC694" s="159"/>
      <c r="AD694" s="159"/>
      <c r="AE694" s="159"/>
      <c r="AG694" s="184"/>
      <c r="AN694" s="159"/>
      <c r="AO694" s="159"/>
      <c r="AP694" s="159"/>
      <c r="AQ694" s="159"/>
      <c r="AR694" s="159"/>
      <c r="AS694" s="159"/>
      <c r="AT694" s="159"/>
      <c r="AU694" s="159"/>
    </row>
    <row r="695" spans="3:64" ht="12.95" customHeight="1">
      <c r="C695" s="181"/>
      <c r="D695" s="181"/>
      <c r="AA695" s="159"/>
      <c r="AB695" s="159"/>
      <c r="AC695" s="159"/>
      <c r="AD695" s="159"/>
      <c r="AE695" s="159"/>
      <c r="AG695" s="184"/>
      <c r="AN695" s="159"/>
      <c r="AO695" s="159"/>
      <c r="AP695" s="159"/>
      <c r="AQ695" s="159"/>
      <c r="AR695" s="159"/>
      <c r="AS695" s="159"/>
      <c r="AT695" s="159"/>
      <c r="AU695" s="159"/>
    </row>
    <row r="696" spans="3:64" ht="12.95" customHeight="1">
      <c r="C696" s="181"/>
      <c r="D696" s="181"/>
      <c r="AA696" s="159"/>
      <c r="AB696" s="159"/>
      <c r="AC696" s="159"/>
      <c r="AD696" s="159"/>
      <c r="AE696" s="159"/>
      <c r="AG696" s="184"/>
      <c r="AN696" s="159"/>
      <c r="AO696" s="159"/>
      <c r="AP696" s="159"/>
      <c r="AQ696" s="159"/>
      <c r="AR696" s="159"/>
      <c r="AS696" s="159"/>
      <c r="AT696" s="159"/>
      <c r="AU696" s="159"/>
    </row>
    <row r="697" spans="3:64" ht="12.95" customHeight="1">
      <c r="C697" s="181"/>
      <c r="D697" s="181"/>
      <c r="AA697" s="159"/>
      <c r="AB697" s="159"/>
      <c r="AC697" s="159"/>
      <c r="AD697" s="159"/>
      <c r="AE697" s="159"/>
      <c r="AG697" s="184"/>
      <c r="AN697" s="159"/>
      <c r="AO697" s="159"/>
      <c r="AP697" s="159"/>
      <c r="AQ697" s="159"/>
      <c r="AR697" s="159"/>
      <c r="AS697" s="159"/>
      <c r="AT697" s="159"/>
      <c r="AU697" s="159"/>
    </row>
    <row r="698" spans="3:64" ht="12.95" customHeight="1">
      <c r="C698" s="181"/>
      <c r="D698" s="181"/>
      <c r="AA698" s="159"/>
      <c r="AB698" s="159"/>
      <c r="AC698" s="159"/>
      <c r="AD698" s="159"/>
      <c r="AE698" s="159"/>
      <c r="AG698" s="184"/>
      <c r="AN698" s="159"/>
      <c r="AO698" s="159"/>
      <c r="AP698" s="159"/>
      <c r="AQ698" s="159"/>
      <c r="AR698" s="159"/>
      <c r="AS698" s="159"/>
      <c r="AT698" s="159"/>
      <c r="AU698" s="159"/>
    </row>
    <row r="699" spans="3:64" ht="12.95" customHeight="1">
      <c r="C699" s="181"/>
      <c r="D699" s="181"/>
      <c r="AA699" s="159"/>
      <c r="AB699" s="159"/>
      <c r="AC699" s="159"/>
      <c r="AD699" s="159"/>
      <c r="AE699" s="159"/>
      <c r="AG699" s="184"/>
      <c r="AN699" s="159"/>
      <c r="AO699" s="159"/>
      <c r="AP699" s="159"/>
      <c r="AQ699" s="159"/>
      <c r="AR699" s="159"/>
      <c r="AS699" s="159"/>
      <c r="AT699" s="159"/>
      <c r="AU699" s="159"/>
    </row>
    <row r="700" spans="3:64" ht="12.95" customHeight="1">
      <c r="C700" s="181"/>
      <c r="D700" s="181"/>
      <c r="AA700" s="159"/>
      <c r="AB700" s="159"/>
      <c r="AC700" s="159"/>
      <c r="AD700" s="159"/>
      <c r="AE700" s="159"/>
      <c r="AG700" s="184"/>
      <c r="AN700" s="159"/>
      <c r="AO700" s="159"/>
      <c r="AP700" s="159"/>
      <c r="AQ700" s="159"/>
      <c r="AR700" s="159"/>
      <c r="AS700" s="159"/>
      <c r="AT700" s="159"/>
      <c r="AU700" s="159"/>
    </row>
    <row r="701" spans="3:64" ht="12.95" customHeight="1">
      <c r="C701" s="181"/>
      <c r="D701" s="181"/>
      <c r="AA701" s="159"/>
      <c r="AB701" s="159"/>
      <c r="AC701" s="159"/>
      <c r="AD701" s="159"/>
      <c r="AE701" s="159"/>
      <c r="AG701" s="184"/>
      <c r="AN701" s="159"/>
      <c r="AO701" s="159"/>
      <c r="AP701" s="159"/>
      <c r="AQ701" s="159"/>
      <c r="AR701" s="159"/>
      <c r="AS701" s="159"/>
      <c r="AT701" s="159"/>
      <c r="AU701" s="159"/>
    </row>
    <row r="702" spans="3:64" ht="12.95" customHeight="1">
      <c r="C702" s="181"/>
      <c r="D702" s="181"/>
      <c r="AA702" s="159"/>
      <c r="AB702" s="159"/>
      <c r="AC702" s="159"/>
      <c r="AD702" s="159"/>
      <c r="AE702" s="159"/>
      <c r="AG702" s="184"/>
      <c r="AN702" s="159"/>
      <c r="AO702" s="159"/>
      <c r="AP702" s="159"/>
      <c r="AQ702" s="159"/>
      <c r="AR702" s="159"/>
      <c r="AS702" s="159"/>
      <c r="AT702" s="159"/>
      <c r="AU702" s="159"/>
    </row>
    <row r="703" spans="3:64" ht="12.95" customHeight="1">
      <c r="C703" s="181"/>
      <c r="D703" s="181"/>
      <c r="AA703" s="159"/>
      <c r="AB703" s="159"/>
      <c r="AC703" s="159"/>
      <c r="AD703" s="159"/>
      <c r="AE703" s="159"/>
      <c r="AG703" s="184"/>
      <c r="AN703" s="159"/>
      <c r="AO703" s="159"/>
      <c r="AP703" s="159"/>
      <c r="AQ703" s="159"/>
      <c r="AR703" s="159"/>
      <c r="AS703" s="159"/>
      <c r="AT703" s="159"/>
      <c r="AU703" s="159"/>
    </row>
    <row r="704" spans="3:64" ht="12.95" customHeight="1">
      <c r="C704" s="181"/>
      <c r="D704" s="181"/>
      <c r="AA704" s="159"/>
      <c r="AB704" s="159"/>
      <c r="AC704" s="159"/>
      <c r="AD704" s="159"/>
      <c r="AE704" s="159"/>
      <c r="AG704" s="184"/>
      <c r="AN704" s="159"/>
      <c r="AO704" s="159"/>
      <c r="AP704" s="159"/>
      <c r="AQ704" s="159"/>
      <c r="AR704" s="159"/>
      <c r="AS704" s="159"/>
      <c r="AT704" s="159"/>
      <c r="AU704" s="159"/>
    </row>
    <row r="705" spans="3:47" ht="12.95" customHeight="1">
      <c r="C705" s="181"/>
      <c r="D705" s="181"/>
      <c r="AA705" s="159"/>
      <c r="AB705" s="159"/>
      <c r="AC705" s="159"/>
      <c r="AD705" s="159"/>
      <c r="AE705" s="159"/>
      <c r="AG705" s="184"/>
      <c r="AN705" s="159"/>
      <c r="AO705" s="159"/>
      <c r="AP705" s="159"/>
      <c r="AQ705" s="159"/>
      <c r="AR705" s="159"/>
      <c r="AS705" s="159"/>
      <c r="AT705" s="159"/>
      <c r="AU705" s="159"/>
    </row>
    <row r="706" spans="3:47" ht="12.95" customHeight="1">
      <c r="C706" s="181"/>
      <c r="D706" s="181"/>
      <c r="AA706" s="159"/>
      <c r="AB706" s="159"/>
      <c r="AC706" s="159"/>
      <c r="AD706" s="159"/>
      <c r="AE706" s="159"/>
      <c r="AG706" s="184"/>
      <c r="AN706" s="159"/>
      <c r="AO706" s="159"/>
      <c r="AP706" s="159"/>
      <c r="AQ706" s="159"/>
      <c r="AR706" s="159"/>
      <c r="AS706" s="159"/>
      <c r="AT706" s="159"/>
      <c r="AU706" s="159"/>
    </row>
    <row r="707" spans="3:47" ht="12.95" customHeight="1">
      <c r="C707" s="181"/>
      <c r="D707" s="181"/>
      <c r="AA707" s="159"/>
      <c r="AB707" s="159"/>
      <c r="AC707" s="159"/>
      <c r="AD707" s="159"/>
      <c r="AE707" s="159"/>
      <c r="AG707" s="184"/>
      <c r="AN707" s="159"/>
      <c r="AO707" s="159"/>
      <c r="AP707" s="159"/>
      <c r="AQ707" s="159"/>
      <c r="AR707" s="159"/>
      <c r="AS707" s="159"/>
      <c r="AT707" s="159"/>
      <c r="AU707" s="159"/>
    </row>
    <row r="708" spans="3:47" ht="12.95" customHeight="1">
      <c r="C708" s="181"/>
      <c r="D708" s="181"/>
      <c r="AA708" s="159"/>
      <c r="AB708" s="159"/>
      <c r="AC708" s="159"/>
      <c r="AD708" s="159"/>
      <c r="AE708" s="159"/>
      <c r="AG708" s="184"/>
      <c r="AN708" s="159"/>
      <c r="AO708" s="159"/>
      <c r="AP708" s="159"/>
      <c r="AQ708" s="159"/>
      <c r="AR708" s="159"/>
      <c r="AS708" s="159"/>
      <c r="AT708" s="159"/>
      <c r="AU708" s="159"/>
    </row>
    <row r="709" spans="3:47" ht="12.95" customHeight="1">
      <c r="C709" s="181"/>
      <c r="D709" s="181"/>
      <c r="AA709" s="159"/>
      <c r="AB709" s="159"/>
      <c r="AC709" s="159"/>
      <c r="AD709" s="159"/>
      <c r="AE709" s="159"/>
      <c r="AG709" s="184"/>
      <c r="AN709" s="159"/>
      <c r="AO709" s="159"/>
      <c r="AP709" s="159"/>
      <c r="AQ709" s="159"/>
      <c r="AR709" s="159"/>
      <c r="AS709" s="159"/>
      <c r="AT709" s="159"/>
      <c r="AU709" s="159"/>
    </row>
    <row r="710" spans="3:47" ht="12.95" customHeight="1">
      <c r="C710" s="181"/>
      <c r="D710" s="181"/>
      <c r="AA710" s="159"/>
      <c r="AB710" s="159"/>
      <c r="AC710" s="159"/>
      <c r="AD710" s="159"/>
      <c r="AE710" s="159"/>
      <c r="AG710" s="184"/>
      <c r="AN710" s="159"/>
      <c r="AO710" s="159"/>
      <c r="AP710" s="159"/>
      <c r="AQ710" s="159"/>
      <c r="AR710" s="159"/>
      <c r="AS710" s="159"/>
      <c r="AT710" s="159"/>
      <c r="AU710" s="159"/>
    </row>
    <row r="711" spans="3:47" ht="12.95" customHeight="1">
      <c r="C711" s="181"/>
      <c r="D711" s="181"/>
      <c r="AA711" s="159"/>
      <c r="AB711" s="159"/>
      <c r="AC711" s="159"/>
      <c r="AD711" s="159"/>
      <c r="AE711" s="159"/>
      <c r="AG711" s="184"/>
      <c r="AN711" s="159"/>
      <c r="AO711" s="159"/>
      <c r="AP711" s="159"/>
      <c r="AQ711" s="159"/>
      <c r="AR711" s="159"/>
      <c r="AS711" s="159"/>
      <c r="AT711" s="159"/>
      <c r="AU711" s="159"/>
    </row>
    <row r="712" spans="3:47" ht="12.95" customHeight="1">
      <c r="C712" s="181"/>
      <c r="D712" s="181"/>
      <c r="AA712" s="159"/>
      <c r="AB712" s="159"/>
      <c r="AC712" s="159"/>
      <c r="AD712" s="159"/>
      <c r="AE712" s="159"/>
      <c r="AG712" s="184"/>
      <c r="AN712" s="159"/>
      <c r="AO712" s="159"/>
      <c r="AP712" s="159"/>
      <c r="AQ712" s="159"/>
      <c r="AR712" s="159"/>
      <c r="AS712" s="159"/>
      <c r="AT712" s="159"/>
      <c r="AU712" s="159"/>
    </row>
    <row r="713" spans="3:47" ht="12.95" customHeight="1">
      <c r="C713" s="181"/>
      <c r="D713" s="181"/>
      <c r="AA713" s="159"/>
      <c r="AB713" s="159"/>
      <c r="AC713" s="159"/>
      <c r="AD713" s="159"/>
      <c r="AE713" s="159"/>
      <c r="AG713" s="184"/>
      <c r="AN713" s="159"/>
      <c r="AO713" s="159"/>
      <c r="AP713" s="159"/>
      <c r="AQ713" s="159"/>
      <c r="AR713" s="159"/>
      <c r="AS713" s="159"/>
      <c r="AT713" s="159"/>
      <c r="AU713" s="159"/>
    </row>
    <row r="714" spans="3:47" ht="12.95" customHeight="1">
      <c r="C714" s="181"/>
      <c r="D714" s="181"/>
      <c r="AA714" s="159"/>
      <c r="AB714" s="159"/>
      <c r="AC714" s="159"/>
      <c r="AD714" s="159"/>
      <c r="AE714" s="159"/>
      <c r="AG714" s="184"/>
      <c r="AN714" s="159"/>
      <c r="AO714" s="159"/>
      <c r="AP714" s="159"/>
      <c r="AQ714" s="159"/>
      <c r="AR714" s="159"/>
      <c r="AS714" s="159"/>
      <c r="AT714" s="159"/>
      <c r="AU714" s="159"/>
    </row>
    <row r="715" spans="3:47" ht="12.95" customHeight="1">
      <c r="C715" s="181"/>
      <c r="D715" s="181"/>
      <c r="AA715" s="159"/>
      <c r="AB715" s="159"/>
      <c r="AC715" s="159"/>
      <c r="AD715" s="159"/>
      <c r="AE715" s="159"/>
      <c r="AG715" s="184"/>
      <c r="AN715" s="159"/>
      <c r="AO715" s="159"/>
      <c r="AP715" s="159"/>
      <c r="AQ715" s="159"/>
      <c r="AR715" s="159"/>
      <c r="AS715" s="159"/>
      <c r="AT715" s="159"/>
      <c r="AU715" s="159"/>
    </row>
    <row r="716" spans="3:47" ht="12.95" customHeight="1">
      <c r="C716" s="181"/>
      <c r="D716" s="181"/>
      <c r="AA716" s="159"/>
      <c r="AB716" s="159"/>
      <c r="AC716" s="159"/>
      <c r="AD716" s="159"/>
      <c r="AE716" s="159"/>
      <c r="AG716" s="184"/>
      <c r="AN716" s="159"/>
      <c r="AO716" s="159"/>
      <c r="AP716" s="159"/>
      <c r="AQ716" s="159"/>
      <c r="AR716" s="159"/>
      <c r="AS716" s="159"/>
      <c r="AT716" s="159"/>
      <c r="AU716" s="159"/>
    </row>
    <row r="717" spans="3:47" ht="12.95" customHeight="1">
      <c r="C717" s="181"/>
      <c r="D717" s="181"/>
      <c r="AA717" s="159"/>
      <c r="AB717" s="159"/>
      <c r="AC717" s="159"/>
      <c r="AD717" s="159"/>
      <c r="AE717" s="159"/>
      <c r="AG717" s="184"/>
      <c r="AN717" s="159"/>
      <c r="AO717" s="159"/>
      <c r="AP717" s="159"/>
      <c r="AQ717" s="159"/>
      <c r="AR717" s="159"/>
      <c r="AS717" s="159"/>
      <c r="AT717" s="159"/>
      <c r="AU717" s="159"/>
    </row>
    <row r="718" spans="3:47" ht="12.95" customHeight="1">
      <c r="C718" s="181"/>
      <c r="D718" s="181"/>
      <c r="AA718" s="159"/>
      <c r="AB718" s="159"/>
      <c r="AC718" s="159"/>
      <c r="AD718" s="159"/>
      <c r="AE718" s="159"/>
      <c r="AG718" s="184"/>
      <c r="AN718" s="159"/>
      <c r="AO718" s="159"/>
      <c r="AP718" s="159"/>
      <c r="AQ718" s="159"/>
      <c r="AR718" s="159"/>
      <c r="AS718" s="159"/>
      <c r="AT718" s="159"/>
      <c r="AU718" s="159"/>
    </row>
    <row r="719" spans="3:47" ht="12.95" customHeight="1">
      <c r="C719" s="181"/>
      <c r="D719" s="181"/>
      <c r="AA719" s="159"/>
      <c r="AB719" s="159"/>
      <c r="AC719" s="159"/>
      <c r="AD719" s="159"/>
      <c r="AE719" s="159"/>
      <c r="AG719" s="184"/>
      <c r="AN719" s="159"/>
      <c r="AO719" s="159"/>
      <c r="AP719" s="159"/>
      <c r="AQ719" s="159"/>
      <c r="AR719" s="159"/>
      <c r="AS719" s="159"/>
      <c r="AT719" s="159"/>
      <c r="AU719" s="159"/>
    </row>
    <row r="720" spans="3:47" ht="12.95" customHeight="1">
      <c r="C720" s="181"/>
      <c r="D720" s="181"/>
      <c r="AA720" s="159"/>
      <c r="AB720" s="159"/>
      <c r="AC720" s="159"/>
      <c r="AD720" s="159"/>
      <c r="AE720" s="159"/>
      <c r="AG720" s="184"/>
      <c r="AN720" s="159"/>
      <c r="AO720" s="159"/>
      <c r="AP720" s="159"/>
      <c r="AQ720" s="159"/>
      <c r="AR720" s="159"/>
      <c r="AS720" s="159"/>
      <c r="AT720" s="159"/>
      <c r="AU720" s="159"/>
    </row>
    <row r="721" spans="3:64" ht="12.95" customHeight="1">
      <c r="C721" s="181"/>
      <c r="D721" s="181"/>
      <c r="AA721" s="159"/>
      <c r="AB721" s="159"/>
      <c r="AC721" s="159"/>
      <c r="AD721" s="159"/>
      <c r="AE721" s="159"/>
      <c r="AG721" s="184"/>
      <c r="AN721" s="159"/>
      <c r="AO721" s="159"/>
      <c r="AP721" s="159"/>
      <c r="AQ721" s="159"/>
      <c r="AR721" s="159"/>
      <c r="AS721" s="159"/>
      <c r="AT721" s="159"/>
      <c r="AU721" s="159"/>
    </row>
    <row r="722" spans="3:64" ht="12.95" customHeight="1">
      <c r="C722" s="181"/>
      <c r="D722" s="181"/>
      <c r="AA722" s="159"/>
      <c r="AB722" s="159"/>
      <c r="AC722" s="159"/>
      <c r="AD722" s="159"/>
      <c r="AE722" s="159"/>
      <c r="AG722" s="184"/>
      <c r="AN722" s="159"/>
      <c r="AO722" s="159"/>
      <c r="AP722" s="159"/>
      <c r="AQ722" s="159"/>
      <c r="AR722" s="159"/>
      <c r="AS722" s="159"/>
      <c r="AT722" s="159"/>
      <c r="AU722" s="159"/>
    </row>
    <row r="723" spans="3:64" ht="12.95" customHeight="1">
      <c r="C723" s="181"/>
      <c r="D723" s="181"/>
      <c r="AA723" s="159"/>
      <c r="AB723" s="159"/>
      <c r="AC723" s="159"/>
      <c r="AD723" s="159"/>
      <c r="AE723" s="159"/>
      <c r="AG723" s="184"/>
      <c r="AN723" s="159"/>
      <c r="AO723" s="159"/>
      <c r="AP723" s="159"/>
      <c r="AQ723" s="159"/>
      <c r="AR723" s="159"/>
      <c r="AS723" s="159"/>
      <c r="AT723" s="159"/>
      <c r="AU723" s="159"/>
    </row>
    <row r="724" spans="3:64" ht="12.95" customHeight="1">
      <c r="C724" s="181"/>
      <c r="D724" s="181"/>
      <c r="AA724" s="159"/>
      <c r="AB724" s="159"/>
      <c r="AC724" s="159"/>
      <c r="AD724" s="159"/>
      <c r="AE724" s="159"/>
      <c r="AG724" s="184"/>
      <c r="AN724" s="159"/>
      <c r="AO724" s="159"/>
      <c r="AP724" s="159"/>
      <c r="AQ724" s="159"/>
      <c r="AR724" s="159"/>
      <c r="AS724" s="159"/>
      <c r="AT724" s="159"/>
      <c r="AU724" s="159"/>
    </row>
    <row r="725" spans="3:64" ht="12.95" customHeight="1">
      <c r="C725" s="181"/>
      <c r="D725" s="181"/>
      <c r="AA725" s="159"/>
      <c r="AB725" s="159"/>
      <c r="AC725" s="159"/>
      <c r="AD725" s="159"/>
      <c r="AE725" s="159"/>
      <c r="AG725" s="184"/>
      <c r="AN725" s="159"/>
      <c r="AO725" s="159"/>
      <c r="AP725" s="159"/>
      <c r="AQ725" s="159"/>
      <c r="AR725" s="159"/>
      <c r="AS725" s="159"/>
      <c r="AT725" s="159"/>
      <c r="AU725" s="159"/>
    </row>
    <row r="726" spans="3:64" ht="12.95" customHeight="1">
      <c r="C726" s="181"/>
      <c r="D726" s="181"/>
      <c r="AA726" s="159"/>
      <c r="AB726" s="159"/>
      <c r="AC726" s="159"/>
      <c r="AD726" s="159"/>
      <c r="AE726" s="159"/>
      <c r="AG726" s="184"/>
      <c r="AN726" s="159"/>
      <c r="AO726" s="159"/>
      <c r="AP726" s="159"/>
      <c r="AQ726" s="159"/>
      <c r="AR726" s="159"/>
      <c r="AS726" s="159"/>
      <c r="AT726" s="159"/>
      <c r="AU726" s="159"/>
      <c r="AV726" s="159"/>
    </row>
    <row r="727" spans="3:64" ht="12.95" customHeight="1">
      <c r="C727" s="181"/>
      <c r="D727" s="181"/>
      <c r="AA727" s="159"/>
      <c r="AB727" s="159"/>
      <c r="AC727" s="159"/>
      <c r="AD727" s="159"/>
      <c r="AE727" s="159"/>
      <c r="AG727" s="184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  <c r="BJ727" s="159"/>
      <c r="BK727" s="159"/>
      <c r="BL727" s="159"/>
    </row>
    <row r="728" spans="3:64" ht="12.95" customHeight="1">
      <c r="C728" s="181"/>
      <c r="D728" s="181"/>
      <c r="AA728" s="159"/>
      <c r="AB728" s="159"/>
      <c r="AC728" s="159"/>
      <c r="AD728" s="159"/>
      <c r="AE728" s="159"/>
      <c r="AG728" s="184"/>
      <c r="AN728" s="159"/>
      <c r="AO728" s="159"/>
      <c r="AP728" s="159"/>
      <c r="AQ728" s="159"/>
      <c r="AR728" s="159"/>
      <c r="AS728" s="159"/>
      <c r="AT728" s="159"/>
      <c r="AU728" s="159"/>
    </row>
    <row r="729" spans="3:64" ht="12.95" customHeight="1">
      <c r="C729" s="181"/>
      <c r="D729" s="181"/>
      <c r="AA729" s="159"/>
      <c r="AB729" s="159"/>
      <c r="AC729" s="159"/>
      <c r="AD729" s="159"/>
      <c r="AE729" s="159"/>
      <c r="AG729" s="184"/>
      <c r="AN729" s="159"/>
      <c r="AO729" s="159"/>
      <c r="AP729" s="159"/>
      <c r="AQ729" s="159"/>
      <c r="AR729" s="159"/>
      <c r="AS729" s="159"/>
      <c r="AT729" s="159"/>
      <c r="AU729" s="159"/>
    </row>
    <row r="730" spans="3:64" ht="12.95" customHeight="1">
      <c r="C730" s="181"/>
      <c r="D730" s="181"/>
      <c r="AA730" s="159"/>
      <c r="AB730" s="159"/>
      <c r="AC730" s="159"/>
      <c r="AD730" s="159"/>
      <c r="AE730" s="159"/>
      <c r="AG730" s="184"/>
      <c r="AN730" s="159"/>
      <c r="AO730" s="159"/>
      <c r="AP730" s="159"/>
      <c r="AQ730" s="159"/>
      <c r="AR730" s="159"/>
      <c r="AS730" s="159"/>
      <c r="AT730" s="159"/>
      <c r="AU730" s="159"/>
    </row>
    <row r="731" spans="3:64" ht="12.95" customHeight="1">
      <c r="C731" s="181"/>
      <c r="D731" s="181"/>
      <c r="AA731" s="159"/>
      <c r="AB731" s="159"/>
      <c r="AC731" s="159"/>
      <c r="AD731" s="159"/>
      <c r="AE731" s="159"/>
      <c r="AG731" s="184"/>
      <c r="AN731" s="159"/>
      <c r="AO731" s="159"/>
      <c r="AP731" s="159"/>
      <c r="AQ731" s="159"/>
      <c r="AR731" s="159"/>
      <c r="AS731" s="159"/>
      <c r="AT731" s="159"/>
      <c r="AU731" s="159"/>
    </row>
    <row r="732" spans="3:64" ht="12.95" customHeight="1">
      <c r="C732" s="181"/>
      <c r="D732" s="181"/>
      <c r="AA732" s="159"/>
      <c r="AB732" s="159"/>
      <c r="AC732" s="159"/>
      <c r="AD732" s="159"/>
      <c r="AE732" s="159"/>
      <c r="AG732" s="184"/>
      <c r="AN732" s="159"/>
      <c r="AO732" s="159"/>
      <c r="AP732" s="159"/>
      <c r="AQ732" s="159"/>
      <c r="AR732" s="159"/>
      <c r="AS732" s="159"/>
      <c r="AT732" s="159"/>
      <c r="AU732" s="159"/>
    </row>
    <row r="733" spans="3:64" ht="12.95" customHeight="1">
      <c r="C733" s="181"/>
      <c r="D733" s="181"/>
      <c r="AA733" s="159"/>
      <c r="AB733" s="159"/>
      <c r="AC733" s="159"/>
      <c r="AD733" s="159"/>
      <c r="AE733" s="159"/>
      <c r="AG733" s="184"/>
      <c r="AN733" s="159"/>
      <c r="AO733" s="159"/>
      <c r="AP733" s="159"/>
      <c r="AQ733" s="159"/>
      <c r="AR733" s="159"/>
      <c r="AS733" s="159"/>
      <c r="AT733" s="159"/>
      <c r="AU733" s="159"/>
    </row>
    <row r="734" spans="3:64" ht="12.95" customHeight="1">
      <c r="C734" s="181"/>
      <c r="D734" s="181"/>
      <c r="AA734" s="159"/>
      <c r="AB734" s="159"/>
      <c r="AC734" s="159"/>
      <c r="AD734" s="159"/>
      <c r="AE734" s="159"/>
      <c r="AG734" s="184"/>
      <c r="AN734" s="159"/>
      <c r="AO734" s="159"/>
      <c r="AP734" s="159"/>
      <c r="AQ734" s="159"/>
      <c r="AR734" s="159"/>
      <c r="AS734" s="159"/>
      <c r="AT734" s="159"/>
      <c r="AU734" s="159"/>
    </row>
    <row r="735" spans="3:64" ht="12.95" customHeight="1">
      <c r="C735" s="181"/>
      <c r="D735" s="181"/>
      <c r="AA735" s="159"/>
      <c r="AB735" s="159"/>
      <c r="AC735" s="159"/>
      <c r="AD735" s="159"/>
      <c r="AE735" s="159"/>
      <c r="AG735" s="184"/>
      <c r="AN735" s="159"/>
      <c r="AO735" s="159"/>
      <c r="AP735" s="159"/>
      <c r="AQ735" s="159"/>
      <c r="AR735" s="159"/>
      <c r="AS735" s="159"/>
      <c r="AT735" s="159"/>
      <c r="AU735" s="159"/>
    </row>
    <row r="736" spans="3:64" ht="12.95" customHeight="1">
      <c r="C736" s="181"/>
      <c r="D736" s="181"/>
      <c r="AA736" s="159"/>
      <c r="AB736" s="159"/>
      <c r="AC736" s="159"/>
      <c r="AD736" s="159"/>
      <c r="AE736" s="159"/>
      <c r="AG736" s="184"/>
      <c r="AN736" s="159"/>
      <c r="AO736" s="159"/>
      <c r="AP736" s="159"/>
      <c r="AQ736" s="159"/>
      <c r="AR736" s="159"/>
      <c r="AS736" s="159"/>
      <c r="AT736" s="159"/>
      <c r="AU736" s="159"/>
    </row>
    <row r="737" spans="3:64" ht="12.95" customHeight="1">
      <c r="C737" s="181"/>
      <c r="D737" s="181"/>
      <c r="AA737" s="159"/>
      <c r="AB737" s="159"/>
      <c r="AC737" s="159"/>
      <c r="AD737" s="159"/>
      <c r="AE737" s="159"/>
      <c r="AG737" s="184"/>
      <c r="AN737" s="159"/>
      <c r="AO737" s="159"/>
      <c r="AP737" s="159"/>
      <c r="AQ737" s="159"/>
      <c r="AR737" s="159"/>
      <c r="AS737" s="159"/>
      <c r="AT737" s="159"/>
      <c r="AU737" s="159"/>
    </row>
    <row r="738" spans="3:64" ht="12.95" customHeight="1">
      <c r="C738" s="181"/>
      <c r="D738" s="181"/>
      <c r="AA738" s="159"/>
      <c r="AB738" s="159"/>
      <c r="AC738" s="159"/>
      <c r="AD738" s="159"/>
      <c r="AE738" s="159"/>
      <c r="AG738" s="184"/>
      <c r="AN738" s="159"/>
      <c r="AO738" s="159"/>
      <c r="AP738" s="159"/>
      <c r="AQ738" s="159"/>
      <c r="AR738" s="159"/>
      <c r="AS738" s="159"/>
      <c r="AT738" s="159"/>
      <c r="AU738" s="159"/>
    </row>
    <row r="739" spans="3:64" ht="12.95" customHeight="1">
      <c r="C739" s="181"/>
      <c r="D739" s="181"/>
      <c r="AA739" s="159"/>
      <c r="AB739" s="159"/>
      <c r="AC739" s="159"/>
      <c r="AD739" s="159"/>
      <c r="AE739" s="159"/>
      <c r="AG739" s="184"/>
      <c r="AN739" s="159"/>
      <c r="AO739" s="159"/>
      <c r="AP739" s="159"/>
      <c r="AQ739" s="159"/>
      <c r="AR739" s="159"/>
      <c r="AS739" s="159"/>
      <c r="AT739" s="159"/>
      <c r="AU739" s="159"/>
    </row>
    <row r="740" spans="3:64" ht="12.95" customHeight="1">
      <c r="C740" s="181"/>
      <c r="D740" s="181"/>
      <c r="AA740" s="159"/>
      <c r="AB740" s="159"/>
      <c r="AC740" s="159"/>
      <c r="AD740" s="159"/>
      <c r="AE740" s="159"/>
      <c r="AG740" s="184"/>
      <c r="AN740" s="159"/>
      <c r="AO740" s="159"/>
      <c r="AP740" s="159"/>
      <c r="AQ740" s="159"/>
      <c r="AR740" s="159"/>
      <c r="AS740" s="159"/>
      <c r="AT740" s="159"/>
      <c r="AU740" s="159"/>
    </row>
    <row r="741" spans="3:64" ht="12.95" customHeight="1">
      <c r="C741" s="181"/>
      <c r="D741" s="181"/>
      <c r="AA741" s="159"/>
      <c r="AB741" s="159"/>
      <c r="AC741" s="159"/>
      <c r="AD741" s="159"/>
      <c r="AE741" s="159"/>
      <c r="AG741" s="184"/>
      <c r="AN741" s="159"/>
      <c r="AO741" s="159"/>
      <c r="AP741" s="159"/>
      <c r="AQ741" s="159"/>
      <c r="AR741" s="159"/>
      <c r="AS741" s="159"/>
      <c r="AT741" s="159"/>
      <c r="AU741" s="159"/>
    </row>
    <row r="742" spans="3:64" ht="12.95" customHeight="1">
      <c r="C742" s="181"/>
      <c r="D742" s="181"/>
      <c r="AA742" s="159"/>
      <c r="AB742" s="159"/>
      <c r="AC742" s="159"/>
      <c r="AD742" s="159"/>
      <c r="AE742" s="159"/>
      <c r="AG742" s="184"/>
      <c r="AN742" s="159"/>
      <c r="AO742" s="159"/>
      <c r="AP742" s="159"/>
      <c r="AQ742" s="159"/>
      <c r="AR742" s="159"/>
      <c r="AS742" s="159"/>
      <c r="AT742" s="159"/>
      <c r="AU742" s="159"/>
    </row>
    <row r="743" spans="3:64" ht="12.95" customHeight="1">
      <c r="C743" s="181"/>
      <c r="D743" s="181"/>
      <c r="AA743" s="159"/>
      <c r="AB743" s="159"/>
      <c r="AC743" s="159"/>
      <c r="AD743" s="159"/>
      <c r="AE743" s="159"/>
      <c r="AG743" s="184"/>
      <c r="AN743" s="159"/>
      <c r="AO743" s="159"/>
      <c r="AP743" s="159"/>
      <c r="AQ743" s="159"/>
      <c r="AR743" s="159"/>
      <c r="AS743" s="159"/>
      <c r="AT743" s="159"/>
      <c r="AU743" s="159"/>
    </row>
    <row r="744" spans="3:64" ht="12.95" customHeight="1">
      <c r="C744" s="181"/>
      <c r="D744" s="181"/>
      <c r="AA744" s="159"/>
      <c r="AB744" s="159"/>
      <c r="AC744" s="159"/>
      <c r="AD744" s="159"/>
      <c r="AE744" s="159"/>
      <c r="AG744" s="184"/>
      <c r="AN744" s="159"/>
      <c r="AO744" s="159"/>
      <c r="AP744" s="159"/>
      <c r="AQ744" s="159"/>
      <c r="AR744" s="159"/>
      <c r="AS744" s="159"/>
      <c r="AT744" s="159"/>
      <c r="AU744" s="159"/>
    </row>
    <row r="745" spans="3:64" ht="12.95" customHeight="1">
      <c r="C745" s="181"/>
      <c r="D745" s="181"/>
      <c r="AA745" s="159"/>
      <c r="AB745" s="159"/>
      <c r="AC745" s="159"/>
      <c r="AD745" s="159"/>
      <c r="AE745" s="159"/>
      <c r="AG745" s="184"/>
      <c r="AN745" s="159"/>
      <c r="AO745" s="159"/>
      <c r="AP745" s="159"/>
      <c r="AQ745" s="159"/>
      <c r="AR745" s="159"/>
      <c r="AS745" s="159"/>
      <c r="AT745" s="159"/>
      <c r="AU745" s="159"/>
    </row>
    <row r="746" spans="3:64" ht="12.95" customHeight="1">
      <c r="C746" s="181"/>
      <c r="D746" s="181"/>
      <c r="AA746" s="159"/>
      <c r="AB746" s="159"/>
      <c r="AC746" s="159"/>
      <c r="AD746" s="159"/>
      <c r="AE746" s="159"/>
      <c r="AG746" s="184"/>
      <c r="AN746" s="159"/>
      <c r="AO746" s="159"/>
      <c r="AP746" s="159"/>
      <c r="AQ746" s="159"/>
      <c r="AR746" s="159"/>
      <c r="AS746" s="159"/>
      <c r="AT746" s="159"/>
      <c r="AU746" s="159"/>
    </row>
    <row r="747" spans="3:64" ht="12.95" customHeight="1">
      <c r="C747" s="181"/>
      <c r="D747" s="181"/>
      <c r="AA747" s="159"/>
      <c r="AB747" s="159"/>
      <c r="AC747" s="159"/>
      <c r="AD747" s="159"/>
      <c r="AE747" s="159"/>
      <c r="AG747" s="184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  <c r="BJ747" s="159"/>
      <c r="BK747" s="159"/>
      <c r="BL747" s="159"/>
    </row>
    <row r="748" spans="3:64" ht="12.95" customHeight="1">
      <c r="C748" s="181"/>
      <c r="D748" s="181"/>
      <c r="AA748" s="159"/>
      <c r="AB748" s="159"/>
      <c r="AC748" s="159"/>
      <c r="AD748" s="159"/>
      <c r="AE748" s="159"/>
      <c r="AG748" s="184"/>
      <c r="AN748" s="159"/>
      <c r="AO748" s="159"/>
      <c r="AP748" s="159"/>
      <c r="AQ748" s="159"/>
      <c r="AR748" s="159"/>
      <c r="AS748" s="159"/>
      <c r="AT748" s="159"/>
      <c r="AU748" s="159"/>
    </row>
    <row r="749" spans="3:64" ht="12.95" customHeight="1">
      <c r="C749" s="181"/>
      <c r="D749" s="181"/>
      <c r="AA749" s="159"/>
      <c r="AB749" s="159"/>
      <c r="AC749" s="159"/>
      <c r="AD749" s="159"/>
      <c r="AE749" s="159"/>
      <c r="AG749" s="184"/>
      <c r="AN749" s="159"/>
      <c r="AO749" s="159"/>
      <c r="AP749" s="159"/>
      <c r="AQ749" s="159"/>
      <c r="AR749" s="159"/>
      <c r="AS749" s="159"/>
      <c r="AT749" s="159"/>
      <c r="AU749" s="159"/>
    </row>
    <row r="750" spans="3:64" ht="12.95" customHeight="1">
      <c r="C750" s="181"/>
      <c r="D750" s="181"/>
      <c r="AA750" s="159"/>
      <c r="AB750" s="159"/>
      <c r="AC750" s="159"/>
      <c r="AD750" s="159"/>
      <c r="AE750" s="159"/>
      <c r="AG750" s="184"/>
      <c r="AN750" s="159"/>
      <c r="AO750" s="159"/>
      <c r="AP750" s="159"/>
      <c r="AQ750" s="159"/>
      <c r="AR750" s="159"/>
      <c r="AS750" s="159"/>
      <c r="AT750" s="159"/>
      <c r="AU750" s="159"/>
    </row>
    <row r="751" spans="3:64" ht="12.95" customHeight="1">
      <c r="C751" s="181"/>
      <c r="D751" s="181"/>
      <c r="AA751" s="159"/>
      <c r="AB751" s="159"/>
      <c r="AC751" s="159"/>
      <c r="AD751" s="159"/>
      <c r="AE751" s="159"/>
      <c r="AG751" s="184"/>
      <c r="AN751" s="159"/>
      <c r="AO751" s="159"/>
      <c r="AP751" s="159"/>
      <c r="AQ751" s="159"/>
      <c r="AR751" s="159"/>
      <c r="AS751" s="159"/>
      <c r="AT751" s="159"/>
      <c r="AU751" s="159"/>
    </row>
    <row r="752" spans="3:64" ht="12.95" customHeight="1">
      <c r="C752" s="181"/>
      <c r="D752" s="181"/>
      <c r="AA752" s="159"/>
      <c r="AB752" s="159"/>
      <c r="AC752" s="159"/>
      <c r="AD752" s="159"/>
      <c r="AE752" s="159"/>
      <c r="AG752" s="184"/>
      <c r="AN752" s="159"/>
      <c r="AO752" s="159"/>
      <c r="AP752" s="159"/>
      <c r="AQ752" s="159"/>
      <c r="AR752" s="159"/>
      <c r="AS752" s="159"/>
      <c r="AT752" s="159"/>
      <c r="AU752" s="159"/>
    </row>
    <row r="753" spans="3:64" ht="12.95" customHeight="1">
      <c r="C753" s="181"/>
      <c r="D753" s="181"/>
      <c r="AA753" s="159"/>
      <c r="AB753" s="159"/>
      <c r="AC753" s="159"/>
      <c r="AD753" s="159"/>
      <c r="AE753" s="159"/>
      <c r="AG753" s="184"/>
      <c r="AN753" s="159"/>
      <c r="AO753" s="159"/>
      <c r="AP753" s="159"/>
      <c r="AQ753" s="159"/>
      <c r="AR753" s="159"/>
      <c r="AS753" s="159"/>
      <c r="AT753" s="159"/>
      <c r="AU753" s="159"/>
    </row>
    <row r="754" spans="3:64" ht="12.95" customHeight="1">
      <c r="C754" s="181"/>
      <c r="D754" s="181"/>
      <c r="AA754" s="159"/>
      <c r="AB754" s="159"/>
      <c r="AC754" s="159"/>
      <c r="AD754" s="159"/>
      <c r="AE754" s="159"/>
      <c r="AG754" s="184"/>
      <c r="AN754" s="159"/>
      <c r="AO754" s="159"/>
      <c r="AP754" s="159"/>
      <c r="AQ754" s="159"/>
      <c r="AR754" s="159"/>
      <c r="AS754" s="159"/>
      <c r="AT754" s="159"/>
      <c r="AU754" s="159"/>
    </row>
    <row r="755" spans="3:64" ht="12.95" customHeight="1">
      <c r="C755" s="181"/>
      <c r="D755" s="181"/>
      <c r="AA755" s="159"/>
      <c r="AB755" s="159"/>
      <c r="AC755" s="159"/>
      <c r="AD755" s="159"/>
      <c r="AE755" s="159"/>
      <c r="AG755" s="184"/>
      <c r="AN755" s="159"/>
      <c r="AO755" s="159"/>
      <c r="AP755" s="159"/>
      <c r="AQ755" s="159"/>
      <c r="AR755" s="159"/>
      <c r="AS755" s="159"/>
      <c r="AT755" s="159"/>
      <c r="AU755" s="159"/>
    </row>
    <row r="756" spans="3:64" ht="12.95" customHeight="1">
      <c r="C756" s="181"/>
      <c r="D756" s="181"/>
      <c r="AA756" s="159"/>
      <c r="AB756" s="159"/>
      <c r="AC756" s="159"/>
      <c r="AD756" s="159"/>
      <c r="AE756" s="159"/>
      <c r="AG756" s="184"/>
      <c r="AN756" s="159"/>
      <c r="AO756" s="159"/>
      <c r="AP756" s="159"/>
      <c r="AQ756" s="159"/>
      <c r="AR756" s="159"/>
      <c r="AS756" s="159"/>
      <c r="AT756" s="159"/>
      <c r="AU756" s="159"/>
    </row>
    <row r="757" spans="3:64" ht="12.95" customHeight="1">
      <c r="C757" s="181"/>
      <c r="D757" s="181"/>
      <c r="AA757" s="159"/>
      <c r="AB757" s="159"/>
      <c r="AC757" s="159"/>
      <c r="AD757" s="159"/>
      <c r="AE757" s="159"/>
      <c r="AG757" s="184"/>
      <c r="AN757" s="159"/>
      <c r="AO757" s="159"/>
      <c r="AP757" s="159"/>
      <c r="AQ757" s="159"/>
      <c r="AR757" s="159"/>
      <c r="AS757" s="159"/>
      <c r="AT757" s="159"/>
      <c r="AU757" s="159"/>
    </row>
    <row r="758" spans="3:64" ht="12.95" customHeight="1">
      <c r="C758" s="181"/>
      <c r="D758" s="181"/>
      <c r="AA758" s="159"/>
      <c r="AB758" s="159"/>
      <c r="AC758" s="159"/>
      <c r="AD758" s="159"/>
      <c r="AE758" s="159"/>
      <c r="AG758" s="184"/>
      <c r="AN758" s="159"/>
      <c r="AO758" s="159"/>
      <c r="AP758" s="159"/>
      <c r="AQ758" s="159"/>
      <c r="AR758" s="159"/>
      <c r="AS758" s="159"/>
      <c r="AT758" s="159"/>
      <c r="AU758" s="159"/>
      <c r="AV758" s="159"/>
    </row>
    <row r="759" spans="3:64" ht="12.95" customHeight="1">
      <c r="C759" s="181"/>
      <c r="D759" s="181"/>
      <c r="AA759" s="159"/>
      <c r="AB759" s="159"/>
      <c r="AC759" s="159"/>
      <c r="AD759" s="159"/>
      <c r="AE759" s="159"/>
      <c r="AG759" s="184"/>
      <c r="AN759" s="159"/>
      <c r="AO759" s="159"/>
      <c r="AP759" s="159"/>
      <c r="AQ759" s="159"/>
      <c r="AR759" s="159"/>
      <c r="AS759" s="159"/>
      <c r="AT759" s="159"/>
      <c r="AU759" s="159"/>
    </row>
    <row r="760" spans="3:64" ht="12.95" customHeight="1">
      <c r="C760" s="181"/>
      <c r="D760" s="181"/>
      <c r="AA760" s="159"/>
      <c r="AB760" s="159"/>
      <c r="AC760" s="159"/>
      <c r="AD760" s="159"/>
      <c r="AE760" s="159"/>
      <c r="AG760" s="184"/>
      <c r="AN760" s="159"/>
      <c r="AO760" s="159"/>
      <c r="AP760" s="159"/>
      <c r="AQ760" s="159"/>
      <c r="AR760" s="159"/>
      <c r="AS760" s="159"/>
      <c r="AT760" s="159"/>
      <c r="AU760" s="159"/>
    </row>
    <row r="761" spans="3:64" ht="12.95" customHeight="1">
      <c r="C761" s="181"/>
      <c r="D761" s="181"/>
      <c r="AA761" s="159"/>
      <c r="AB761" s="159"/>
      <c r="AC761" s="159"/>
      <c r="AD761" s="159"/>
      <c r="AE761" s="159"/>
      <c r="AG761" s="184"/>
      <c r="AN761" s="159"/>
      <c r="AO761" s="159"/>
      <c r="AP761" s="159"/>
      <c r="AQ761" s="159"/>
      <c r="AR761" s="159"/>
      <c r="AS761" s="159"/>
      <c r="AT761" s="159"/>
      <c r="AU761" s="159"/>
    </row>
    <row r="762" spans="3:64" ht="12.95" customHeight="1">
      <c r="C762" s="181"/>
      <c r="D762" s="181"/>
      <c r="AA762" s="159"/>
      <c r="AB762" s="159"/>
      <c r="AC762" s="159"/>
      <c r="AD762" s="159"/>
      <c r="AE762" s="159"/>
      <c r="AG762" s="184"/>
      <c r="AN762" s="159"/>
      <c r="AO762" s="159"/>
      <c r="AP762" s="159"/>
      <c r="AQ762" s="159"/>
      <c r="AR762" s="159"/>
      <c r="AS762" s="159"/>
      <c r="AT762" s="159"/>
      <c r="AU762" s="159"/>
    </row>
    <row r="763" spans="3:64" ht="12.95" customHeight="1">
      <c r="C763" s="181"/>
      <c r="D763" s="181"/>
      <c r="AA763" s="159"/>
      <c r="AB763" s="159"/>
      <c r="AC763" s="159"/>
      <c r="AD763" s="159"/>
      <c r="AE763" s="159"/>
      <c r="AG763" s="184"/>
      <c r="AN763" s="159"/>
      <c r="AO763" s="159"/>
      <c r="AP763" s="159"/>
      <c r="AQ763" s="159"/>
      <c r="AR763" s="159"/>
      <c r="AS763" s="159"/>
      <c r="AT763" s="159"/>
      <c r="AU763" s="159"/>
    </row>
    <row r="764" spans="3:64" ht="12.95" customHeight="1">
      <c r="C764" s="181"/>
      <c r="D764" s="181"/>
      <c r="AA764" s="159"/>
      <c r="AB764" s="159"/>
      <c r="AC764" s="159"/>
      <c r="AD764" s="159"/>
      <c r="AE764" s="159"/>
      <c r="AG764" s="184"/>
      <c r="AN764" s="159"/>
      <c r="AO764" s="159"/>
      <c r="AP764" s="159"/>
      <c r="AQ764" s="159"/>
      <c r="AR764" s="159"/>
      <c r="AS764" s="159"/>
      <c r="AT764" s="159"/>
      <c r="AU764" s="159"/>
    </row>
    <row r="765" spans="3:64" ht="12.95" customHeight="1">
      <c r="C765" s="181"/>
      <c r="D765" s="181"/>
      <c r="AA765" s="159"/>
      <c r="AB765" s="159"/>
      <c r="AC765" s="159"/>
      <c r="AD765" s="159"/>
      <c r="AE765" s="159"/>
      <c r="AG765" s="184"/>
      <c r="AN765" s="159"/>
      <c r="AO765" s="159"/>
      <c r="AP765" s="159"/>
      <c r="AQ765" s="159"/>
      <c r="AR765" s="159"/>
      <c r="AS765" s="159"/>
      <c r="AT765" s="159"/>
      <c r="AU765" s="159"/>
    </row>
    <row r="766" spans="3:64" ht="12.95" customHeight="1">
      <c r="C766" s="181"/>
      <c r="D766" s="181"/>
      <c r="AA766" s="159"/>
      <c r="AB766" s="159"/>
      <c r="AC766" s="159"/>
      <c r="AD766" s="159"/>
      <c r="AE766" s="159"/>
      <c r="AG766" s="184"/>
      <c r="AN766" s="159"/>
      <c r="AO766" s="159"/>
      <c r="AP766" s="159"/>
      <c r="AQ766" s="159"/>
      <c r="AR766" s="159"/>
      <c r="AS766" s="159"/>
      <c r="AT766" s="159"/>
      <c r="AU766" s="159"/>
    </row>
    <row r="767" spans="3:64" ht="12.95" customHeight="1">
      <c r="C767" s="181"/>
      <c r="D767" s="181"/>
      <c r="AA767" s="159"/>
      <c r="AB767" s="159"/>
      <c r="AC767" s="159"/>
      <c r="AD767" s="159"/>
      <c r="AE767" s="159"/>
      <c r="AG767" s="184"/>
      <c r="AN767" s="159"/>
      <c r="AO767" s="159"/>
      <c r="AP767" s="159"/>
      <c r="AQ767" s="159"/>
      <c r="AR767" s="159"/>
      <c r="AS767" s="159"/>
      <c r="AT767" s="159"/>
      <c r="AU767" s="159"/>
    </row>
    <row r="768" spans="3:64" ht="12.95" customHeight="1">
      <c r="C768" s="181"/>
      <c r="D768" s="181"/>
      <c r="AA768" s="159"/>
      <c r="AB768" s="159"/>
      <c r="AC768" s="159"/>
      <c r="AD768" s="159"/>
      <c r="AE768" s="159"/>
      <c r="AG768" s="184"/>
      <c r="AN768" s="159"/>
      <c r="AO768" s="159"/>
      <c r="AP768" s="159"/>
      <c r="AQ768" s="159"/>
      <c r="AR768" s="159"/>
      <c r="AS768" s="159"/>
      <c r="AT768" s="159"/>
      <c r="AU768" s="159"/>
      <c r="AV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</row>
    <row r="769" spans="3:64" ht="12.95" customHeight="1">
      <c r="C769" s="181"/>
      <c r="D769" s="181"/>
      <c r="AA769" s="159"/>
      <c r="AB769" s="159"/>
      <c r="AC769" s="159"/>
      <c r="AD769" s="159"/>
      <c r="AE769" s="159"/>
      <c r="AG769" s="184"/>
      <c r="AN769" s="159"/>
      <c r="AO769" s="159"/>
      <c r="AP769" s="159"/>
      <c r="AQ769" s="159"/>
      <c r="AR769" s="159"/>
      <c r="AS769" s="159"/>
      <c r="AT769" s="159"/>
      <c r="AU769" s="159"/>
    </row>
    <row r="770" spans="3:64" ht="12.95" customHeight="1">
      <c r="C770" s="181"/>
      <c r="D770" s="181"/>
      <c r="AA770" s="159"/>
      <c r="AB770" s="159"/>
      <c r="AC770" s="159"/>
      <c r="AD770" s="159"/>
      <c r="AE770" s="159"/>
      <c r="AG770" s="184"/>
      <c r="AN770" s="159"/>
      <c r="AO770" s="159"/>
      <c r="AP770" s="159"/>
      <c r="AQ770" s="159"/>
      <c r="AR770" s="159"/>
      <c r="AS770" s="159"/>
      <c r="AT770" s="159"/>
      <c r="AU770" s="159"/>
    </row>
    <row r="771" spans="3:64" ht="12.95" customHeight="1">
      <c r="C771" s="181"/>
      <c r="D771" s="181"/>
      <c r="AA771" s="159"/>
      <c r="AB771" s="159"/>
      <c r="AC771" s="159"/>
      <c r="AD771" s="159"/>
      <c r="AE771" s="159"/>
      <c r="AG771" s="184"/>
      <c r="AN771" s="159"/>
      <c r="AO771" s="159"/>
      <c r="AP771" s="159"/>
      <c r="AQ771" s="159"/>
      <c r="AR771" s="159"/>
      <c r="AS771" s="159"/>
      <c r="AT771" s="159"/>
      <c r="AU771" s="159"/>
    </row>
    <row r="772" spans="3:64" ht="12.95" customHeight="1">
      <c r="C772" s="181"/>
      <c r="D772" s="181"/>
      <c r="AA772" s="159"/>
      <c r="AB772" s="159"/>
      <c r="AC772" s="159"/>
      <c r="AD772" s="159"/>
      <c r="AE772" s="159"/>
      <c r="AG772" s="184"/>
      <c r="AN772" s="159"/>
      <c r="AO772" s="159"/>
      <c r="AP772" s="159"/>
      <c r="AQ772" s="159"/>
      <c r="AR772" s="159"/>
      <c r="AS772" s="159"/>
      <c r="AT772" s="159"/>
      <c r="AU772" s="159"/>
    </row>
    <row r="773" spans="3:64" ht="12.95" customHeight="1">
      <c r="C773" s="181"/>
      <c r="D773" s="181"/>
      <c r="AA773" s="159"/>
      <c r="AB773" s="159"/>
      <c r="AC773" s="159"/>
      <c r="AD773" s="159"/>
      <c r="AE773" s="159"/>
      <c r="AG773" s="184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</row>
    <row r="774" spans="3:64" ht="12.95" customHeight="1">
      <c r="C774" s="181"/>
      <c r="D774" s="181"/>
      <c r="AA774" s="159"/>
      <c r="AB774" s="159"/>
      <c r="AC774" s="159"/>
      <c r="AD774" s="159"/>
      <c r="AE774" s="159"/>
      <c r="AG774" s="184"/>
      <c r="AN774" s="159"/>
      <c r="AO774" s="159"/>
      <c r="AP774" s="159"/>
      <c r="AQ774" s="159"/>
      <c r="AR774" s="159"/>
      <c r="AS774" s="159"/>
      <c r="AT774" s="159"/>
      <c r="AU774" s="159"/>
    </row>
    <row r="775" spans="3:64" ht="12.95" customHeight="1">
      <c r="C775" s="181"/>
      <c r="D775" s="181"/>
      <c r="AA775" s="159"/>
      <c r="AB775" s="159"/>
      <c r="AC775" s="159"/>
      <c r="AD775" s="159"/>
      <c r="AE775" s="159"/>
      <c r="AG775" s="184"/>
      <c r="AN775" s="159"/>
      <c r="AO775" s="159"/>
      <c r="AP775" s="159"/>
      <c r="AQ775" s="159"/>
      <c r="AR775" s="159"/>
      <c r="AS775" s="159"/>
      <c r="AT775" s="159"/>
      <c r="AU775" s="159"/>
    </row>
    <row r="776" spans="3:64" ht="12.95" customHeight="1">
      <c r="C776" s="181"/>
      <c r="D776" s="181"/>
      <c r="AA776" s="159"/>
      <c r="AB776" s="159"/>
      <c r="AC776" s="159"/>
      <c r="AD776" s="159"/>
      <c r="AE776" s="159"/>
      <c r="AG776" s="184"/>
      <c r="AN776" s="159"/>
      <c r="AO776" s="159"/>
      <c r="AP776" s="159"/>
      <c r="AQ776" s="159"/>
      <c r="AR776" s="159"/>
      <c r="AS776" s="159"/>
      <c r="AT776" s="159"/>
      <c r="AU776" s="159"/>
    </row>
    <row r="777" spans="3:64" ht="12.95" customHeight="1">
      <c r="C777" s="181"/>
      <c r="D777" s="181"/>
      <c r="AA777" s="159"/>
      <c r="AB777" s="159"/>
      <c r="AC777" s="159"/>
      <c r="AD777" s="159"/>
      <c r="AE777" s="159"/>
      <c r="AG777" s="184"/>
      <c r="AN777" s="159"/>
      <c r="AO777" s="159"/>
      <c r="AP777" s="159"/>
      <c r="AQ777" s="159"/>
      <c r="AR777" s="159"/>
      <c r="AS777" s="159"/>
      <c r="AT777" s="159"/>
      <c r="AU777" s="159"/>
    </row>
    <row r="778" spans="3:64" ht="12.95" customHeight="1">
      <c r="C778" s="181"/>
      <c r="D778" s="181"/>
      <c r="AA778" s="159"/>
      <c r="AB778" s="159"/>
      <c r="AC778" s="159"/>
      <c r="AD778" s="159"/>
      <c r="AE778" s="159"/>
      <c r="AG778" s="184"/>
      <c r="AN778" s="159"/>
      <c r="AO778" s="159"/>
      <c r="AP778" s="159"/>
      <c r="AQ778" s="159"/>
      <c r="AR778" s="159"/>
      <c r="AS778" s="159"/>
      <c r="AT778" s="159"/>
      <c r="AU778" s="159"/>
    </row>
    <row r="779" spans="3:64" ht="12.95" customHeight="1">
      <c r="C779" s="181"/>
      <c r="D779" s="181"/>
      <c r="AA779" s="159"/>
      <c r="AB779" s="159"/>
      <c r="AC779" s="159"/>
      <c r="AD779" s="159"/>
      <c r="AE779" s="159"/>
      <c r="AG779" s="184"/>
      <c r="AN779" s="159"/>
      <c r="AO779" s="159"/>
      <c r="AP779" s="159"/>
      <c r="AQ779" s="159"/>
      <c r="AR779" s="159"/>
      <c r="AS779" s="159"/>
      <c r="AT779" s="159"/>
      <c r="AU779" s="159"/>
    </row>
    <row r="780" spans="3:64" ht="12.95" customHeight="1">
      <c r="C780" s="181"/>
      <c r="D780" s="181"/>
      <c r="AA780" s="159"/>
      <c r="AB780" s="159"/>
      <c r="AC780" s="159"/>
      <c r="AD780" s="159"/>
      <c r="AE780" s="159"/>
      <c r="AG780" s="184"/>
      <c r="AN780" s="159"/>
      <c r="AO780" s="159"/>
      <c r="AP780" s="159"/>
      <c r="AQ780" s="159"/>
      <c r="AR780" s="159"/>
      <c r="AS780" s="159"/>
      <c r="AT780" s="159"/>
      <c r="AU780" s="159"/>
    </row>
    <row r="781" spans="3:64" ht="12.95" customHeight="1">
      <c r="C781" s="181"/>
      <c r="D781" s="181"/>
      <c r="AA781" s="159"/>
      <c r="AB781" s="159"/>
      <c r="AC781" s="159"/>
      <c r="AD781" s="159"/>
      <c r="AE781" s="159"/>
      <c r="AG781" s="184"/>
      <c r="AN781" s="159"/>
      <c r="AO781" s="159"/>
      <c r="AP781" s="159"/>
      <c r="AQ781" s="159"/>
      <c r="AR781" s="159"/>
      <c r="AS781" s="159"/>
      <c r="AT781" s="159"/>
      <c r="AU781" s="159"/>
    </row>
    <row r="782" spans="3:64" ht="12.95" customHeight="1">
      <c r="C782" s="181"/>
      <c r="D782" s="181"/>
      <c r="AA782" s="159"/>
      <c r="AB782" s="159"/>
      <c r="AC782" s="159"/>
      <c r="AD782" s="159"/>
      <c r="AE782" s="159"/>
      <c r="AG782" s="184"/>
      <c r="AN782" s="159"/>
      <c r="AO782" s="159"/>
      <c r="AP782" s="159"/>
      <c r="AQ782" s="159"/>
      <c r="AR782" s="159"/>
      <c r="AS782" s="159"/>
      <c r="AT782" s="159"/>
      <c r="AU782" s="159"/>
      <c r="AV782" s="159"/>
    </row>
    <row r="783" spans="3:64" ht="12.95" customHeight="1">
      <c r="C783" s="181"/>
      <c r="D783" s="181"/>
      <c r="AA783" s="159"/>
      <c r="AB783" s="159"/>
      <c r="AC783" s="159"/>
      <c r="AD783" s="159"/>
      <c r="AE783" s="159"/>
      <c r="AG783" s="184"/>
      <c r="AN783" s="159"/>
      <c r="AO783" s="159"/>
      <c r="AP783" s="159"/>
      <c r="AQ783" s="159"/>
      <c r="AR783" s="159"/>
      <c r="AS783" s="159"/>
      <c r="AT783" s="159"/>
      <c r="AU783" s="159"/>
    </row>
    <row r="784" spans="3:64" ht="12.95" customHeight="1">
      <c r="C784" s="181"/>
      <c r="D784" s="181"/>
      <c r="AA784" s="159"/>
      <c r="AB784" s="159"/>
      <c r="AC784" s="159"/>
      <c r="AD784" s="159"/>
      <c r="AE784" s="159"/>
      <c r="AG784" s="184"/>
      <c r="AN784" s="159"/>
      <c r="AO784" s="159"/>
      <c r="AP784" s="159"/>
      <c r="AQ784" s="159"/>
      <c r="AR784" s="159"/>
      <c r="AS784" s="159"/>
      <c r="AT784" s="159"/>
      <c r="AU784" s="159"/>
    </row>
    <row r="785" spans="3:47" ht="12.95" customHeight="1">
      <c r="C785" s="181"/>
      <c r="D785" s="181"/>
      <c r="AA785" s="159"/>
      <c r="AB785" s="159"/>
      <c r="AC785" s="159"/>
      <c r="AD785" s="159"/>
      <c r="AE785" s="159"/>
      <c r="AG785" s="184"/>
      <c r="AN785" s="159"/>
      <c r="AO785" s="159"/>
      <c r="AP785" s="159"/>
      <c r="AQ785" s="159"/>
      <c r="AR785" s="159"/>
      <c r="AS785" s="159"/>
      <c r="AT785" s="159"/>
      <c r="AU785" s="159"/>
    </row>
    <row r="786" spans="3:47" ht="12.95" customHeight="1">
      <c r="C786" s="181"/>
      <c r="D786" s="181"/>
      <c r="AA786" s="159"/>
      <c r="AB786" s="159"/>
      <c r="AC786" s="159"/>
      <c r="AD786" s="159"/>
      <c r="AE786" s="159"/>
      <c r="AG786" s="184"/>
      <c r="AN786" s="159"/>
      <c r="AO786" s="159"/>
      <c r="AP786" s="159"/>
      <c r="AQ786" s="159"/>
      <c r="AR786" s="159"/>
      <c r="AS786" s="159"/>
      <c r="AT786" s="159"/>
      <c r="AU786" s="159"/>
    </row>
    <row r="787" spans="3:47" ht="12.95" customHeight="1">
      <c r="C787" s="181"/>
      <c r="D787" s="181"/>
      <c r="AA787" s="159"/>
      <c r="AB787" s="159"/>
      <c r="AC787" s="159"/>
      <c r="AD787" s="159"/>
      <c r="AE787" s="159"/>
      <c r="AG787" s="184"/>
      <c r="AN787" s="159"/>
      <c r="AO787" s="159"/>
      <c r="AP787" s="159"/>
      <c r="AQ787" s="159"/>
      <c r="AR787" s="159"/>
      <c r="AS787" s="159"/>
      <c r="AT787" s="159"/>
      <c r="AU787" s="159"/>
    </row>
    <row r="788" spans="3:47" ht="12.95" customHeight="1">
      <c r="C788" s="181"/>
      <c r="D788" s="181"/>
      <c r="AA788" s="159"/>
      <c r="AB788" s="159"/>
      <c r="AC788" s="159"/>
      <c r="AD788" s="159"/>
      <c r="AE788" s="159"/>
      <c r="AG788" s="184"/>
      <c r="AN788" s="159"/>
      <c r="AO788" s="159"/>
      <c r="AP788" s="159"/>
      <c r="AQ788" s="159"/>
      <c r="AR788" s="159"/>
      <c r="AS788" s="159"/>
      <c r="AT788" s="159"/>
      <c r="AU788" s="159"/>
    </row>
    <row r="789" spans="3:47" ht="12.95" customHeight="1">
      <c r="C789" s="181"/>
      <c r="D789" s="181"/>
      <c r="AA789" s="159"/>
      <c r="AB789" s="159"/>
      <c r="AC789" s="159"/>
      <c r="AD789" s="159"/>
      <c r="AE789" s="159"/>
      <c r="AG789" s="184"/>
      <c r="AN789" s="159"/>
      <c r="AO789" s="159"/>
      <c r="AP789" s="159"/>
      <c r="AQ789" s="159"/>
      <c r="AR789" s="159"/>
      <c r="AS789" s="159"/>
      <c r="AT789" s="159"/>
      <c r="AU789" s="159"/>
    </row>
    <row r="790" spans="3:47" ht="12.95" customHeight="1">
      <c r="C790" s="181"/>
      <c r="D790" s="181"/>
      <c r="AA790" s="159"/>
      <c r="AB790" s="159"/>
      <c r="AC790" s="159"/>
      <c r="AD790" s="159"/>
      <c r="AE790" s="159"/>
      <c r="AG790" s="184"/>
      <c r="AN790" s="159"/>
      <c r="AO790" s="159"/>
      <c r="AP790" s="159"/>
      <c r="AQ790" s="159"/>
      <c r="AR790" s="159"/>
      <c r="AS790" s="159"/>
      <c r="AT790" s="159"/>
      <c r="AU790" s="159"/>
    </row>
    <row r="791" spans="3:47" ht="12.95" customHeight="1">
      <c r="C791" s="181"/>
      <c r="D791" s="181"/>
      <c r="AA791" s="159"/>
      <c r="AB791" s="159"/>
      <c r="AC791" s="159"/>
      <c r="AD791" s="159"/>
      <c r="AE791" s="159"/>
      <c r="AG791" s="184"/>
      <c r="AN791" s="159"/>
      <c r="AO791" s="159"/>
      <c r="AP791" s="159"/>
      <c r="AQ791" s="159"/>
      <c r="AR791" s="159"/>
      <c r="AS791" s="159"/>
      <c r="AT791" s="159"/>
      <c r="AU791" s="159"/>
    </row>
    <row r="792" spans="3:47" ht="12.95" customHeight="1">
      <c r="C792" s="181"/>
      <c r="D792" s="181"/>
      <c r="AA792" s="159"/>
      <c r="AB792" s="159"/>
      <c r="AC792" s="159"/>
      <c r="AD792" s="159"/>
      <c r="AE792" s="159"/>
      <c r="AG792" s="184"/>
      <c r="AN792" s="159"/>
      <c r="AO792" s="159"/>
      <c r="AP792" s="159"/>
      <c r="AQ792" s="159"/>
      <c r="AR792" s="159"/>
      <c r="AS792" s="159"/>
      <c r="AT792" s="159"/>
      <c r="AU792" s="159"/>
    </row>
    <row r="793" spans="3:47" ht="12.95" customHeight="1">
      <c r="C793" s="181"/>
      <c r="D793" s="181"/>
      <c r="AA793" s="159"/>
      <c r="AB793" s="159"/>
      <c r="AC793" s="159"/>
      <c r="AD793" s="159"/>
      <c r="AE793" s="159"/>
      <c r="AG793" s="184"/>
      <c r="AN793" s="159"/>
      <c r="AO793" s="159"/>
      <c r="AP793" s="159"/>
      <c r="AQ793" s="159"/>
      <c r="AR793" s="159"/>
      <c r="AS793" s="159"/>
      <c r="AT793" s="159"/>
      <c r="AU793" s="159"/>
    </row>
    <row r="794" spans="3:47" ht="12.95" customHeight="1">
      <c r="C794" s="181"/>
      <c r="D794" s="181"/>
      <c r="AA794" s="159"/>
      <c r="AB794" s="159"/>
      <c r="AC794" s="159"/>
      <c r="AD794" s="159"/>
      <c r="AE794" s="159"/>
      <c r="AG794" s="184"/>
      <c r="AN794" s="159"/>
      <c r="AO794" s="159"/>
      <c r="AP794" s="159"/>
      <c r="AQ794" s="159"/>
      <c r="AR794" s="159"/>
      <c r="AS794" s="159"/>
      <c r="AT794" s="159"/>
      <c r="AU794" s="159"/>
    </row>
    <row r="795" spans="3:47" ht="12.95" customHeight="1">
      <c r="C795" s="181"/>
      <c r="D795" s="181"/>
      <c r="AA795" s="159"/>
      <c r="AB795" s="159"/>
      <c r="AC795" s="159"/>
      <c r="AD795" s="159"/>
      <c r="AE795" s="159"/>
      <c r="AG795" s="184"/>
      <c r="AN795" s="159"/>
      <c r="AO795" s="159"/>
      <c r="AP795" s="159"/>
      <c r="AQ795" s="159"/>
      <c r="AR795" s="159"/>
      <c r="AS795" s="159"/>
      <c r="AT795" s="159"/>
      <c r="AU795" s="159"/>
    </row>
    <row r="796" spans="3:47" ht="12.95" customHeight="1">
      <c r="C796" s="181"/>
      <c r="D796" s="181"/>
      <c r="AA796" s="159"/>
      <c r="AB796" s="159"/>
      <c r="AC796" s="159"/>
      <c r="AD796" s="159"/>
      <c r="AE796" s="159"/>
      <c r="AG796" s="184"/>
      <c r="AN796" s="159"/>
      <c r="AO796" s="159"/>
      <c r="AP796" s="159"/>
      <c r="AQ796" s="159"/>
      <c r="AR796" s="159"/>
      <c r="AS796" s="159"/>
      <c r="AT796" s="159"/>
      <c r="AU796" s="159"/>
    </row>
    <row r="797" spans="3:47" ht="12.95" customHeight="1">
      <c r="C797" s="181"/>
      <c r="D797" s="181"/>
      <c r="AA797" s="159"/>
      <c r="AB797" s="159"/>
      <c r="AC797" s="159"/>
      <c r="AD797" s="159"/>
      <c r="AE797" s="159"/>
      <c r="AG797" s="184"/>
      <c r="AN797" s="159"/>
      <c r="AO797" s="159"/>
      <c r="AP797" s="159"/>
      <c r="AQ797" s="159"/>
      <c r="AR797" s="159"/>
      <c r="AS797" s="159"/>
      <c r="AT797" s="159"/>
      <c r="AU797" s="159"/>
    </row>
    <row r="798" spans="3:47" ht="12.95" customHeight="1">
      <c r="C798" s="181"/>
      <c r="D798" s="181"/>
      <c r="AA798" s="159"/>
      <c r="AB798" s="159"/>
      <c r="AC798" s="159"/>
      <c r="AD798" s="159"/>
      <c r="AE798" s="159"/>
      <c r="AG798" s="184"/>
      <c r="AN798" s="159"/>
      <c r="AO798" s="159"/>
      <c r="AP798" s="159"/>
      <c r="AQ798" s="159"/>
      <c r="AR798" s="159"/>
      <c r="AS798" s="159"/>
      <c r="AT798" s="159"/>
      <c r="AU798" s="159"/>
    </row>
    <row r="799" spans="3:47" ht="12.95" customHeight="1">
      <c r="C799" s="181"/>
      <c r="D799" s="181"/>
      <c r="AA799" s="159"/>
      <c r="AB799" s="159"/>
      <c r="AC799" s="159"/>
      <c r="AD799" s="159"/>
      <c r="AE799" s="159"/>
      <c r="AG799" s="184"/>
      <c r="AN799" s="159"/>
      <c r="AO799" s="159"/>
      <c r="AP799" s="159"/>
      <c r="AQ799" s="159"/>
      <c r="AR799" s="159"/>
      <c r="AS799" s="159"/>
      <c r="AT799" s="159"/>
      <c r="AU799" s="159"/>
    </row>
    <row r="800" spans="3:47" ht="12.95" customHeight="1">
      <c r="C800" s="181"/>
      <c r="D800" s="181"/>
      <c r="AA800" s="159"/>
      <c r="AB800" s="159"/>
      <c r="AC800" s="159"/>
      <c r="AD800" s="159"/>
      <c r="AE800" s="159"/>
      <c r="AG800" s="184"/>
      <c r="AN800" s="159"/>
      <c r="AO800" s="159"/>
      <c r="AP800" s="159"/>
      <c r="AQ800" s="159"/>
      <c r="AR800" s="159"/>
      <c r="AS800" s="159"/>
      <c r="AT800" s="159"/>
      <c r="AU800" s="159"/>
    </row>
    <row r="801" spans="3:47" ht="12.95" customHeight="1">
      <c r="C801" s="181"/>
      <c r="D801" s="181"/>
      <c r="AA801" s="159"/>
      <c r="AB801" s="159"/>
      <c r="AC801" s="159"/>
      <c r="AD801" s="159"/>
      <c r="AE801" s="159"/>
      <c r="AG801" s="184"/>
      <c r="AN801" s="159"/>
      <c r="AO801" s="159"/>
      <c r="AP801" s="159"/>
      <c r="AQ801" s="159"/>
      <c r="AR801" s="159"/>
      <c r="AS801" s="159"/>
      <c r="AT801" s="159"/>
      <c r="AU801" s="159"/>
    </row>
    <row r="802" spans="3:47" ht="12.95" customHeight="1">
      <c r="C802" s="181"/>
      <c r="D802" s="181"/>
      <c r="AA802" s="159"/>
      <c r="AB802" s="159"/>
      <c r="AC802" s="159"/>
      <c r="AD802" s="159"/>
      <c r="AE802" s="159"/>
      <c r="AG802" s="184"/>
      <c r="AN802" s="159"/>
      <c r="AO802" s="159"/>
      <c r="AP802" s="159"/>
      <c r="AQ802" s="159"/>
      <c r="AR802" s="159"/>
      <c r="AS802" s="159"/>
      <c r="AT802" s="159"/>
      <c r="AU802" s="159"/>
    </row>
    <row r="803" spans="3:47" ht="12.95" customHeight="1">
      <c r="C803" s="181"/>
      <c r="D803" s="181"/>
      <c r="AA803" s="159"/>
      <c r="AB803" s="159"/>
      <c r="AC803" s="159"/>
      <c r="AD803" s="159"/>
      <c r="AE803" s="159"/>
      <c r="AG803" s="184"/>
      <c r="AN803" s="159"/>
      <c r="AO803" s="159"/>
      <c r="AP803" s="159"/>
      <c r="AQ803" s="159"/>
      <c r="AR803" s="159"/>
      <c r="AS803" s="159"/>
      <c r="AT803" s="159"/>
      <c r="AU803" s="159"/>
    </row>
    <row r="804" spans="3:47" ht="12.95" customHeight="1">
      <c r="C804" s="181"/>
      <c r="D804" s="181"/>
      <c r="AA804" s="159"/>
      <c r="AB804" s="159"/>
      <c r="AC804" s="159"/>
      <c r="AD804" s="159"/>
      <c r="AE804" s="159"/>
      <c r="AG804" s="184"/>
      <c r="AN804" s="159"/>
      <c r="AO804" s="159"/>
      <c r="AP804" s="159"/>
      <c r="AQ804" s="159"/>
      <c r="AR804" s="159"/>
      <c r="AS804" s="159"/>
      <c r="AT804" s="159"/>
      <c r="AU804" s="159"/>
    </row>
    <row r="805" spans="3:47" ht="12.95" customHeight="1">
      <c r="C805" s="181"/>
      <c r="D805" s="181"/>
      <c r="AA805" s="159"/>
      <c r="AB805" s="159"/>
      <c r="AC805" s="159"/>
      <c r="AD805" s="159"/>
      <c r="AE805" s="159"/>
      <c r="AG805" s="184"/>
      <c r="AN805" s="159"/>
      <c r="AO805" s="159"/>
      <c r="AP805" s="159"/>
      <c r="AQ805" s="159"/>
      <c r="AR805" s="159"/>
      <c r="AS805" s="159"/>
      <c r="AT805" s="159"/>
      <c r="AU805" s="159"/>
    </row>
    <row r="806" spans="3:47" ht="12.95" customHeight="1">
      <c r="C806" s="181"/>
      <c r="D806" s="181"/>
      <c r="AA806" s="159"/>
      <c r="AB806" s="159"/>
      <c r="AC806" s="159"/>
      <c r="AD806" s="159"/>
      <c r="AE806" s="159"/>
      <c r="AG806" s="184"/>
      <c r="AN806" s="159"/>
      <c r="AO806" s="159"/>
      <c r="AP806" s="159"/>
      <c r="AQ806" s="159"/>
      <c r="AR806" s="159"/>
      <c r="AS806" s="159"/>
      <c r="AT806" s="159"/>
      <c r="AU806" s="159"/>
    </row>
    <row r="807" spans="3:47" ht="12.95" customHeight="1">
      <c r="C807" s="181"/>
      <c r="D807" s="181"/>
      <c r="AA807" s="159"/>
      <c r="AB807" s="159"/>
      <c r="AC807" s="159"/>
      <c r="AD807" s="159"/>
      <c r="AE807" s="159"/>
      <c r="AG807" s="184"/>
      <c r="AN807" s="159"/>
      <c r="AO807" s="159"/>
      <c r="AP807" s="159"/>
      <c r="AQ807" s="159"/>
      <c r="AR807" s="159"/>
      <c r="AS807" s="159"/>
      <c r="AT807" s="159"/>
      <c r="AU807" s="159"/>
    </row>
    <row r="808" spans="3:47" ht="12.95" customHeight="1">
      <c r="C808" s="181"/>
      <c r="D808" s="181"/>
      <c r="AA808" s="159"/>
      <c r="AB808" s="159"/>
      <c r="AC808" s="159"/>
      <c r="AD808" s="159"/>
      <c r="AE808" s="159"/>
      <c r="AG808" s="184"/>
      <c r="AN808" s="159"/>
      <c r="AO808" s="159"/>
      <c r="AP808" s="159"/>
      <c r="AQ808" s="159"/>
      <c r="AR808" s="159"/>
      <c r="AS808" s="159"/>
      <c r="AT808" s="159"/>
      <c r="AU808" s="159"/>
    </row>
    <row r="809" spans="3:47" ht="12.95" customHeight="1">
      <c r="C809" s="181"/>
      <c r="D809" s="181"/>
      <c r="AA809" s="159"/>
      <c r="AB809" s="159"/>
      <c r="AC809" s="159"/>
      <c r="AD809" s="159"/>
      <c r="AE809" s="159"/>
      <c r="AG809" s="184"/>
      <c r="AN809" s="159"/>
      <c r="AO809" s="159"/>
      <c r="AP809" s="159"/>
      <c r="AQ809" s="159"/>
      <c r="AR809" s="159"/>
      <c r="AS809" s="159"/>
      <c r="AT809" s="159"/>
      <c r="AU809" s="159"/>
    </row>
    <row r="810" spans="3:47" ht="12.95" customHeight="1">
      <c r="C810" s="181"/>
      <c r="D810" s="181"/>
      <c r="AA810" s="159"/>
      <c r="AB810" s="159"/>
      <c r="AC810" s="159"/>
      <c r="AD810" s="159"/>
      <c r="AE810" s="159"/>
      <c r="AG810" s="184"/>
      <c r="AN810" s="159"/>
      <c r="AO810" s="159"/>
      <c r="AP810" s="159"/>
      <c r="AQ810" s="159"/>
      <c r="AR810" s="159"/>
      <c r="AS810" s="159"/>
      <c r="AT810" s="159"/>
      <c r="AU810" s="159"/>
    </row>
    <row r="811" spans="3:47" ht="12.95" customHeight="1">
      <c r="C811" s="181"/>
      <c r="D811" s="181"/>
      <c r="AA811" s="159"/>
      <c r="AB811" s="159"/>
      <c r="AC811" s="159"/>
      <c r="AD811" s="159"/>
      <c r="AE811" s="159"/>
      <c r="AG811" s="184"/>
      <c r="AN811" s="159"/>
      <c r="AO811" s="159"/>
      <c r="AP811" s="159"/>
      <c r="AQ811" s="159"/>
      <c r="AR811" s="159"/>
      <c r="AS811" s="159"/>
      <c r="AT811" s="159"/>
      <c r="AU811" s="159"/>
    </row>
    <row r="812" spans="3:47" ht="12.95" customHeight="1">
      <c r="C812" s="181"/>
      <c r="D812" s="181"/>
      <c r="AA812" s="159"/>
      <c r="AB812" s="159"/>
      <c r="AC812" s="159"/>
      <c r="AD812" s="159"/>
      <c r="AE812" s="159"/>
      <c r="AG812" s="184"/>
      <c r="AN812" s="159"/>
      <c r="AO812" s="159"/>
      <c r="AP812" s="159"/>
      <c r="AQ812" s="159"/>
      <c r="AR812" s="159"/>
      <c r="AS812" s="159"/>
      <c r="AT812" s="159"/>
      <c r="AU812" s="159"/>
    </row>
    <row r="813" spans="3:47" ht="12.95" customHeight="1">
      <c r="C813" s="181"/>
      <c r="D813" s="181"/>
      <c r="AA813" s="159"/>
      <c r="AB813" s="159"/>
      <c r="AC813" s="159"/>
      <c r="AD813" s="159"/>
      <c r="AE813" s="159"/>
      <c r="AG813" s="184"/>
      <c r="AN813" s="159"/>
      <c r="AO813" s="159"/>
      <c r="AP813" s="159"/>
      <c r="AQ813" s="159"/>
      <c r="AR813" s="159"/>
      <c r="AS813" s="159"/>
      <c r="AT813" s="159"/>
      <c r="AU813" s="159"/>
    </row>
    <row r="814" spans="3:47" ht="12.95" customHeight="1">
      <c r="C814" s="181"/>
      <c r="D814" s="181"/>
      <c r="AA814" s="159"/>
      <c r="AB814" s="159"/>
      <c r="AC814" s="159"/>
      <c r="AD814" s="159"/>
      <c r="AE814" s="159"/>
      <c r="AG814" s="184"/>
      <c r="AN814" s="159"/>
      <c r="AO814" s="159"/>
      <c r="AP814" s="159"/>
      <c r="AQ814" s="159"/>
      <c r="AR814" s="159"/>
      <c r="AS814" s="159"/>
      <c r="AT814" s="159"/>
      <c r="AU814" s="159"/>
    </row>
    <row r="815" spans="3:47" ht="12.95" customHeight="1">
      <c r="C815" s="181"/>
      <c r="D815" s="181"/>
      <c r="AA815" s="159"/>
      <c r="AB815" s="159"/>
      <c r="AC815" s="159"/>
      <c r="AD815" s="159"/>
      <c r="AE815" s="159"/>
      <c r="AG815" s="184"/>
      <c r="AN815" s="159"/>
      <c r="AO815" s="159"/>
      <c r="AP815" s="159"/>
      <c r="AQ815" s="159"/>
      <c r="AR815" s="159"/>
      <c r="AS815" s="159"/>
      <c r="AT815" s="159"/>
      <c r="AU815" s="159"/>
    </row>
    <row r="816" spans="3:47" ht="12.95" customHeight="1">
      <c r="C816" s="181"/>
      <c r="D816" s="181"/>
      <c r="AA816" s="159"/>
      <c r="AB816" s="159"/>
      <c r="AC816" s="159"/>
      <c r="AD816" s="159"/>
      <c r="AE816" s="159"/>
      <c r="AG816" s="184"/>
      <c r="AN816" s="159"/>
      <c r="AO816" s="159"/>
      <c r="AP816" s="159"/>
      <c r="AQ816" s="159"/>
      <c r="AR816" s="159"/>
      <c r="AS816" s="159"/>
      <c r="AT816" s="159"/>
      <c r="AU816" s="159"/>
    </row>
    <row r="817" spans="3:64" ht="12.95" customHeight="1">
      <c r="C817" s="181"/>
      <c r="D817" s="181"/>
      <c r="AA817" s="159"/>
      <c r="AB817" s="159"/>
      <c r="AC817" s="159"/>
      <c r="AD817" s="159"/>
      <c r="AE817" s="159"/>
      <c r="AG817" s="184"/>
      <c r="AN817" s="159"/>
      <c r="AO817" s="159"/>
      <c r="AP817" s="159"/>
      <c r="AQ817" s="159"/>
      <c r="AR817" s="159"/>
      <c r="AS817" s="159"/>
      <c r="AT817" s="159"/>
      <c r="AU817" s="159"/>
    </row>
    <row r="818" spans="3:64" ht="12.95" customHeight="1">
      <c r="C818" s="181"/>
      <c r="D818" s="181"/>
      <c r="AA818" s="159"/>
      <c r="AB818" s="159"/>
      <c r="AC818" s="159"/>
      <c r="AD818" s="159"/>
      <c r="AE818" s="159"/>
      <c r="AG818" s="184"/>
      <c r="AN818" s="159"/>
      <c r="AO818" s="159"/>
      <c r="AP818" s="159"/>
      <c r="AQ818" s="159"/>
      <c r="AR818" s="159"/>
      <c r="AS818" s="159"/>
      <c r="AT818" s="159"/>
      <c r="AU818" s="159"/>
    </row>
    <row r="819" spans="3:64" ht="12.95" customHeight="1">
      <c r="C819" s="181"/>
      <c r="D819" s="181"/>
      <c r="AA819" s="159"/>
      <c r="AB819" s="159"/>
      <c r="AC819" s="159"/>
      <c r="AD819" s="159"/>
      <c r="AE819" s="159"/>
      <c r="AG819" s="184"/>
      <c r="AN819" s="159"/>
      <c r="AO819" s="159"/>
      <c r="AP819" s="159"/>
      <c r="AQ819" s="159"/>
      <c r="AR819" s="159"/>
      <c r="AS819" s="159"/>
      <c r="AT819" s="159"/>
      <c r="AU819" s="159"/>
    </row>
    <row r="820" spans="3:64" ht="12.95" customHeight="1">
      <c r="C820" s="181"/>
      <c r="D820" s="181"/>
      <c r="AA820" s="159"/>
      <c r="AB820" s="159"/>
      <c r="AC820" s="159"/>
      <c r="AD820" s="159"/>
      <c r="AE820" s="159"/>
      <c r="AG820" s="184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  <c r="BJ820" s="159"/>
      <c r="BK820" s="159"/>
      <c r="BL820" s="159"/>
    </row>
    <row r="821" spans="3:64" ht="12.95" customHeight="1">
      <c r="C821" s="181"/>
      <c r="D821" s="181"/>
      <c r="AA821" s="159"/>
      <c r="AB821" s="159"/>
      <c r="AC821" s="159"/>
      <c r="AD821" s="159"/>
      <c r="AE821" s="159"/>
      <c r="AG821" s="184"/>
      <c r="AN821" s="159"/>
      <c r="AO821" s="159"/>
      <c r="AP821" s="159"/>
      <c r="AQ821" s="159"/>
      <c r="AR821" s="159"/>
      <c r="AS821" s="159"/>
      <c r="AT821" s="159"/>
      <c r="AU821" s="159"/>
      <c r="AV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  <c r="BJ821" s="159"/>
      <c r="BK821" s="159"/>
      <c r="BL821" s="159"/>
    </row>
    <row r="822" spans="3:64" ht="12.95" customHeight="1">
      <c r="C822" s="181"/>
      <c r="D822" s="181"/>
      <c r="AA822" s="159"/>
      <c r="AB822" s="159"/>
      <c r="AC822" s="159"/>
      <c r="AD822" s="159"/>
      <c r="AE822" s="159"/>
      <c r="AG822" s="184"/>
      <c r="AN822" s="159"/>
      <c r="AO822" s="159"/>
      <c r="AP822" s="159"/>
      <c r="AQ822" s="159"/>
      <c r="AR822" s="159"/>
      <c r="AS822" s="159"/>
      <c r="AT822" s="159"/>
      <c r="AU822" s="159"/>
    </row>
    <row r="823" spans="3:64" ht="12.95" customHeight="1">
      <c r="C823" s="181"/>
      <c r="D823" s="181"/>
      <c r="AA823" s="159"/>
      <c r="AB823" s="159"/>
      <c r="AC823" s="159"/>
      <c r="AD823" s="159"/>
      <c r="AE823" s="159"/>
      <c r="AG823" s="184"/>
      <c r="AN823" s="159"/>
      <c r="AO823" s="159"/>
      <c r="AP823" s="159"/>
      <c r="AQ823" s="159"/>
      <c r="AR823" s="159"/>
      <c r="AS823" s="159"/>
      <c r="AT823" s="159"/>
      <c r="AU823" s="159"/>
    </row>
    <row r="824" spans="3:64" ht="12.95" customHeight="1">
      <c r="C824" s="181"/>
      <c r="D824" s="181"/>
      <c r="AA824" s="159"/>
      <c r="AB824" s="159"/>
      <c r="AC824" s="159"/>
      <c r="AD824" s="159"/>
      <c r="AE824" s="159"/>
      <c r="AG824" s="184"/>
      <c r="AN824" s="159"/>
      <c r="AO824" s="159"/>
      <c r="AP824" s="159"/>
      <c r="AQ824" s="159"/>
      <c r="AR824" s="159"/>
      <c r="AS824" s="159"/>
      <c r="AT824" s="159"/>
      <c r="AU824" s="159"/>
    </row>
    <row r="825" spans="3:64" ht="12.95" customHeight="1">
      <c r="C825" s="181"/>
      <c r="D825" s="181"/>
      <c r="AA825" s="159"/>
      <c r="AB825" s="159"/>
      <c r="AC825" s="159"/>
      <c r="AD825" s="159"/>
      <c r="AE825" s="159"/>
      <c r="AG825" s="184"/>
      <c r="AN825" s="159"/>
      <c r="AO825" s="159"/>
      <c r="AP825" s="159"/>
      <c r="AQ825" s="159"/>
      <c r="AR825" s="159"/>
      <c r="AS825" s="159"/>
      <c r="AT825" s="159"/>
      <c r="AU825" s="159"/>
    </row>
    <row r="826" spans="3:64" ht="12.95" customHeight="1">
      <c r="C826" s="181"/>
      <c r="D826" s="181"/>
      <c r="AA826" s="159"/>
      <c r="AB826" s="159"/>
      <c r="AC826" s="159"/>
      <c r="AD826" s="159"/>
      <c r="AE826" s="159"/>
      <c r="AG826" s="184"/>
      <c r="AN826" s="159"/>
      <c r="AO826" s="159"/>
      <c r="AP826" s="159"/>
      <c r="AQ826" s="159"/>
      <c r="AR826" s="159"/>
      <c r="AS826" s="159"/>
      <c r="AT826" s="159"/>
      <c r="AU826" s="159"/>
    </row>
    <row r="827" spans="3:64" ht="12.95" customHeight="1">
      <c r="C827" s="181"/>
      <c r="D827" s="181"/>
      <c r="AA827" s="159"/>
      <c r="AB827" s="159"/>
      <c r="AC827" s="159"/>
      <c r="AD827" s="159"/>
      <c r="AE827" s="159"/>
      <c r="AG827" s="184"/>
      <c r="AN827" s="159"/>
      <c r="AO827" s="159"/>
      <c r="AP827" s="159"/>
      <c r="AQ827" s="159"/>
      <c r="AR827" s="159"/>
      <c r="AS827" s="159"/>
      <c r="AT827" s="159"/>
      <c r="AU827" s="159"/>
    </row>
    <row r="828" spans="3:64" ht="12.95" customHeight="1">
      <c r="C828" s="181"/>
      <c r="D828" s="181"/>
      <c r="AA828" s="159"/>
      <c r="AB828" s="159"/>
      <c r="AC828" s="159"/>
      <c r="AD828" s="159"/>
      <c r="AE828" s="159"/>
      <c r="AG828" s="184"/>
      <c r="AN828" s="159"/>
      <c r="AO828" s="159"/>
      <c r="AP828" s="159"/>
      <c r="AQ828" s="159"/>
      <c r="AR828" s="159"/>
      <c r="AS828" s="159"/>
      <c r="AT828" s="159"/>
      <c r="AU828" s="159"/>
    </row>
    <row r="829" spans="3:64" ht="12.95" customHeight="1">
      <c r="C829" s="181"/>
      <c r="D829" s="181"/>
      <c r="AA829" s="159"/>
      <c r="AB829" s="159"/>
      <c r="AC829" s="159"/>
      <c r="AD829" s="159"/>
      <c r="AE829" s="159"/>
      <c r="AG829" s="184"/>
      <c r="AN829" s="159"/>
      <c r="AO829" s="159"/>
      <c r="AP829" s="159"/>
      <c r="AQ829" s="159"/>
      <c r="AR829" s="159"/>
      <c r="AS829" s="159"/>
      <c r="AT829" s="159"/>
      <c r="AU829" s="159"/>
    </row>
    <row r="830" spans="3:64" ht="12.95" customHeight="1">
      <c r="C830" s="181"/>
      <c r="D830" s="181"/>
      <c r="AA830" s="159"/>
      <c r="AB830" s="159"/>
      <c r="AC830" s="159"/>
      <c r="AD830" s="159"/>
      <c r="AE830" s="159"/>
      <c r="AG830" s="184"/>
      <c r="AN830" s="159"/>
      <c r="AO830" s="159"/>
      <c r="AP830" s="159"/>
      <c r="AQ830" s="159"/>
      <c r="AR830" s="159"/>
      <c r="AS830" s="159"/>
      <c r="AT830" s="159"/>
      <c r="AU830" s="159"/>
    </row>
    <row r="831" spans="3:64" ht="12.95" customHeight="1">
      <c r="C831" s="181"/>
      <c r="D831" s="181"/>
      <c r="AA831" s="159"/>
      <c r="AB831" s="159"/>
      <c r="AC831" s="159"/>
      <c r="AD831" s="159"/>
      <c r="AE831" s="159"/>
      <c r="AG831" s="184"/>
      <c r="AN831" s="159"/>
      <c r="AO831" s="159"/>
      <c r="AP831" s="159"/>
      <c r="AQ831" s="159"/>
      <c r="AR831" s="159"/>
      <c r="AS831" s="159"/>
      <c r="AT831" s="159"/>
      <c r="AU831" s="159"/>
    </row>
    <row r="832" spans="3:64" ht="12.95" customHeight="1">
      <c r="C832" s="181"/>
      <c r="D832" s="181"/>
      <c r="AA832" s="159"/>
      <c r="AB832" s="159"/>
      <c r="AC832" s="159"/>
      <c r="AD832" s="159"/>
      <c r="AE832" s="159"/>
      <c r="AG832" s="184"/>
      <c r="AN832" s="159"/>
      <c r="AO832" s="159"/>
      <c r="AP832" s="159"/>
      <c r="AQ832" s="159"/>
      <c r="AR832" s="159"/>
      <c r="AS832" s="159"/>
      <c r="AT832" s="159"/>
      <c r="AU832" s="159"/>
      <c r="AV832" s="159"/>
      <c r="AX832" s="159"/>
    </row>
    <row r="833" spans="3:47" ht="12.95" customHeight="1">
      <c r="C833" s="181"/>
      <c r="D833" s="181"/>
      <c r="AA833" s="159"/>
      <c r="AB833" s="159"/>
      <c r="AC833" s="159"/>
      <c r="AD833" s="159"/>
      <c r="AE833" s="159"/>
      <c r="AG833" s="184"/>
      <c r="AN833" s="159"/>
      <c r="AO833" s="159"/>
      <c r="AP833" s="159"/>
      <c r="AQ833" s="159"/>
      <c r="AR833" s="159"/>
      <c r="AS833" s="159"/>
      <c r="AT833" s="159"/>
      <c r="AU833" s="159"/>
    </row>
    <row r="834" spans="3:47" ht="12.95" customHeight="1">
      <c r="C834" s="181"/>
      <c r="D834" s="181"/>
      <c r="AA834" s="159"/>
      <c r="AB834" s="159"/>
      <c r="AC834" s="159"/>
      <c r="AD834" s="159"/>
      <c r="AE834" s="159"/>
      <c r="AG834" s="184"/>
      <c r="AN834" s="159"/>
      <c r="AO834" s="159"/>
      <c r="AP834" s="159"/>
      <c r="AQ834" s="159"/>
      <c r="AR834" s="159"/>
      <c r="AS834" s="159"/>
      <c r="AT834" s="159"/>
      <c r="AU834" s="159"/>
    </row>
    <row r="835" spans="3:47" ht="12.95" customHeight="1">
      <c r="C835" s="181"/>
      <c r="D835" s="181"/>
      <c r="AA835" s="159"/>
      <c r="AB835" s="159"/>
      <c r="AC835" s="159"/>
      <c r="AD835" s="159"/>
      <c r="AE835" s="159"/>
      <c r="AG835" s="184"/>
      <c r="AN835" s="159"/>
      <c r="AO835" s="159"/>
      <c r="AP835" s="159"/>
      <c r="AQ835" s="159"/>
      <c r="AR835" s="159"/>
      <c r="AS835" s="159"/>
      <c r="AT835" s="159"/>
      <c r="AU835" s="159"/>
    </row>
    <row r="836" spans="3:47" ht="12.95" customHeight="1">
      <c r="C836" s="181"/>
      <c r="D836" s="181"/>
      <c r="AA836" s="159"/>
      <c r="AB836" s="159"/>
      <c r="AC836" s="159"/>
      <c r="AD836" s="159"/>
      <c r="AE836" s="159"/>
      <c r="AG836" s="184"/>
      <c r="AN836" s="159"/>
      <c r="AO836" s="159"/>
      <c r="AP836" s="159"/>
      <c r="AQ836" s="159"/>
      <c r="AR836" s="159"/>
      <c r="AS836" s="159"/>
      <c r="AT836" s="159"/>
      <c r="AU836" s="159"/>
    </row>
    <row r="837" spans="3:47" ht="12.95" customHeight="1">
      <c r="C837" s="181"/>
      <c r="D837" s="181"/>
      <c r="AA837" s="159"/>
      <c r="AB837" s="159"/>
      <c r="AC837" s="159"/>
      <c r="AD837" s="159"/>
      <c r="AE837" s="159"/>
      <c r="AG837" s="184"/>
      <c r="AN837" s="159"/>
      <c r="AO837" s="159"/>
      <c r="AP837" s="159"/>
      <c r="AQ837" s="159"/>
      <c r="AR837" s="159"/>
      <c r="AS837" s="159"/>
      <c r="AT837" s="159"/>
      <c r="AU837" s="159"/>
    </row>
    <row r="838" spans="3:47" ht="12.95" customHeight="1">
      <c r="C838" s="181"/>
      <c r="D838" s="181"/>
      <c r="AA838" s="159"/>
      <c r="AB838" s="159"/>
      <c r="AC838" s="159"/>
      <c r="AD838" s="159"/>
      <c r="AE838" s="159"/>
      <c r="AG838" s="184"/>
      <c r="AN838" s="159"/>
      <c r="AO838" s="159"/>
      <c r="AP838" s="159"/>
      <c r="AQ838" s="159"/>
      <c r="AR838" s="159"/>
      <c r="AS838" s="159"/>
      <c r="AT838" s="159"/>
      <c r="AU838" s="159"/>
    </row>
    <row r="839" spans="3:47" ht="12.95" customHeight="1">
      <c r="C839" s="181"/>
      <c r="D839" s="181"/>
      <c r="AA839" s="159"/>
      <c r="AB839" s="159"/>
      <c r="AC839" s="159"/>
      <c r="AD839" s="159"/>
      <c r="AE839" s="159"/>
      <c r="AG839" s="184"/>
      <c r="AN839" s="159"/>
      <c r="AO839" s="159"/>
      <c r="AP839" s="159"/>
      <c r="AQ839" s="159"/>
      <c r="AR839" s="159"/>
      <c r="AS839" s="159"/>
      <c r="AT839" s="159"/>
      <c r="AU839" s="159"/>
    </row>
    <row r="840" spans="3:47" ht="12.95" customHeight="1">
      <c r="C840" s="181"/>
      <c r="D840" s="181"/>
      <c r="AA840" s="159"/>
      <c r="AB840" s="159"/>
      <c r="AC840" s="159"/>
      <c r="AD840" s="159"/>
      <c r="AE840" s="159"/>
      <c r="AG840" s="184"/>
      <c r="AN840" s="159"/>
      <c r="AO840" s="159"/>
      <c r="AP840" s="159"/>
      <c r="AQ840" s="159"/>
      <c r="AR840" s="159"/>
      <c r="AS840" s="159"/>
      <c r="AT840" s="159"/>
      <c r="AU840" s="159"/>
    </row>
    <row r="841" spans="3:47" ht="12.95" customHeight="1">
      <c r="C841" s="181"/>
      <c r="D841" s="181"/>
      <c r="AA841" s="159"/>
      <c r="AB841" s="159"/>
      <c r="AC841" s="159"/>
      <c r="AD841" s="159"/>
      <c r="AE841" s="159"/>
      <c r="AG841" s="184"/>
      <c r="AN841" s="159"/>
      <c r="AO841" s="159"/>
      <c r="AP841" s="159"/>
      <c r="AQ841" s="159"/>
      <c r="AR841" s="159"/>
      <c r="AS841" s="159"/>
      <c r="AT841" s="159"/>
      <c r="AU841" s="159"/>
    </row>
    <row r="842" spans="3:47" ht="12.95" customHeight="1">
      <c r="C842" s="181"/>
      <c r="D842" s="181"/>
      <c r="AA842" s="159"/>
      <c r="AB842" s="159"/>
      <c r="AC842" s="159"/>
      <c r="AD842" s="159"/>
      <c r="AE842" s="159"/>
      <c r="AG842" s="184"/>
      <c r="AN842" s="159"/>
      <c r="AO842" s="159"/>
      <c r="AP842" s="159"/>
      <c r="AQ842" s="159"/>
      <c r="AR842" s="159"/>
      <c r="AS842" s="159"/>
      <c r="AT842" s="159"/>
      <c r="AU842" s="159"/>
    </row>
    <row r="843" spans="3:47" ht="12.95" customHeight="1">
      <c r="C843" s="181"/>
      <c r="D843" s="181"/>
      <c r="AA843" s="159"/>
      <c r="AB843" s="159"/>
      <c r="AC843" s="159"/>
      <c r="AD843" s="159"/>
      <c r="AE843" s="159"/>
      <c r="AG843" s="184"/>
      <c r="AN843" s="159"/>
      <c r="AO843" s="159"/>
      <c r="AP843" s="159"/>
      <c r="AQ843" s="159"/>
      <c r="AR843" s="159"/>
      <c r="AS843" s="159"/>
      <c r="AT843" s="159"/>
      <c r="AU843" s="159"/>
    </row>
    <row r="844" spans="3:47" ht="12.95" customHeight="1">
      <c r="C844" s="181"/>
      <c r="D844" s="181"/>
      <c r="AA844" s="159"/>
      <c r="AB844" s="159"/>
      <c r="AC844" s="159"/>
      <c r="AD844" s="159"/>
      <c r="AE844" s="159"/>
      <c r="AG844" s="184"/>
      <c r="AN844" s="159"/>
      <c r="AO844" s="159"/>
      <c r="AP844" s="159"/>
      <c r="AQ844" s="159"/>
      <c r="AR844" s="159"/>
      <c r="AS844" s="159"/>
      <c r="AT844" s="159"/>
      <c r="AU844" s="159"/>
    </row>
    <row r="845" spans="3:47" ht="12.95" customHeight="1">
      <c r="C845" s="181"/>
      <c r="D845" s="181"/>
      <c r="AA845" s="159"/>
      <c r="AB845" s="159"/>
      <c r="AC845" s="159"/>
      <c r="AD845" s="159"/>
      <c r="AE845" s="159"/>
      <c r="AG845" s="184"/>
      <c r="AN845" s="159"/>
      <c r="AO845" s="159"/>
      <c r="AP845" s="159"/>
      <c r="AQ845" s="159"/>
      <c r="AR845" s="159"/>
      <c r="AS845" s="159"/>
      <c r="AT845" s="159"/>
      <c r="AU845" s="159"/>
    </row>
    <row r="846" spans="3:47" ht="12.95" customHeight="1">
      <c r="C846" s="181"/>
      <c r="D846" s="181"/>
      <c r="AA846" s="159"/>
      <c r="AB846" s="159"/>
      <c r="AC846" s="159"/>
      <c r="AD846" s="159"/>
      <c r="AE846" s="159"/>
      <c r="AG846" s="184"/>
      <c r="AN846" s="159"/>
      <c r="AO846" s="159"/>
      <c r="AP846" s="159"/>
      <c r="AQ846" s="159"/>
      <c r="AR846" s="159"/>
      <c r="AS846" s="159"/>
      <c r="AT846" s="159"/>
      <c r="AU846" s="159"/>
    </row>
    <row r="847" spans="3:47" ht="12.95" customHeight="1">
      <c r="C847" s="181"/>
      <c r="D847" s="181"/>
      <c r="AA847" s="159"/>
      <c r="AB847" s="159"/>
      <c r="AC847" s="159"/>
      <c r="AD847" s="159"/>
      <c r="AE847" s="159"/>
      <c r="AG847" s="184"/>
      <c r="AN847" s="159"/>
      <c r="AO847" s="159"/>
      <c r="AP847" s="159"/>
      <c r="AQ847" s="159"/>
      <c r="AR847" s="159"/>
      <c r="AS847" s="159"/>
      <c r="AT847" s="159"/>
      <c r="AU847" s="159"/>
    </row>
    <row r="848" spans="3:47" ht="12.95" customHeight="1">
      <c r="C848" s="181"/>
      <c r="D848" s="181"/>
      <c r="AA848" s="159"/>
      <c r="AB848" s="159"/>
      <c r="AC848" s="159"/>
      <c r="AD848" s="159"/>
      <c r="AE848" s="159"/>
      <c r="AG848" s="184"/>
      <c r="AN848" s="159"/>
      <c r="AO848" s="159"/>
      <c r="AP848" s="159"/>
      <c r="AQ848" s="159"/>
      <c r="AR848" s="159"/>
      <c r="AS848" s="159"/>
      <c r="AT848" s="159"/>
      <c r="AU848" s="159"/>
    </row>
    <row r="849" spans="3:47" ht="12.95" customHeight="1">
      <c r="C849" s="181"/>
      <c r="D849" s="181"/>
      <c r="AA849" s="159"/>
      <c r="AB849" s="159"/>
      <c r="AC849" s="159"/>
      <c r="AD849" s="159"/>
      <c r="AE849" s="159"/>
      <c r="AG849" s="184"/>
      <c r="AN849" s="159"/>
      <c r="AO849" s="159"/>
      <c r="AP849" s="159"/>
      <c r="AQ849" s="159"/>
      <c r="AR849" s="159"/>
      <c r="AS849" s="159"/>
      <c r="AT849" s="159"/>
      <c r="AU849" s="159"/>
    </row>
    <row r="850" spans="3:47" ht="12.95" customHeight="1">
      <c r="C850" s="181"/>
      <c r="D850" s="181"/>
      <c r="AA850" s="159"/>
      <c r="AB850" s="159"/>
      <c r="AC850" s="159"/>
      <c r="AD850" s="159"/>
      <c r="AE850" s="159"/>
      <c r="AG850" s="184"/>
      <c r="AN850" s="159"/>
      <c r="AO850" s="159"/>
      <c r="AP850" s="159"/>
      <c r="AQ850" s="159"/>
      <c r="AR850" s="159"/>
      <c r="AS850" s="159"/>
      <c r="AT850" s="159"/>
      <c r="AU850" s="159"/>
    </row>
    <row r="851" spans="3:47" ht="12.95" customHeight="1">
      <c r="C851" s="181"/>
      <c r="D851" s="181"/>
      <c r="AA851" s="159"/>
      <c r="AB851" s="159"/>
      <c r="AC851" s="159"/>
      <c r="AD851" s="159"/>
      <c r="AE851" s="159"/>
      <c r="AG851" s="184"/>
      <c r="AN851" s="159"/>
      <c r="AO851" s="159"/>
      <c r="AP851" s="159"/>
      <c r="AQ851" s="159"/>
      <c r="AR851" s="159"/>
      <c r="AS851" s="159"/>
      <c r="AT851" s="159"/>
      <c r="AU851" s="159"/>
    </row>
    <row r="852" spans="3:47" ht="12.95" customHeight="1">
      <c r="C852" s="181"/>
      <c r="D852" s="181"/>
      <c r="AA852" s="159"/>
      <c r="AB852" s="159"/>
      <c r="AC852" s="159"/>
      <c r="AD852" s="159"/>
      <c r="AE852" s="159"/>
      <c r="AG852" s="184"/>
      <c r="AN852" s="159"/>
      <c r="AO852" s="159"/>
      <c r="AP852" s="159"/>
      <c r="AQ852" s="159"/>
      <c r="AR852" s="159"/>
      <c r="AS852" s="159"/>
      <c r="AT852" s="159"/>
      <c r="AU852" s="159"/>
    </row>
    <row r="853" spans="3:47" ht="12.95" customHeight="1">
      <c r="C853" s="181"/>
      <c r="D853" s="181"/>
      <c r="AA853" s="159"/>
      <c r="AB853" s="159"/>
      <c r="AC853" s="159"/>
      <c r="AD853" s="159"/>
      <c r="AE853" s="159"/>
      <c r="AG853" s="184"/>
      <c r="AN853" s="159"/>
      <c r="AO853" s="159"/>
      <c r="AP853" s="159"/>
      <c r="AQ853" s="159"/>
      <c r="AR853" s="159"/>
      <c r="AS853" s="159"/>
      <c r="AT853" s="159"/>
      <c r="AU853" s="159"/>
    </row>
    <row r="854" spans="3:47" ht="12.95" customHeight="1">
      <c r="C854" s="181"/>
      <c r="D854" s="181"/>
      <c r="AA854" s="159"/>
      <c r="AB854" s="159"/>
      <c r="AC854" s="159"/>
      <c r="AD854" s="159"/>
      <c r="AE854" s="159"/>
      <c r="AG854" s="184"/>
      <c r="AN854" s="159"/>
      <c r="AO854" s="159"/>
      <c r="AP854" s="159"/>
      <c r="AQ854" s="159"/>
      <c r="AR854" s="159"/>
      <c r="AS854" s="159"/>
      <c r="AT854" s="159"/>
      <c r="AU854" s="159"/>
    </row>
    <row r="855" spans="3:47" ht="12.95" customHeight="1">
      <c r="C855" s="181"/>
      <c r="D855" s="181"/>
      <c r="AA855" s="159"/>
      <c r="AB855" s="159"/>
      <c r="AC855" s="159"/>
      <c r="AD855" s="159"/>
      <c r="AE855" s="159"/>
      <c r="AG855" s="184"/>
      <c r="AN855" s="159"/>
      <c r="AO855" s="159"/>
      <c r="AP855" s="159"/>
      <c r="AQ855" s="159"/>
      <c r="AR855" s="159"/>
      <c r="AS855" s="159"/>
      <c r="AT855" s="159"/>
      <c r="AU855" s="159"/>
    </row>
    <row r="856" spans="3:47" ht="12.95" customHeight="1">
      <c r="C856" s="181"/>
      <c r="D856" s="181"/>
      <c r="AA856" s="159"/>
      <c r="AB856" s="159"/>
      <c r="AC856" s="159"/>
      <c r="AD856" s="159"/>
      <c r="AE856" s="159"/>
      <c r="AG856" s="184"/>
      <c r="AN856" s="159"/>
      <c r="AO856" s="159"/>
      <c r="AP856" s="159"/>
      <c r="AQ856" s="159"/>
      <c r="AR856" s="159"/>
      <c r="AS856" s="159"/>
      <c r="AT856" s="159"/>
      <c r="AU856" s="159"/>
    </row>
    <row r="857" spans="3:47" ht="12.95" customHeight="1">
      <c r="C857" s="181"/>
      <c r="D857" s="181"/>
      <c r="AA857" s="159"/>
      <c r="AB857" s="159"/>
      <c r="AC857" s="159"/>
      <c r="AD857" s="159"/>
      <c r="AE857" s="159"/>
      <c r="AG857" s="184"/>
      <c r="AN857" s="159"/>
      <c r="AO857" s="159"/>
      <c r="AP857" s="159"/>
      <c r="AQ857" s="159"/>
      <c r="AR857" s="159"/>
      <c r="AS857" s="159"/>
      <c r="AT857" s="159"/>
      <c r="AU857" s="159"/>
    </row>
    <row r="858" spans="3:47" ht="12.95" customHeight="1">
      <c r="C858" s="181"/>
      <c r="D858" s="181"/>
      <c r="AA858" s="159"/>
      <c r="AB858" s="159"/>
      <c r="AC858" s="159"/>
      <c r="AD858" s="159"/>
      <c r="AE858" s="159"/>
      <c r="AG858" s="184"/>
      <c r="AN858" s="159"/>
      <c r="AO858" s="159"/>
      <c r="AP858" s="159"/>
      <c r="AQ858" s="159"/>
      <c r="AR858" s="159"/>
      <c r="AS858" s="159"/>
      <c r="AT858" s="159"/>
      <c r="AU858" s="159"/>
    </row>
    <row r="859" spans="3:47" ht="12.95" customHeight="1">
      <c r="C859" s="181"/>
      <c r="D859" s="181"/>
      <c r="AA859" s="159"/>
      <c r="AB859" s="159"/>
      <c r="AC859" s="159"/>
      <c r="AD859" s="159"/>
      <c r="AE859" s="159"/>
      <c r="AG859" s="184"/>
      <c r="AN859" s="159"/>
      <c r="AO859" s="159"/>
      <c r="AP859" s="159"/>
      <c r="AQ859" s="159"/>
      <c r="AR859" s="159"/>
      <c r="AS859" s="159"/>
      <c r="AT859" s="159"/>
      <c r="AU859" s="159"/>
    </row>
    <row r="860" spans="3:47" ht="12.95" customHeight="1">
      <c r="C860" s="181"/>
      <c r="D860" s="181"/>
      <c r="AA860" s="159"/>
      <c r="AB860" s="159"/>
      <c r="AC860" s="159"/>
      <c r="AD860" s="159"/>
      <c r="AE860" s="159"/>
      <c r="AG860" s="184"/>
      <c r="AN860" s="159"/>
      <c r="AO860" s="159"/>
      <c r="AP860" s="159"/>
      <c r="AQ860" s="159"/>
      <c r="AR860" s="159"/>
      <c r="AS860" s="159"/>
      <c r="AT860" s="159"/>
      <c r="AU860" s="159"/>
    </row>
    <row r="861" spans="3:47" ht="12.95" customHeight="1">
      <c r="C861" s="181"/>
      <c r="D861" s="181"/>
      <c r="AA861" s="159"/>
      <c r="AB861" s="159"/>
      <c r="AC861" s="159"/>
      <c r="AD861" s="159"/>
      <c r="AE861" s="159"/>
      <c r="AG861" s="184"/>
      <c r="AN861" s="159"/>
      <c r="AO861" s="159"/>
      <c r="AP861" s="159"/>
      <c r="AQ861" s="159"/>
      <c r="AR861" s="159"/>
      <c r="AS861" s="159"/>
      <c r="AT861" s="159"/>
      <c r="AU861" s="159"/>
    </row>
    <row r="862" spans="3:47" ht="12.95" customHeight="1">
      <c r="C862" s="181"/>
      <c r="D862" s="181"/>
      <c r="AA862" s="159"/>
      <c r="AB862" s="159"/>
      <c r="AC862" s="159"/>
      <c r="AD862" s="159"/>
      <c r="AE862" s="159"/>
      <c r="AG862" s="184"/>
      <c r="AN862" s="159"/>
      <c r="AO862" s="159"/>
      <c r="AP862" s="159"/>
      <c r="AQ862" s="159"/>
      <c r="AR862" s="159"/>
      <c r="AS862" s="159"/>
      <c r="AT862" s="159"/>
      <c r="AU862" s="159"/>
    </row>
    <row r="863" spans="3:47" ht="12.95" customHeight="1">
      <c r="C863" s="181"/>
      <c r="D863" s="181"/>
      <c r="AA863" s="159"/>
      <c r="AB863" s="159"/>
      <c r="AC863" s="159"/>
      <c r="AD863" s="159"/>
      <c r="AE863" s="159"/>
      <c r="AG863" s="184"/>
      <c r="AN863" s="159"/>
      <c r="AO863" s="159"/>
      <c r="AP863" s="159"/>
      <c r="AQ863" s="159"/>
      <c r="AR863" s="159"/>
      <c r="AS863" s="159"/>
      <c r="AT863" s="159"/>
      <c r="AU863" s="159"/>
    </row>
    <row r="864" spans="3:47" ht="12.95" customHeight="1">
      <c r="C864" s="181"/>
      <c r="D864" s="181"/>
      <c r="AA864" s="159"/>
      <c r="AB864" s="159"/>
      <c r="AC864" s="159"/>
      <c r="AD864" s="159"/>
      <c r="AE864" s="159"/>
      <c r="AG864" s="184"/>
      <c r="AN864" s="159"/>
      <c r="AO864" s="159"/>
      <c r="AP864" s="159"/>
      <c r="AQ864" s="159"/>
      <c r="AR864" s="159"/>
      <c r="AS864" s="159"/>
      <c r="AT864" s="159"/>
      <c r="AU864" s="159"/>
    </row>
    <row r="865" spans="3:47" ht="12.95" customHeight="1">
      <c r="C865" s="181"/>
      <c r="D865" s="181"/>
      <c r="AA865" s="159"/>
      <c r="AB865" s="159"/>
      <c r="AC865" s="159"/>
      <c r="AD865" s="159"/>
      <c r="AE865" s="159"/>
      <c r="AG865" s="184"/>
      <c r="AN865" s="159"/>
      <c r="AO865" s="159"/>
      <c r="AP865" s="159"/>
      <c r="AQ865" s="159"/>
      <c r="AR865" s="159"/>
      <c r="AS865" s="159"/>
      <c r="AT865" s="159"/>
      <c r="AU865" s="159"/>
    </row>
    <row r="866" spans="3:47" ht="12.95" customHeight="1">
      <c r="C866" s="181"/>
      <c r="D866" s="181"/>
      <c r="AA866" s="159"/>
      <c r="AB866" s="159"/>
      <c r="AC866" s="159"/>
      <c r="AD866" s="159"/>
      <c r="AE866" s="159"/>
      <c r="AG866" s="184"/>
      <c r="AN866" s="159"/>
      <c r="AO866" s="159"/>
      <c r="AP866" s="159"/>
      <c r="AQ866" s="159"/>
      <c r="AR866" s="159"/>
      <c r="AS866" s="159"/>
      <c r="AT866" s="159"/>
      <c r="AU866" s="159"/>
    </row>
    <row r="867" spans="3:47" ht="12.95" customHeight="1">
      <c r="C867" s="181"/>
      <c r="D867" s="181"/>
      <c r="AA867" s="159"/>
      <c r="AB867" s="159"/>
      <c r="AC867" s="159"/>
      <c r="AD867" s="159"/>
      <c r="AE867" s="159"/>
      <c r="AG867" s="184"/>
      <c r="AN867" s="159"/>
      <c r="AO867" s="159"/>
      <c r="AP867" s="159"/>
      <c r="AQ867" s="159"/>
      <c r="AR867" s="159"/>
      <c r="AS867" s="159"/>
      <c r="AT867" s="159"/>
      <c r="AU867" s="159"/>
    </row>
    <row r="868" spans="3:47" ht="12.95" customHeight="1">
      <c r="C868" s="181"/>
      <c r="D868" s="181"/>
      <c r="AA868" s="159"/>
      <c r="AB868" s="159"/>
      <c r="AC868" s="159"/>
      <c r="AD868" s="159"/>
      <c r="AE868" s="159"/>
      <c r="AG868" s="184"/>
      <c r="AN868" s="159"/>
      <c r="AO868" s="159"/>
      <c r="AP868" s="159"/>
      <c r="AQ868" s="159"/>
      <c r="AR868" s="159"/>
      <c r="AS868" s="159"/>
      <c r="AT868" s="159"/>
      <c r="AU868" s="159"/>
    </row>
    <row r="869" spans="3:47" ht="12.95" customHeight="1">
      <c r="C869" s="181"/>
      <c r="D869" s="181"/>
      <c r="AA869" s="159"/>
      <c r="AB869" s="159"/>
      <c r="AC869" s="159"/>
      <c r="AD869" s="159"/>
      <c r="AE869" s="159"/>
      <c r="AG869" s="184"/>
      <c r="AN869" s="159"/>
      <c r="AO869" s="159"/>
      <c r="AP869" s="159"/>
      <c r="AQ869" s="159"/>
      <c r="AR869" s="159"/>
      <c r="AS869" s="159"/>
      <c r="AT869" s="159"/>
      <c r="AU869" s="159"/>
    </row>
    <row r="870" spans="3:47" ht="12.95" customHeight="1">
      <c r="C870" s="181"/>
      <c r="D870" s="181"/>
      <c r="AA870" s="159"/>
      <c r="AB870" s="159"/>
      <c r="AC870" s="159"/>
      <c r="AD870" s="159"/>
      <c r="AE870" s="159"/>
      <c r="AG870" s="184"/>
      <c r="AN870" s="159"/>
      <c r="AO870" s="159"/>
      <c r="AP870" s="159"/>
      <c r="AQ870" s="159"/>
      <c r="AR870" s="159"/>
      <c r="AS870" s="159"/>
      <c r="AT870" s="159"/>
      <c r="AU870" s="159"/>
    </row>
    <row r="871" spans="3:47" ht="12.95" customHeight="1">
      <c r="C871" s="181"/>
      <c r="D871" s="181"/>
      <c r="AA871" s="159"/>
      <c r="AB871" s="159"/>
      <c r="AC871" s="159"/>
      <c r="AD871" s="159"/>
      <c r="AE871" s="159"/>
      <c r="AG871" s="184"/>
      <c r="AN871" s="159"/>
      <c r="AO871" s="159"/>
      <c r="AP871" s="159"/>
      <c r="AQ871" s="159"/>
      <c r="AR871" s="159"/>
      <c r="AS871" s="159"/>
      <c r="AT871" s="159"/>
      <c r="AU871" s="159"/>
    </row>
    <row r="872" spans="3:47" ht="12.95" customHeight="1">
      <c r="C872" s="181"/>
      <c r="D872" s="181"/>
      <c r="AA872" s="159"/>
      <c r="AB872" s="159"/>
      <c r="AC872" s="159"/>
      <c r="AD872" s="159"/>
      <c r="AE872" s="159"/>
      <c r="AG872" s="184"/>
      <c r="AN872" s="159"/>
      <c r="AO872" s="159"/>
      <c r="AP872" s="159"/>
      <c r="AQ872" s="159"/>
      <c r="AR872" s="159"/>
      <c r="AS872" s="159"/>
      <c r="AT872" s="159"/>
      <c r="AU872" s="159"/>
    </row>
    <row r="873" spans="3:47" ht="12.95" customHeight="1">
      <c r="C873" s="181"/>
      <c r="D873" s="181"/>
      <c r="AA873" s="159"/>
      <c r="AB873" s="159"/>
      <c r="AC873" s="159"/>
      <c r="AD873" s="159"/>
      <c r="AE873" s="159"/>
      <c r="AG873" s="184"/>
      <c r="AN873" s="159"/>
      <c r="AO873" s="159"/>
      <c r="AP873" s="159"/>
      <c r="AQ873" s="159"/>
      <c r="AR873" s="159"/>
      <c r="AS873" s="159"/>
      <c r="AT873" s="159"/>
      <c r="AU873" s="159"/>
    </row>
    <row r="874" spans="3:47" ht="12.95" customHeight="1">
      <c r="C874" s="181"/>
      <c r="D874" s="181"/>
      <c r="AA874" s="159"/>
      <c r="AB874" s="159"/>
      <c r="AC874" s="159"/>
      <c r="AD874" s="159"/>
      <c r="AE874" s="159"/>
      <c r="AG874" s="184"/>
      <c r="AN874" s="159"/>
      <c r="AO874" s="159"/>
      <c r="AP874" s="159"/>
      <c r="AQ874" s="159"/>
      <c r="AR874" s="159"/>
      <c r="AS874" s="159"/>
      <c r="AT874" s="159"/>
      <c r="AU874" s="159"/>
    </row>
    <row r="875" spans="3:47" ht="12.95" customHeight="1">
      <c r="C875" s="181"/>
      <c r="D875" s="181"/>
      <c r="AA875" s="159"/>
      <c r="AB875" s="159"/>
      <c r="AC875" s="159"/>
      <c r="AD875" s="159"/>
      <c r="AE875" s="159"/>
      <c r="AG875" s="184"/>
      <c r="AN875" s="159"/>
      <c r="AO875" s="159"/>
      <c r="AP875" s="159"/>
      <c r="AQ875" s="159"/>
      <c r="AR875" s="159"/>
      <c r="AS875" s="159"/>
      <c r="AT875" s="159"/>
      <c r="AU875" s="159"/>
    </row>
    <row r="876" spans="3:47" ht="12.95" customHeight="1">
      <c r="C876" s="181"/>
      <c r="D876" s="181"/>
      <c r="AA876" s="159"/>
      <c r="AB876" s="159"/>
      <c r="AC876" s="159"/>
      <c r="AD876" s="159"/>
      <c r="AE876" s="159"/>
      <c r="AG876" s="184"/>
      <c r="AN876" s="159"/>
      <c r="AO876" s="159"/>
      <c r="AP876" s="159"/>
      <c r="AQ876" s="159"/>
      <c r="AR876" s="159"/>
      <c r="AS876" s="159"/>
      <c r="AT876" s="159"/>
      <c r="AU876" s="159"/>
    </row>
    <row r="877" spans="3:47" ht="12.95" customHeight="1">
      <c r="C877" s="181"/>
      <c r="D877" s="181"/>
      <c r="AA877" s="159"/>
      <c r="AB877" s="159"/>
      <c r="AC877" s="159"/>
      <c r="AD877" s="159"/>
      <c r="AE877" s="159"/>
      <c r="AG877" s="184"/>
      <c r="AN877" s="159"/>
      <c r="AO877" s="159"/>
      <c r="AP877" s="159"/>
      <c r="AQ877" s="159"/>
      <c r="AR877" s="159"/>
      <c r="AS877" s="159"/>
      <c r="AT877" s="159"/>
      <c r="AU877" s="159"/>
    </row>
    <row r="878" spans="3:47" ht="12.95" customHeight="1">
      <c r="C878" s="181"/>
      <c r="D878" s="181"/>
      <c r="AA878" s="159"/>
      <c r="AB878" s="159"/>
      <c r="AC878" s="159"/>
      <c r="AD878" s="159"/>
      <c r="AE878" s="159"/>
      <c r="AG878" s="184"/>
      <c r="AN878" s="159"/>
      <c r="AO878" s="159"/>
      <c r="AP878" s="159"/>
      <c r="AQ878" s="159"/>
      <c r="AR878" s="159"/>
      <c r="AS878" s="159"/>
      <c r="AT878" s="159"/>
      <c r="AU878" s="159"/>
    </row>
    <row r="879" spans="3:47" ht="12.95" customHeight="1">
      <c r="C879" s="181"/>
      <c r="D879" s="181"/>
      <c r="AA879" s="159"/>
      <c r="AB879" s="159"/>
      <c r="AC879" s="159"/>
      <c r="AD879" s="159"/>
      <c r="AE879" s="159"/>
      <c r="AG879" s="184"/>
      <c r="AN879" s="159"/>
      <c r="AO879" s="159"/>
      <c r="AP879" s="159"/>
      <c r="AQ879" s="159"/>
      <c r="AR879" s="159"/>
      <c r="AS879" s="159"/>
      <c r="AT879" s="159"/>
      <c r="AU879" s="159"/>
    </row>
    <row r="880" spans="3:47" ht="12.95" customHeight="1">
      <c r="C880" s="181"/>
      <c r="D880" s="181"/>
      <c r="AA880" s="159"/>
      <c r="AB880" s="159"/>
      <c r="AC880" s="159"/>
      <c r="AD880" s="159"/>
      <c r="AE880" s="159"/>
      <c r="AG880" s="184"/>
      <c r="AN880" s="159"/>
      <c r="AO880" s="159"/>
      <c r="AP880" s="159"/>
      <c r="AQ880" s="159"/>
      <c r="AR880" s="159"/>
      <c r="AS880" s="159"/>
      <c r="AT880" s="159"/>
      <c r="AU880" s="159"/>
    </row>
    <row r="881" spans="3:48" ht="12.95" customHeight="1">
      <c r="C881" s="181"/>
      <c r="D881" s="181"/>
      <c r="AA881" s="159"/>
      <c r="AB881" s="159"/>
      <c r="AC881" s="159"/>
      <c r="AD881" s="159"/>
      <c r="AE881" s="159"/>
      <c r="AG881" s="184"/>
      <c r="AN881" s="159"/>
      <c r="AO881" s="159"/>
      <c r="AP881" s="159"/>
      <c r="AQ881" s="159"/>
      <c r="AR881" s="159"/>
      <c r="AS881" s="159"/>
      <c r="AT881" s="159"/>
      <c r="AU881" s="159"/>
    </row>
    <row r="882" spans="3:48" ht="12.95" customHeight="1">
      <c r="C882" s="181"/>
      <c r="D882" s="181"/>
      <c r="AA882" s="159"/>
      <c r="AB882" s="159"/>
      <c r="AC882" s="159"/>
      <c r="AD882" s="159"/>
      <c r="AE882" s="159"/>
      <c r="AG882" s="184"/>
      <c r="AN882" s="159"/>
      <c r="AO882" s="159"/>
      <c r="AP882" s="159"/>
      <c r="AQ882" s="159"/>
      <c r="AR882" s="159"/>
      <c r="AS882" s="159"/>
      <c r="AT882" s="159"/>
      <c r="AU882" s="159"/>
    </row>
    <row r="883" spans="3:48" ht="12.95" customHeight="1">
      <c r="C883" s="181"/>
      <c r="D883" s="181"/>
      <c r="AA883" s="159"/>
      <c r="AB883" s="159"/>
      <c r="AC883" s="159"/>
      <c r="AD883" s="159"/>
      <c r="AE883" s="159"/>
      <c r="AG883" s="184"/>
      <c r="AN883" s="159"/>
      <c r="AO883" s="159"/>
      <c r="AP883" s="159"/>
      <c r="AQ883" s="159"/>
      <c r="AR883" s="159"/>
      <c r="AS883" s="159"/>
      <c r="AT883" s="159"/>
      <c r="AU883" s="159"/>
    </row>
    <row r="884" spans="3:48" ht="12.95" customHeight="1">
      <c r="C884" s="181"/>
      <c r="D884" s="181"/>
      <c r="AA884" s="159"/>
      <c r="AB884" s="159"/>
      <c r="AC884" s="159"/>
      <c r="AD884" s="159"/>
      <c r="AE884" s="159"/>
      <c r="AG884" s="184"/>
      <c r="AN884" s="159"/>
      <c r="AO884" s="159"/>
      <c r="AP884" s="159"/>
      <c r="AQ884" s="159"/>
      <c r="AR884" s="159"/>
      <c r="AS884" s="159"/>
      <c r="AT884" s="159"/>
      <c r="AU884" s="159"/>
    </row>
    <row r="885" spans="3:48" ht="12.95" customHeight="1">
      <c r="C885" s="181"/>
      <c r="D885" s="181"/>
      <c r="AA885" s="159"/>
      <c r="AB885" s="159"/>
      <c r="AC885" s="159"/>
      <c r="AD885" s="159"/>
      <c r="AE885" s="159"/>
      <c r="AG885" s="184"/>
      <c r="AN885" s="159"/>
      <c r="AO885" s="159"/>
      <c r="AP885" s="159"/>
      <c r="AQ885" s="159"/>
      <c r="AR885" s="159"/>
      <c r="AS885" s="159"/>
      <c r="AT885" s="159"/>
      <c r="AU885" s="159"/>
    </row>
    <row r="886" spans="3:48" ht="12.95" customHeight="1">
      <c r="C886" s="181"/>
      <c r="D886" s="181"/>
      <c r="AA886" s="159"/>
      <c r="AB886" s="159"/>
      <c r="AC886" s="159"/>
      <c r="AD886" s="159"/>
      <c r="AE886" s="159"/>
      <c r="AG886" s="184"/>
      <c r="AN886" s="159"/>
      <c r="AO886" s="159"/>
      <c r="AP886" s="159"/>
      <c r="AQ886" s="159"/>
      <c r="AR886" s="159"/>
      <c r="AS886" s="159"/>
      <c r="AT886" s="159"/>
      <c r="AU886" s="159"/>
    </row>
    <row r="887" spans="3:48" ht="12.95" customHeight="1">
      <c r="C887" s="181"/>
      <c r="D887" s="181"/>
      <c r="AA887" s="159"/>
      <c r="AB887" s="159"/>
      <c r="AC887" s="159"/>
      <c r="AD887" s="159"/>
      <c r="AE887" s="159"/>
      <c r="AG887" s="184"/>
      <c r="AN887" s="159"/>
      <c r="AO887" s="159"/>
      <c r="AP887" s="159"/>
      <c r="AQ887" s="159"/>
      <c r="AR887" s="159"/>
      <c r="AS887" s="159"/>
      <c r="AT887" s="159"/>
      <c r="AU887" s="159"/>
      <c r="AV887" s="159"/>
    </row>
    <row r="888" spans="3:48" ht="12.95" customHeight="1">
      <c r="C888" s="181"/>
      <c r="D888" s="181"/>
      <c r="AA888" s="159"/>
      <c r="AB888" s="159"/>
      <c r="AC888" s="159"/>
      <c r="AD888" s="159"/>
      <c r="AE888" s="159"/>
      <c r="AG888" s="184"/>
      <c r="AN888" s="159"/>
      <c r="AO888" s="159"/>
      <c r="AP888" s="159"/>
      <c r="AQ888" s="159"/>
      <c r="AR888" s="159"/>
      <c r="AS888" s="159"/>
      <c r="AT888" s="159"/>
      <c r="AU888" s="159"/>
    </row>
    <row r="889" spans="3:48" ht="12.95" customHeight="1">
      <c r="C889" s="181"/>
      <c r="D889" s="181"/>
      <c r="AA889" s="159"/>
      <c r="AB889" s="159"/>
      <c r="AC889" s="159"/>
      <c r="AD889" s="159"/>
      <c r="AE889" s="159"/>
      <c r="AG889" s="184"/>
      <c r="AN889" s="159"/>
      <c r="AO889" s="159"/>
      <c r="AP889" s="159"/>
      <c r="AQ889" s="159"/>
      <c r="AR889" s="159"/>
      <c r="AS889" s="159"/>
      <c r="AT889" s="159"/>
      <c r="AU889" s="159"/>
    </row>
    <row r="890" spans="3:48" ht="12.95" customHeight="1">
      <c r="C890" s="181"/>
      <c r="D890" s="181"/>
      <c r="AA890" s="159"/>
      <c r="AB890" s="159"/>
      <c r="AC890" s="159"/>
      <c r="AD890" s="159"/>
      <c r="AE890" s="159"/>
      <c r="AG890" s="184"/>
      <c r="AN890" s="159"/>
      <c r="AO890" s="159"/>
      <c r="AP890" s="159"/>
      <c r="AQ890" s="159"/>
      <c r="AR890" s="159"/>
      <c r="AS890" s="159"/>
      <c r="AT890" s="159"/>
      <c r="AU890" s="159"/>
    </row>
    <row r="891" spans="3:48" ht="12.95" customHeight="1">
      <c r="C891" s="181"/>
      <c r="D891" s="181"/>
      <c r="AA891" s="159"/>
      <c r="AB891" s="159"/>
      <c r="AC891" s="159"/>
      <c r="AD891" s="159"/>
      <c r="AE891" s="159"/>
      <c r="AG891" s="184"/>
      <c r="AN891" s="159"/>
      <c r="AO891" s="159"/>
      <c r="AP891" s="159"/>
      <c r="AQ891" s="159"/>
      <c r="AR891" s="159"/>
      <c r="AS891" s="159"/>
      <c r="AT891" s="159"/>
      <c r="AU891" s="159"/>
    </row>
    <row r="892" spans="3:48" ht="12.95" customHeight="1">
      <c r="C892" s="181"/>
      <c r="D892" s="181"/>
      <c r="AA892" s="159"/>
      <c r="AB892" s="159"/>
      <c r="AC892" s="159"/>
      <c r="AD892" s="159"/>
      <c r="AE892" s="159"/>
      <c r="AG892" s="184"/>
      <c r="AN892" s="159"/>
      <c r="AO892" s="159"/>
      <c r="AP892" s="159"/>
      <c r="AQ892" s="159"/>
      <c r="AR892" s="159"/>
      <c r="AS892" s="159"/>
      <c r="AT892" s="159"/>
      <c r="AU892" s="159"/>
    </row>
    <row r="893" spans="3:48" ht="12.95" customHeight="1">
      <c r="C893" s="181"/>
      <c r="D893" s="181"/>
      <c r="AA893" s="159"/>
      <c r="AB893" s="159"/>
      <c r="AC893" s="159"/>
      <c r="AD893" s="159"/>
      <c r="AE893" s="159"/>
      <c r="AG893" s="184"/>
      <c r="AN893" s="159"/>
      <c r="AO893" s="159"/>
      <c r="AP893" s="159"/>
      <c r="AQ893" s="159"/>
      <c r="AR893" s="159"/>
      <c r="AS893" s="159"/>
      <c r="AT893" s="159"/>
      <c r="AU893" s="159"/>
    </row>
    <row r="894" spans="3:48" ht="12.95" customHeight="1">
      <c r="C894" s="181"/>
      <c r="D894" s="181"/>
      <c r="AA894" s="159"/>
      <c r="AB894" s="159"/>
      <c r="AC894" s="159"/>
      <c r="AD894" s="159"/>
      <c r="AE894" s="159"/>
      <c r="AG894" s="184"/>
      <c r="AN894" s="159"/>
      <c r="AO894" s="159"/>
      <c r="AP894" s="159"/>
      <c r="AQ894" s="159"/>
      <c r="AR894" s="159"/>
      <c r="AS894" s="159"/>
      <c r="AT894" s="159"/>
      <c r="AU894" s="159"/>
    </row>
    <row r="895" spans="3:48" ht="12.95" customHeight="1">
      <c r="C895" s="181"/>
      <c r="D895" s="181"/>
      <c r="AA895" s="159"/>
      <c r="AB895" s="159"/>
      <c r="AC895" s="159"/>
      <c r="AD895" s="159"/>
      <c r="AE895" s="159"/>
      <c r="AG895" s="184"/>
      <c r="AN895" s="159"/>
      <c r="AO895" s="159"/>
      <c r="AP895" s="159"/>
      <c r="AQ895" s="159"/>
      <c r="AR895" s="159"/>
      <c r="AS895" s="159"/>
      <c r="AT895" s="159"/>
      <c r="AU895" s="159"/>
    </row>
    <row r="896" spans="3:48" ht="12.95" customHeight="1">
      <c r="C896" s="181"/>
      <c r="D896" s="181"/>
      <c r="AA896" s="159"/>
      <c r="AB896" s="159"/>
      <c r="AC896" s="159"/>
      <c r="AD896" s="159"/>
      <c r="AE896" s="159"/>
      <c r="AG896" s="184"/>
      <c r="AN896" s="159"/>
      <c r="AO896" s="159"/>
      <c r="AP896" s="159"/>
      <c r="AQ896" s="159"/>
      <c r="AR896" s="159"/>
      <c r="AS896" s="159"/>
      <c r="AT896" s="159"/>
      <c r="AU896" s="159"/>
    </row>
    <row r="897" spans="3:64" ht="12.95" customHeight="1">
      <c r="C897" s="181"/>
      <c r="D897" s="181"/>
      <c r="AA897" s="159"/>
      <c r="AB897" s="159"/>
      <c r="AC897" s="159"/>
      <c r="AD897" s="159"/>
      <c r="AE897" s="159"/>
      <c r="AG897" s="184"/>
      <c r="AN897" s="159"/>
      <c r="AO897" s="159"/>
      <c r="AP897" s="159"/>
      <c r="AQ897" s="159"/>
      <c r="AR897" s="159"/>
      <c r="AS897" s="159"/>
      <c r="AT897" s="159"/>
      <c r="AU897" s="159"/>
    </row>
    <row r="898" spans="3:64" ht="12.95" customHeight="1">
      <c r="C898" s="181"/>
      <c r="D898" s="181"/>
      <c r="AA898" s="159"/>
      <c r="AB898" s="159"/>
      <c r="AC898" s="159"/>
      <c r="AD898" s="159"/>
      <c r="AE898" s="159"/>
      <c r="AG898" s="184"/>
      <c r="AN898" s="159"/>
      <c r="AO898" s="159"/>
      <c r="AP898" s="159"/>
      <c r="AQ898" s="159"/>
      <c r="AR898" s="159"/>
      <c r="AS898" s="159"/>
      <c r="AT898" s="159"/>
      <c r="AU898" s="159"/>
    </row>
    <row r="899" spans="3:64" ht="12.95" customHeight="1">
      <c r="C899" s="181"/>
      <c r="D899" s="181"/>
      <c r="AA899" s="159"/>
      <c r="AB899" s="159"/>
      <c r="AC899" s="159"/>
      <c r="AD899" s="159"/>
      <c r="AE899" s="159"/>
      <c r="AG899" s="184"/>
      <c r="AN899" s="159"/>
      <c r="AO899" s="159"/>
      <c r="AP899" s="159"/>
      <c r="AQ899" s="159"/>
      <c r="AR899" s="159"/>
      <c r="AS899" s="159"/>
      <c r="AT899" s="159"/>
      <c r="AU899" s="159"/>
    </row>
    <row r="900" spans="3:64" ht="12.95" customHeight="1">
      <c r="C900" s="181"/>
      <c r="D900" s="181"/>
      <c r="AA900" s="159"/>
      <c r="AB900" s="159"/>
      <c r="AC900" s="159"/>
      <c r="AD900" s="159"/>
      <c r="AE900" s="159"/>
      <c r="AG900" s="184"/>
      <c r="AN900" s="159"/>
      <c r="AO900" s="159"/>
      <c r="AP900" s="159"/>
      <c r="AQ900" s="159"/>
      <c r="AR900" s="159"/>
      <c r="AS900" s="159"/>
      <c r="AT900" s="159"/>
      <c r="AU900" s="159"/>
    </row>
    <row r="901" spans="3:64" ht="12.95" customHeight="1">
      <c r="C901" s="181"/>
      <c r="D901" s="181"/>
      <c r="AA901" s="159"/>
      <c r="AB901" s="159"/>
      <c r="AC901" s="159"/>
      <c r="AD901" s="159"/>
      <c r="AE901" s="159"/>
      <c r="AG901" s="184"/>
      <c r="AN901" s="159"/>
      <c r="AO901" s="159"/>
      <c r="AP901" s="159"/>
      <c r="AQ901" s="159"/>
      <c r="AR901" s="159"/>
      <c r="AS901" s="159"/>
      <c r="AT901" s="159"/>
      <c r="AU901" s="159"/>
    </row>
    <row r="902" spans="3:64" ht="12.95" customHeight="1">
      <c r="C902" s="181"/>
      <c r="D902" s="181"/>
      <c r="AA902" s="159"/>
      <c r="AB902" s="159"/>
      <c r="AC902" s="159"/>
      <c r="AD902" s="159"/>
      <c r="AE902" s="159"/>
      <c r="AG902" s="184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</row>
    <row r="903" spans="3:64" ht="12.95" customHeight="1">
      <c r="C903" s="181"/>
      <c r="D903" s="181"/>
      <c r="AA903" s="159"/>
      <c r="AB903" s="159"/>
      <c r="AC903" s="159"/>
      <c r="AD903" s="159"/>
      <c r="AE903" s="159"/>
      <c r="AG903" s="184"/>
      <c r="AN903" s="159"/>
      <c r="AO903" s="159"/>
      <c r="AP903" s="159"/>
      <c r="AQ903" s="159"/>
      <c r="AR903" s="159"/>
      <c r="AS903" s="159"/>
      <c r="AT903" s="159"/>
      <c r="AU903" s="159"/>
    </row>
    <row r="904" spans="3:64" ht="12.95" customHeight="1">
      <c r="C904" s="181"/>
      <c r="D904" s="181"/>
      <c r="AA904" s="159"/>
      <c r="AB904" s="159"/>
      <c r="AC904" s="159"/>
      <c r="AD904" s="159"/>
      <c r="AE904" s="159"/>
      <c r="AG904" s="184"/>
      <c r="AN904" s="159"/>
      <c r="AO904" s="159"/>
      <c r="AP904" s="159"/>
      <c r="AQ904" s="159"/>
      <c r="AR904" s="159"/>
      <c r="AS904" s="159"/>
      <c r="AT904" s="159"/>
      <c r="AU904" s="159"/>
    </row>
    <row r="905" spans="3:64" ht="12.95" customHeight="1">
      <c r="C905" s="181"/>
      <c r="D905" s="181"/>
      <c r="AA905" s="159"/>
      <c r="AB905" s="159"/>
      <c r="AC905" s="159"/>
      <c r="AD905" s="159"/>
      <c r="AE905" s="159"/>
      <c r="AG905" s="184"/>
      <c r="AN905" s="159"/>
      <c r="AO905" s="159"/>
      <c r="AP905" s="159"/>
      <c r="AQ905" s="159"/>
      <c r="AR905" s="159"/>
      <c r="AS905" s="159"/>
      <c r="AT905" s="159"/>
      <c r="AU905" s="159"/>
    </row>
    <row r="906" spans="3:64" ht="12.95" customHeight="1">
      <c r="C906" s="181"/>
      <c r="D906" s="181"/>
      <c r="AA906" s="159"/>
      <c r="AB906" s="159"/>
      <c r="AC906" s="159"/>
      <c r="AD906" s="159"/>
      <c r="AE906" s="159"/>
      <c r="AG906" s="184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</row>
    <row r="907" spans="3:64" ht="12.95" customHeight="1">
      <c r="C907" s="181"/>
      <c r="D907" s="181"/>
      <c r="AA907" s="159"/>
      <c r="AB907" s="159"/>
      <c r="AC907" s="159"/>
      <c r="AD907" s="159"/>
      <c r="AE907" s="159"/>
      <c r="AG907" s="184"/>
      <c r="AN907" s="159"/>
      <c r="AO907" s="159"/>
      <c r="AP907" s="159"/>
      <c r="AQ907" s="159"/>
      <c r="AR907" s="159"/>
      <c r="AS907" s="159"/>
      <c r="AT907" s="159"/>
      <c r="AU907" s="159"/>
    </row>
    <row r="908" spans="3:64" ht="12.95" customHeight="1">
      <c r="C908" s="181"/>
      <c r="D908" s="181"/>
      <c r="AA908" s="159"/>
      <c r="AB908" s="159"/>
      <c r="AC908" s="159"/>
      <c r="AD908" s="159"/>
      <c r="AE908" s="159"/>
      <c r="AG908" s="184"/>
      <c r="AN908" s="159"/>
      <c r="AO908" s="159"/>
      <c r="AP908" s="159"/>
      <c r="AQ908" s="159"/>
      <c r="AR908" s="159"/>
      <c r="AS908" s="159"/>
      <c r="AT908" s="159"/>
      <c r="AU908" s="159"/>
    </row>
    <row r="909" spans="3:64" ht="12.95" customHeight="1">
      <c r="C909" s="181"/>
      <c r="D909" s="181"/>
      <c r="AA909" s="159"/>
      <c r="AB909" s="159"/>
      <c r="AC909" s="159"/>
      <c r="AD909" s="159"/>
      <c r="AE909" s="159"/>
      <c r="AG909" s="184"/>
      <c r="AN909" s="159"/>
      <c r="AO909" s="159"/>
      <c r="AP909" s="159"/>
      <c r="AQ909" s="159"/>
      <c r="AR909" s="159"/>
      <c r="AS909" s="159"/>
      <c r="AT909" s="159"/>
      <c r="AU909" s="159"/>
    </row>
    <row r="910" spans="3:64" ht="12.95" customHeight="1">
      <c r="C910" s="181"/>
      <c r="D910" s="181"/>
      <c r="AA910" s="159"/>
      <c r="AB910" s="159"/>
      <c r="AC910" s="159"/>
      <c r="AD910" s="159"/>
      <c r="AE910" s="159"/>
      <c r="AG910" s="184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  <c r="BF910" s="159"/>
      <c r="BG910" s="159"/>
      <c r="BH910" s="159"/>
      <c r="BI910" s="159"/>
      <c r="BJ910" s="159"/>
      <c r="BK910" s="159"/>
      <c r="BL910" s="159"/>
    </row>
    <row r="911" spans="3:64" ht="12.95" customHeight="1">
      <c r="C911" s="181"/>
      <c r="D911" s="181"/>
      <c r="AA911" s="159"/>
      <c r="AB911" s="159"/>
      <c r="AC911" s="159"/>
      <c r="AD911" s="159"/>
      <c r="AE911" s="159"/>
      <c r="AG911" s="184"/>
      <c r="AN911" s="159"/>
      <c r="AO911" s="159"/>
      <c r="AP911" s="159"/>
      <c r="AQ911" s="159"/>
      <c r="AR911" s="159"/>
      <c r="AS911" s="159"/>
      <c r="AT911" s="159"/>
      <c r="AU911" s="159"/>
    </row>
    <row r="912" spans="3:64" ht="12.95" customHeight="1">
      <c r="C912" s="181"/>
      <c r="D912" s="181"/>
      <c r="AA912" s="159"/>
      <c r="AB912" s="159"/>
      <c r="AC912" s="159"/>
      <c r="AD912" s="159"/>
      <c r="AE912" s="159"/>
      <c r="AG912" s="184"/>
      <c r="AN912" s="159"/>
      <c r="AO912" s="159"/>
      <c r="AP912" s="159"/>
      <c r="AQ912" s="159"/>
      <c r="AR912" s="159"/>
      <c r="AS912" s="159"/>
      <c r="AT912" s="159"/>
      <c r="AU912" s="159"/>
    </row>
    <row r="913" spans="3:64" ht="12.95" customHeight="1">
      <c r="C913" s="181"/>
      <c r="D913" s="181"/>
      <c r="AA913" s="159"/>
      <c r="AB913" s="159"/>
      <c r="AC913" s="159"/>
      <c r="AD913" s="159"/>
      <c r="AE913" s="159"/>
      <c r="AG913" s="184"/>
      <c r="AN913" s="159"/>
      <c r="AO913" s="159"/>
      <c r="AP913" s="159"/>
      <c r="AQ913" s="159"/>
      <c r="AR913" s="159"/>
      <c r="AS913" s="159"/>
      <c r="AT913" s="159"/>
      <c r="AU913" s="159"/>
    </row>
    <row r="914" spans="3:64" ht="12.95" customHeight="1">
      <c r="C914" s="181"/>
      <c r="D914" s="181"/>
      <c r="AA914" s="159"/>
      <c r="AB914" s="159"/>
      <c r="AC914" s="159"/>
      <c r="AD914" s="159"/>
      <c r="AE914" s="159"/>
      <c r="AG914" s="184"/>
      <c r="AN914" s="159"/>
      <c r="AO914" s="159"/>
      <c r="AP914" s="159"/>
      <c r="AQ914" s="159"/>
      <c r="AR914" s="159"/>
      <c r="AS914" s="159"/>
      <c r="AT914" s="159"/>
      <c r="AU914" s="159"/>
    </row>
    <row r="915" spans="3:64" ht="12.95" customHeight="1">
      <c r="C915" s="181"/>
      <c r="D915" s="181"/>
      <c r="AA915" s="159"/>
      <c r="AB915" s="159"/>
      <c r="AC915" s="159"/>
      <c r="AD915" s="159"/>
      <c r="AE915" s="159"/>
      <c r="AG915" s="184"/>
      <c r="AN915" s="159"/>
      <c r="AO915" s="159"/>
      <c r="AP915" s="159"/>
      <c r="AQ915" s="159"/>
      <c r="AR915" s="159"/>
      <c r="AS915" s="159"/>
      <c r="AT915" s="159"/>
      <c r="AU915" s="159"/>
    </row>
    <row r="916" spans="3:64" ht="12.95" customHeight="1">
      <c r="C916" s="181"/>
      <c r="D916" s="181"/>
      <c r="AA916" s="159"/>
      <c r="AB916" s="159"/>
      <c r="AC916" s="159"/>
      <c r="AD916" s="159"/>
      <c r="AE916" s="159"/>
      <c r="AG916" s="184"/>
      <c r="AN916" s="159"/>
      <c r="AO916" s="159"/>
      <c r="AP916" s="159"/>
      <c r="AQ916" s="159"/>
      <c r="AR916" s="159"/>
      <c r="AS916" s="159"/>
      <c r="AT916" s="159"/>
      <c r="AU916" s="159"/>
    </row>
    <row r="917" spans="3:64" ht="12.95" customHeight="1">
      <c r="C917" s="181"/>
      <c r="D917" s="181"/>
      <c r="AA917" s="159"/>
      <c r="AB917" s="159"/>
      <c r="AC917" s="159"/>
      <c r="AD917" s="159"/>
      <c r="AE917" s="159"/>
      <c r="AG917" s="184"/>
      <c r="AN917" s="159"/>
      <c r="AO917" s="159"/>
      <c r="AP917" s="159"/>
      <c r="AQ917" s="159"/>
      <c r="AR917" s="159"/>
      <c r="AS917" s="159"/>
      <c r="AT917" s="159"/>
      <c r="AU917" s="159"/>
    </row>
    <row r="918" spans="3:64" ht="12.95" customHeight="1">
      <c r="C918" s="181"/>
      <c r="D918" s="181"/>
      <c r="AA918" s="159"/>
      <c r="AB918" s="159"/>
      <c r="AC918" s="159"/>
      <c r="AD918" s="159"/>
      <c r="AE918" s="159"/>
      <c r="AG918" s="184"/>
      <c r="AN918" s="159"/>
      <c r="AO918" s="159"/>
      <c r="AP918" s="159"/>
      <c r="AQ918" s="159"/>
      <c r="AR918" s="159"/>
      <c r="AS918" s="159"/>
      <c r="AT918" s="159"/>
      <c r="AU918" s="159"/>
    </row>
    <row r="919" spans="3:64" ht="12.95" customHeight="1">
      <c r="C919" s="181"/>
      <c r="D919" s="181"/>
      <c r="AA919" s="159"/>
      <c r="AB919" s="159"/>
      <c r="AC919" s="159"/>
      <c r="AD919" s="159"/>
      <c r="AE919" s="159"/>
      <c r="AG919" s="184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  <c r="BJ919" s="159"/>
      <c r="BK919" s="159"/>
      <c r="BL919" s="159"/>
    </row>
    <row r="920" spans="3:64" ht="12.95" customHeight="1">
      <c r="C920" s="181"/>
      <c r="D920" s="181"/>
      <c r="AA920" s="159"/>
      <c r="AB920" s="159"/>
      <c r="AC920" s="159"/>
      <c r="AD920" s="159"/>
      <c r="AE920" s="159"/>
      <c r="AG920" s="184"/>
      <c r="AN920" s="159"/>
      <c r="AO920" s="159"/>
      <c r="AP920" s="159"/>
      <c r="AQ920" s="159"/>
      <c r="AR920" s="159"/>
      <c r="AS920" s="159"/>
      <c r="AT920" s="159"/>
      <c r="AU920" s="159"/>
    </row>
    <row r="921" spans="3:64" ht="12.95" customHeight="1">
      <c r="C921" s="181"/>
      <c r="D921" s="181"/>
      <c r="AA921" s="159"/>
      <c r="AB921" s="159"/>
      <c r="AC921" s="159"/>
      <c r="AD921" s="159"/>
      <c r="AE921" s="159"/>
      <c r="AG921" s="184"/>
      <c r="AN921" s="159"/>
      <c r="AO921" s="159"/>
      <c r="AP921" s="159"/>
      <c r="AQ921" s="159"/>
      <c r="AR921" s="159"/>
      <c r="AS921" s="159"/>
      <c r="AT921" s="159"/>
      <c r="AU921" s="159"/>
    </row>
    <row r="922" spans="3:64" ht="12.95" customHeight="1">
      <c r="C922" s="181"/>
      <c r="D922" s="181"/>
      <c r="AA922" s="159"/>
      <c r="AB922" s="159"/>
      <c r="AC922" s="159"/>
      <c r="AD922" s="159"/>
      <c r="AE922" s="159"/>
      <c r="AG922" s="184"/>
      <c r="AN922" s="159"/>
      <c r="AO922" s="159"/>
      <c r="AP922" s="159"/>
      <c r="AQ922" s="159"/>
      <c r="AR922" s="159"/>
      <c r="AS922" s="159"/>
      <c r="AT922" s="159"/>
      <c r="AU922" s="159"/>
    </row>
    <row r="923" spans="3:64" ht="12.95" customHeight="1">
      <c r="C923" s="181"/>
      <c r="D923" s="181"/>
      <c r="AA923" s="159"/>
      <c r="AB923" s="159"/>
      <c r="AC923" s="159"/>
      <c r="AD923" s="159"/>
      <c r="AE923" s="159"/>
      <c r="AG923" s="184"/>
      <c r="AN923" s="159"/>
      <c r="AO923" s="159"/>
      <c r="AP923" s="159"/>
      <c r="AQ923" s="159"/>
      <c r="AR923" s="159"/>
      <c r="AS923" s="159"/>
      <c r="AT923" s="159"/>
      <c r="AU923" s="159"/>
    </row>
    <row r="924" spans="3:64" ht="12.95" customHeight="1">
      <c r="C924" s="181"/>
      <c r="D924" s="181"/>
      <c r="AA924" s="159"/>
      <c r="AB924" s="159"/>
      <c r="AC924" s="159"/>
      <c r="AD924" s="159"/>
      <c r="AE924" s="159"/>
      <c r="AG924" s="184"/>
      <c r="AN924" s="159"/>
      <c r="AO924" s="159"/>
      <c r="AP924" s="159"/>
      <c r="AQ924" s="159"/>
      <c r="AR924" s="159"/>
      <c r="AS924" s="159"/>
      <c r="AT924" s="159"/>
      <c r="AU924" s="159"/>
    </row>
    <row r="925" spans="3:64" ht="12.95" customHeight="1">
      <c r="C925" s="181"/>
      <c r="D925" s="181"/>
      <c r="AA925" s="159"/>
      <c r="AB925" s="159"/>
      <c r="AC925" s="159"/>
      <c r="AD925" s="159"/>
      <c r="AE925" s="159"/>
      <c r="AG925" s="184"/>
      <c r="AN925" s="159"/>
      <c r="AO925" s="159"/>
      <c r="AP925" s="159"/>
      <c r="AQ925" s="159"/>
      <c r="AR925" s="159"/>
      <c r="AS925" s="159"/>
      <c r="AT925" s="159"/>
      <c r="AU925" s="159"/>
    </row>
    <row r="926" spans="3:64" ht="12.95" customHeight="1">
      <c r="C926" s="181"/>
      <c r="D926" s="181"/>
      <c r="AA926" s="159"/>
      <c r="AB926" s="159"/>
      <c r="AC926" s="159"/>
      <c r="AD926" s="159"/>
      <c r="AE926" s="159"/>
      <c r="AG926" s="184"/>
      <c r="AN926" s="159"/>
      <c r="AO926" s="159"/>
      <c r="AP926" s="159"/>
      <c r="AQ926" s="159"/>
      <c r="AR926" s="159"/>
      <c r="AS926" s="159"/>
      <c r="AT926" s="159"/>
      <c r="AU926" s="159"/>
    </row>
    <row r="927" spans="3:64" ht="12.95" customHeight="1">
      <c r="C927" s="181"/>
      <c r="D927" s="181"/>
      <c r="AA927" s="159"/>
      <c r="AB927" s="159"/>
      <c r="AC927" s="159"/>
      <c r="AD927" s="159"/>
      <c r="AE927" s="159"/>
      <c r="AG927" s="184"/>
      <c r="AN927" s="159"/>
      <c r="AO927" s="159"/>
      <c r="AP927" s="159"/>
      <c r="AQ927" s="159"/>
      <c r="AR927" s="159"/>
      <c r="AS927" s="159"/>
      <c r="AT927" s="159"/>
      <c r="AU927" s="159"/>
    </row>
    <row r="928" spans="3:64" ht="12.95" customHeight="1">
      <c r="C928" s="181"/>
      <c r="D928" s="181"/>
      <c r="AA928" s="159"/>
      <c r="AB928" s="159"/>
      <c r="AC928" s="159"/>
      <c r="AD928" s="159"/>
      <c r="AE928" s="159"/>
      <c r="AG928" s="184"/>
      <c r="AN928" s="159"/>
      <c r="AO928" s="159"/>
      <c r="AP928" s="159"/>
      <c r="AQ928" s="159"/>
      <c r="AR928" s="159"/>
      <c r="AS928" s="159"/>
      <c r="AT928" s="159"/>
      <c r="AU928" s="159"/>
    </row>
    <row r="929" spans="3:64" ht="12.95" customHeight="1">
      <c r="C929" s="181"/>
      <c r="D929" s="181"/>
      <c r="AA929" s="159"/>
      <c r="AB929" s="159"/>
      <c r="AC929" s="159"/>
      <c r="AD929" s="159"/>
      <c r="AE929" s="159"/>
      <c r="AG929" s="184"/>
      <c r="AN929" s="159"/>
      <c r="AO929" s="159"/>
      <c r="AP929" s="159"/>
      <c r="AQ929" s="159"/>
      <c r="AR929" s="159"/>
      <c r="AS929" s="159"/>
      <c r="AT929" s="159"/>
      <c r="AU929" s="159"/>
    </row>
    <row r="930" spans="3:64" ht="12.95" customHeight="1">
      <c r="C930" s="181"/>
      <c r="D930" s="181"/>
      <c r="AA930" s="159"/>
      <c r="AB930" s="159"/>
      <c r="AC930" s="159"/>
      <c r="AD930" s="159"/>
      <c r="AE930" s="159"/>
      <c r="AG930" s="184"/>
      <c r="AN930" s="159"/>
      <c r="AO930" s="159"/>
      <c r="AP930" s="159"/>
      <c r="AQ930" s="159"/>
      <c r="AR930" s="159"/>
      <c r="AS930" s="159"/>
      <c r="AT930" s="159"/>
      <c r="AU930" s="159"/>
    </row>
    <row r="931" spans="3:64" ht="12.95" customHeight="1">
      <c r="C931" s="181"/>
      <c r="D931" s="181"/>
      <c r="AA931" s="159"/>
      <c r="AB931" s="159"/>
      <c r="AC931" s="159"/>
      <c r="AD931" s="159"/>
      <c r="AE931" s="159"/>
      <c r="AG931" s="184"/>
      <c r="AN931" s="159"/>
      <c r="AO931" s="159"/>
      <c r="AP931" s="159"/>
      <c r="AQ931" s="159"/>
      <c r="AR931" s="159"/>
      <c r="AS931" s="159"/>
      <c r="AT931" s="159"/>
      <c r="AU931" s="159"/>
    </row>
    <row r="932" spans="3:64" ht="12.95" customHeight="1">
      <c r="C932" s="181"/>
      <c r="D932" s="181"/>
      <c r="AA932" s="159"/>
      <c r="AB932" s="159"/>
      <c r="AC932" s="159"/>
      <c r="AD932" s="159"/>
      <c r="AE932" s="159"/>
      <c r="AG932" s="184"/>
      <c r="AN932" s="159"/>
      <c r="AO932" s="159"/>
      <c r="AP932" s="159"/>
      <c r="AQ932" s="159"/>
      <c r="AR932" s="159"/>
      <c r="AS932" s="159"/>
      <c r="AT932" s="159"/>
      <c r="AU932" s="159"/>
    </row>
    <row r="933" spans="3:64" ht="12.95" customHeight="1">
      <c r="C933" s="181"/>
      <c r="D933" s="181"/>
      <c r="AA933" s="159"/>
      <c r="AB933" s="159"/>
      <c r="AC933" s="159"/>
      <c r="AD933" s="159"/>
      <c r="AE933" s="159"/>
      <c r="AG933" s="184"/>
      <c r="AN933" s="159"/>
      <c r="AO933" s="159"/>
      <c r="AP933" s="159"/>
      <c r="AQ933" s="159"/>
      <c r="AR933" s="159"/>
      <c r="AS933" s="159"/>
      <c r="AT933" s="159"/>
      <c r="AU933" s="159"/>
    </row>
    <row r="934" spans="3:64" ht="12.95" customHeight="1">
      <c r="C934" s="181"/>
      <c r="D934" s="181"/>
      <c r="AA934" s="159"/>
      <c r="AB934" s="159"/>
      <c r="AC934" s="159"/>
      <c r="AD934" s="159"/>
      <c r="AE934" s="159"/>
      <c r="AG934" s="184"/>
      <c r="AN934" s="159"/>
      <c r="AO934" s="159"/>
      <c r="AP934" s="159"/>
      <c r="AQ934" s="159"/>
      <c r="AR934" s="159"/>
      <c r="AS934" s="159"/>
      <c r="AT934" s="159"/>
      <c r="AU934" s="159"/>
    </row>
    <row r="935" spans="3:64" ht="12.95" customHeight="1">
      <c r="C935" s="181"/>
      <c r="D935" s="181"/>
      <c r="AA935" s="159"/>
      <c r="AB935" s="159"/>
      <c r="AC935" s="159"/>
      <c r="AD935" s="159"/>
      <c r="AE935" s="159"/>
      <c r="AG935" s="184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</row>
    <row r="936" spans="3:64" ht="12.95" customHeight="1">
      <c r="C936" s="181"/>
      <c r="D936" s="181"/>
      <c r="AA936" s="159"/>
      <c r="AB936" s="159"/>
      <c r="AC936" s="159"/>
      <c r="AD936" s="159"/>
      <c r="AE936" s="159"/>
      <c r="AG936" s="184"/>
      <c r="AN936" s="159"/>
      <c r="AO936" s="159"/>
      <c r="AP936" s="159"/>
      <c r="AQ936" s="159"/>
      <c r="AR936" s="159"/>
      <c r="AS936" s="159"/>
      <c r="AT936" s="159"/>
      <c r="AU936" s="159"/>
    </row>
    <row r="937" spans="3:64" ht="12.95" customHeight="1">
      <c r="C937" s="181"/>
      <c r="D937" s="181"/>
      <c r="AA937" s="159"/>
      <c r="AB937" s="159"/>
      <c r="AC937" s="159"/>
      <c r="AD937" s="159"/>
      <c r="AE937" s="159"/>
      <c r="AG937" s="184"/>
      <c r="AN937" s="159"/>
      <c r="AO937" s="159"/>
      <c r="AP937" s="159"/>
      <c r="AQ937" s="159"/>
      <c r="AR937" s="159"/>
      <c r="AS937" s="159"/>
      <c r="AT937" s="159"/>
      <c r="AU937" s="159"/>
    </row>
    <row r="938" spans="3:64" ht="12.95" customHeight="1">
      <c r="C938" s="181"/>
      <c r="D938" s="181"/>
      <c r="AA938" s="159"/>
      <c r="AB938" s="159"/>
      <c r="AC938" s="159"/>
      <c r="AD938" s="159"/>
      <c r="AE938" s="159"/>
      <c r="AG938" s="184"/>
      <c r="AN938" s="159"/>
      <c r="AO938" s="159"/>
      <c r="AP938" s="159"/>
      <c r="AQ938" s="159"/>
      <c r="AR938" s="159"/>
      <c r="AS938" s="159"/>
      <c r="AT938" s="159"/>
      <c r="AU938" s="159"/>
    </row>
    <row r="939" spans="3:64" ht="12.95" customHeight="1">
      <c r="C939" s="181"/>
      <c r="D939" s="181"/>
      <c r="AA939" s="159"/>
      <c r="AB939" s="159"/>
      <c r="AC939" s="159"/>
      <c r="AD939" s="159"/>
      <c r="AE939" s="159"/>
      <c r="AG939" s="184"/>
      <c r="AN939" s="159"/>
      <c r="AO939" s="159"/>
      <c r="AP939" s="159"/>
      <c r="AQ939" s="159"/>
      <c r="AR939" s="159"/>
      <c r="AS939" s="159"/>
      <c r="AT939" s="159"/>
      <c r="AU939" s="159"/>
    </row>
    <row r="940" spans="3:64" ht="12.95" customHeight="1">
      <c r="C940" s="181"/>
      <c r="D940" s="181"/>
      <c r="AA940" s="159"/>
      <c r="AB940" s="159"/>
      <c r="AC940" s="159"/>
      <c r="AD940" s="159"/>
      <c r="AE940" s="159"/>
      <c r="AG940" s="184"/>
      <c r="AN940" s="159"/>
      <c r="AO940" s="159"/>
      <c r="AP940" s="159"/>
      <c r="AQ940" s="159"/>
      <c r="AR940" s="159"/>
      <c r="AS940" s="159"/>
      <c r="AT940" s="159"/>
      <c r="AU940" s="159"/>
    </row>
    <row r="941" spans="3:64" ht="12.95" customHeight="1">
      <c r="C941" s="181"/>
      <c r="D941" s="181"/>
      <c r="AA941" s="159"/>
      <c r="AB941" s="159"/>
      <c r="AC941" s="159"/>
      <c r="AD941" s="159"/>
      <c r="AE941" s="159"/>
      <c r="AG941" s="184"/>
      <c r="AN941" s="159"/>
      <c r="AO941" s="159"/>
      <c r="AP941" s="159"/>
      <c r="AQ941" s="159"/>
      <c r="AR941" s="159"/>
      <c r="AS941" s="159"/>
      <c r="AT941" s="159"/>
      <c r="AU941" s="159"/>
    </row>
    <row r="942" spans="3:64" ht="12.95" customHeight="1">
      <c r="C942" s="181"/>
      <c r="D942" s="181"/>
      <c r="AA942" s="159"/>
      <c r="AB942" s="159"/>
      <c r="AC942" s="159"/>
      <c r="AD942" s="159"/>
      <c r="AE942" s="159"/>
      <c r="AG942" s="184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</row>
    <row r="943" spans="3:64" ht="12.95" customHeight="1">
      <c r="C943" s="181"/>
      <c r="D943" s="181"/>
      <c r="AA943" s="159"/>
      <c r="AB943" s="159"/>
      <c r="AC943" s="159"/>
      <c r="AD943" s="159"/>
      <c r="AE943" s="159"/>
      <c r="AG943" s="184"/>
      <c r="AN943" s="159"/>
      <c r="AO943" s="159"/>
      <c r="AP943" s="159"/>
      <c r="AQ943" s="159"/>
      <c r="AR943" s="159"/>
      <c r="AS943" s="159"/>
      <c r="AT943" s="159"/>
      <c r="AU943" s="159"/>
    </row>
    <row r="944" spans="3:64" ht="12.95" customHeight="1">
      <c r="C944" s="181"/>
      <c r="D944" s="181"/>
      <c r="AA944" s="159"/>
      <c r="AB944" s="159"/>
      <c r="AC944" s="159"/>
      <c r="AD944" s="159"/>
      <c r="AE944" s="159"/>
      <c r="AG944" s="184"/>
      <c r="AN944" s="159"/>
      <c r="AO944" s="159"/>
      <c r="AP944" s="159"/>
      <c r="AQ944" s="159"/>
      <c r="AR944" s="159"/>
      <c r="AS944" s="159"/>
      <c r="AT944" s="159"/>
      <c r="AU944" s="159"/>
    </row>
    <row r="945" spans="3:64" ht="12.95" customHeight="1">
      <c r="C945" s="181"/>
      <c r="D945" s="181"/>
      <c r="AA945" s="159"/>
      <c r="AB945" s="159"/>
      <c r="AC945" s="159"/>
      <c r="AD945" s="159"/>
      <c r="AE945" s="159"/>
      <c r="AG945" s="184"/>
      <c r="AN945" s="159"/>
      <c r="AO945" s="159"/>
      <c r="AP945" s="159"/>
      <c r="AQ945" s="159"/>
      <c r="AR945" s="159"/>
      <c r="AS945" s="159"/>
      <c r="AT945" s="159"/>
      <c r="AU945" s="159"/>
    </row>
    <row r="946" spans="3:64" ht="12.95" customHeight="1">
      <c r="C946" s="181"/>
      <c r="D946" s="181"/>
      <c r="AA946" s="159"/>
      <c r="AB946" s="159"/>
      <c r="AC946" s="159"/>
      <c r="AD946" s="159"/>
      <c r="AE946" s="159"/>
      <c r="AG946" s="184"/>
      <c r="AN946" s="159"/>
      <c r="AO946" s="159"/>
      <c r="AP946" s="159"/>
      <c r="AQ946" s="159"/>
      <c r="AR946" s="159"/>
      <c r="AS946" s="159"/>
      <c r="AT946" s="159"/>
      <c r="AU946" s="159"/>
    </row>
    <row r="947" spans="3:64" ht="12.95" customHeight="1">
      <c r="C947" s="181"/>
      <c r="D947" s="181"/>
      <c r="AA947" s="159"/>
      <c r="AB947" s="159"/>
      <c r="AC947" s="159"/>
      <c r="AD947" s="159"/>
      <c r="AE947" s="159"/>
      <c r="AG947" s="184"/>
      <c r="AN947" s="159"/>
      <c r="AO947" s="159"/>
      <c r="AP947" s="159"/>
      <c r="AQ947" s="159"/>
      <c r="AR947" s="159"/>
      <c r="AS947" s="159"/>
      <c r="AT947" s="159"/>
      <c r="AU947" s="159"/>
    </row>
    <row r="948" spans="3:64" ht="12.95" customHeight="1">
      <c r="C948" s="181"/>
      <c r="D948" s="181"/>
      <c r="AA948" s="159"/>
      <c r="AB948" s="159"/>
      <c r="AC948" s="159"/>
      <c r="AD948" s="159"/>
      <c r="AE948" s="159"/>
      <c r="AG948" s="184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</row>
    <row r="949" spans="3:64" ht="12.95" customHeight="1">
      <c r="C949" s="181"/>
      <c r="D949" s="181"/>
      <c r="AA949" s="159"/>
      <c r="AB949" s="159"/>
      <c r="AC949" s="159"/>
      <c r="AD949" s="159"/>
      <c r="AE949" s="159"/>
      <c r="AG949" s="184"/>
      <c r="AN949" s="159"/>
      <c r="AO949" s="159"/>
      <c r="AP949" s="159"/>
      <c r="AQ949" s="159"/>
      <c r="AR949" s="159"/>
      <c r="AS949" s="159"/>
      <c r="AT949" s="159"/>
      <c r="AU949" s="159"/>
    </row>
    <row r="950" spans="3:64" ht="12.95" customHeight="1">
      <c r="C950" s="181"/>
      <c r="D950" s="181"/>
      <c r="AA950" s="159"/>
      <c r="AB950" s="159"/>
      <c r="AC950" s="159"/>
      <c r="AD950" s="159"/>
      <c r="AE950" s="159"/>
      <c r="AG950" s="184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  <c r="BJ950" s="159"/>
      <c r="BK950" s="159"/>
      <c r="BL950" s="159"/>
    </row>
    <row r="951" spans="3:64" ht="12.95" customHeight="1">
      <c r="C951" s="181"/>
      <c r="D951" s="181"/>
      <c r="AA951" s="159"/>
      <c r="AB951" s="159"/>
      <c r="AC951" s="159"/>
      <c r="AD951" s="159"/>
      <c r="AE951" s="159"/>
      <c r="AG951" s="184"/>
      <c r="AN951" s="159"/>
      <c r="AO951" s="159"/>
      <c r="AP951" s="159"/>
      <c r="AQ951" s="159"/>
      <c r="AR951" s="159"/>
      <c r="AS951" s="159"/>
      <c r="AT951" s="159"/>
      <c r="AU951" s="159"/>
    </row>
    <row r="952" spans="3:64" ht="12.95" customHeight="1">
      <c r="C952" s="181"/>
      <c r="D952" s="181"/>
      <c r="AA952" s="159"/>
      <c r="AB952" s="159"/>
      <c r="AC952" s="159"/>
      <c r="AD952" s="159"/>
      <c r="AE952" s="159"/>
      <c r="AG952" s="184"/>
      <c r="AN952" s="159"/>
      <c r="AO952" s="159"/>
      <c r="AP952" s="159"/>
      <c r="AQ952" s="159"/>
      <c r="AR952" s="159"/>
      <c r="AS952" s="159"/>
      <c r="AT952" s="159"/>
      <c r="AU952" s="159"/>
      <c r="AV952" s="159"/>
    </row>
    <row r="953" spans="3:64" ht="12.95" customHeight="1">
      <c r="C953" s="181"/>
      <c r="D953" s="181"/>
      <c r="AA953" s="159"/>
      <c r="AB953" s="159"/>
      <c r="AC953" s="159"/>
      <c r="AD953" s="159"/>
      <c r="AE953" s="159"/>
      <c r="AG953" s="184"/>
      <c r="AN953" s="159"/>
      <c r="AO953" s="159"/>
      <c r="AP953" s="159"/>
      <c r="AQ953" s="159"/>
      <c r="AR953" s="159"/>
      <c r="AS953" s="159"/>
      <c r="AT953" s="159"/>
      <c r="AU953" s="159"/>
    </row>
    <row r="954" spans="3:64" ht="12.95" customHeight="1">
      <c r="C954" s="181"/>
      <c r="D954" s="181"/>
      <c r="AA954" s="159"/>
      <c r="AB954" s="159"/>
      <c r="AC954" s="159"/>
      <c r="AD954" s="159"/>
      <c r="AE954" s="159"/>
      <c r="AG954" s="184"/>
      <c r="AN954" s="159"/>
      <c r="AO954" s="159"/>
      <c r="AP954" s="159"/>
      <c r="AQ954" s="159"/>
      <c r="AR954" s="159"/>
      <c r="AS954" s="159"/>
      <c r="AT954" s="159"/>
      <c r="AU954" s="159"/>
    </row>
    <row r="955" spans="3:64" ht="12.95" customHeight="1">
      <c r="C955" s="181"/>
      <c r="D955" s="181"/>
      <c r="AA955" s="159"/>
      <c r="AB955" s="159"/>
      <c r="AC955" s="159"/>
      <c r="AD955" s="159"/>
      <c r="AE955" s="159"/>
      <c r="AG955" s="184"/>
      <c r="AN955" s="159"/>
      <c r="AO955" s="159"/>
      <c r="AP955" s="159"/>
      <c r="AQ955" s="159"/>
      <c r="AR955" s="159"/>
      <c r="AS955" s="159"/>
      <c r="AT955" s="159"/>
      <c r="AU955" s="159"/>
    </row>
    <row r="956" spans="3:64" ht="12.95" customHeight="1">
      <c r="C956" s="181"/>
      <c r="D956" s="181"/>
      <c r="AA956" s="159"/>
      <c r="AB956" s="159"/>
      <c r="AC956" s="159"/>
      <c r="AD956" s="159"/>
      <c r="AE956" s="159"/>
      <c r="AG956" s="184"/>
      <c r="AN956" s="159"/>
      <c r="AO956" s="159"/>
      <c r="AP956" s="159"/>
      <c r="AQ956" s="159"/>
      <c r="AR956" s="159"/>
      <c r="AS956" s="159"/>
      <c r="AT956" s="159"/>
      <c r="AU956" s="159"/>
    </row>
    <row r="957" spans="3:64" ht="12.95" customHeight="1">
      <c r="C957" s="181"/>
      <c r="D957" s="181"/>
      <c r="AA957" s="159"/>
      <c r="AB957" s="159"/>
      <c r="AC957" s="159"/>
      <c r="AD957" s="159"/>
      <c r="AE957" s="159"/>
      <c r="AG957" s="184"/>
      <c r="AN957" s="159"/>
      <c r="AO957" s="159"/>
      <c r="AP957" s="159"/>
      <c r="AQ957" s="159"/>
      <c r="AR957" s="159"/>
      <c r="AS957" s="159"/>
      <c r="AT957" s="159"/>
      <c r="AU957" s="159"/>
    </row>
    <row r="958" spans="3:64" ht="12.95" customHeight="1">
      <c r="C958" s="181"/>
      <c r="D958" s="181"/>
      <c r="AA958" s="159"/>
      <c r="AB958" s="159"/>
      <c r="AC958" s="159"/>
      <c r="AD958" s="159"/>
      <c r="AE958" s="159"/>
      <c r="AG958" s="184"/>
      <c r="AN958" s="159"/>
      <c r="AO958" s="159"/>
      <c r="AP958" s="159"/>
      <c r="AQ958" s="159"/>
      <c r="AR958" s="159"/>
      <c r="AS958" s="159"/>
      <c r="AT958" s="159"/>
      <c r="AU958" s="159"/>
      <c r="AV958" s="159"/>
    </row>
    <row r="959" spans="3:64" ht="12.95" customHeight="1">
      <c r="C959" s="181"/>
      <c r="D959" s="181"/>
      <c r="AA959" s="159"/>
      <c r="AB959" s="159"/>
      <c r="AC959" s="159"/>
      <c r="AD959" s="159"/>
      <c r="AE959" s="159"/>
      <c r="AG959" s="184"/>
      <c r="AN959" s="159"/>
      <c r="AO959" s="159"/>
      <c r="AP959" s="159"/>
      <c r="AQ959" s="159"/>
      <c r="AR959" s="159"/>
      <c r="AS959" s="159"/>
      <c r="AT959" s="159"/>
      <c r="AU959" s="159"/>
    </row>
    <row r="960" spans="3:64" ht="12.95" customHeight="1">
      <c r="C960" s="181"/>
      <c r="D960" s="181"/>
      <c r="AA960" s="159"/>
      <c r="AB960" s="159"/>
      <c r="AC960" s="159"/>
      <c r="AD960" s="159"/>
      <c r="AE960" s="159"/>
      <c r="AG960" s="184"/>
      <c r="AN960" s="159"/>
      <c r="AO960" s="159"/>
      <c r="AP960" s="159"/>
      <c r="AQ960" s="159"/>
      <c r="AR960" s="159"/>
      <c r="AS960" s="159"/>
      <c r="AT960" s="159"/>
      <c r="AU960" s="159"/>
    </row>
    <row r="961" spans="3:48" ht="12.95" customHeight="1">
      <c r="C961" s="181"/>
      <c r="D961" s="181"/>
      <c r="AA961" s="159"/>
      <c r="AB961" s="159"/>
      <c r="AC961" s="159"/>
      <c r="AD961" s="159"/>
      <c r="AE961" s="159"/>
      <c r="AG961" s="184"/>
      <c r="AN961" s="159"/>
      <c r="AO961" s="159"/>
      <c r="AP961" s="159"/>
      <c r="AQ961" s="159"/>
      <c r="AR961" s="159"/>
      <c r="AS961" s="159"/>
      <c r="AT961" s="159"/>
      <c r="AU961" s="159"/>
    </row>
    <row r="962" spans="3:48" ht="12.95" customHeight="1">
      <c r="C962" s="181"/>
      <c r="D962" s="181"/>
      <c r="AA962" s="159"/>
      <c r="AB962" s="159"/>
      <c r="AC962" s="159"/>
      <c r="AD962" s="159"/>
      <c r="AE962" s="159"/>
      <c r="AG962" s="184"/>
      <c r="AN962" s="159"/>
      <c r="AO962" s="159"/>
      <c r="AP962" s="159"/>
      <c r="AQ962" s="159"/>
      <c r="AR962" s="159"/>
      <c r="AS962" s="159"/>
      <c r="AT962" s="159"/>
      <c r="AU962" s="159"/>
    </row>
    <row r="963" spans="3:48" ht="12.95" customHeight="1">
      <c r="C963" s="181"/>
      <c r="D963" s="181"/>
      <c r="AA963" s="159"/>
      <c r="AB963" s="159"/>
      <c r="AC963" s="159"/>
      <c r="AD963" s="159"/>
      <c r="AE963" s="159"/>
      <c r="AG963" s="184"/>
      <c r="AN963" s="159"/>
      <c r="AO963" s="159"/>
      <c r="AP963" s="159"/>
      <c r="AQ963" s="159"/>
      <c r="AR963" s="159"/>
      <c r="AS963" s="159"/>
      <c r="AT963" s="159"/>
      <c r="AU963" s="159"/>
    </row>
    <row r="964" spans="3:48" ht="12.95" customHeight="1">
      <c r="C964" s="181"/>
      <c r="D964" s="181"/>
      <c r="AA964" s="159"/>
      <c r="AB964" s="159"/>
      <c r="AC964" s="159"/>
      <c r="AD964" s="159"/>
      <c r="AE964" s="159"/>
      <c r="AG964" s="184"/>
      <c r="AN964" s="159"/>
      <c r="AO964" s="159"/>
      <c r="AP964" s="159"/>
      <c r="AQ964" s="159"/>
      <c r="AR964" s="159"/>
      <c r="AS964" s="159"/>
      <c r="AT964" s="159"/>
      <c r="AU964" s="159"/>
    </row>
    <row r="965" spans="3:48" ht="12.95" customHeight="1">
      <c r="C965" s="181"/>
      <c r="D965" s="181"/>
      <c r="AA965" s="159"/>
      <c r="AB965" s="159"/>
      <c r="AC965" s="159"/>
      <c r="AD965" s="159"/>
      <c r="AE965" s="159"/>
      <c r="AG965" s="184"/>
      <c r="AN965" s="159"/>
      <c r="AO965" s="159"/>
      <c r="AP965" s="159"/>
      <c r="AQ965" s="159"/>
      <c r="AR965" s="159"/>
      <c r="AS965" s="159"/>
      <c r="AT965" s="159"/>
      <c r="AU965" s="159"/>
    </row>
    <row r="966" spans="3:48" ht="12.95" customHeight="1">
      <c r="C966" s="181"/>
      <c r="D966" s="181"/>
      <c r="AA966" s="159"/>
      <c r="AB966" s="159"/>
      <c r="AC966" s="159"/>
      <c r="AD966" s="159"/>
      <c r="AE966" s="159"/>
      <c r="AG966" s="184"/>
      <c r="AN966" s="159"/>
      <c r="AO966" s="159"/>
      <c r="AP966" s="159"/>
      <c r="AQ966" s="159"/>
      <c r="AR966" s="159"/>
      <c r="AS966" s="159"/>
      <c r="AT966" s="159"/>
      <c r="AU966" s="159"/>
    </row>
    <row r="967" spans="3:48" ht="12.95" customHeight="1">
      <c r="C967" s="181"/>
      <c r="D967" s="181"/>
      <c r="AA967" s="159"/>
      <c r="AB967" s="159"/>
      <c r="AC967" s="159"/>
      <c r="AD967" s="159"/>
      <c r="AE967" s="159"/>
      <c r="AG967" s="184"/>
      <c r="AN967" s="159"/>
      <c r="AO967" s="159"/>
      <c r="AP967" s="159"/>
      <c r="AQ967" s="159"/>
      <c r="AR967" s="159"/>
      <c r="AS967" s="159"/>
      <c r="AT967" s="159"/>
      <c r="AU967" s="159"/>
    </row>
    <row r="968" spans="3:48" ht="12.95" customHeight="1">
      <c r="C968" s="181"/>
      <c r="D968" s="181"/>
      <c r="AA968" s="159"/>
      <c r="AB968" s="159"/>
      <c r="AC968" s="159"/>
      <c r="AD968" s="159"/>
      <c r="AE968" s="159"/>
      <c r="AG968" s="184"/>
      <c r="AN968" s="159"/>
      <c r="AO968" s="159"/>
      <c r="AP968" s="159"/>
      <c r="AQ968" s="159"/>
      <c r="AR968" s="159"/>
      <c r="AS968" s="159"/>
      <c r="AT968" s="159"/>
      <c r="AU968" s="159"/>
    </row>
    <row r="969" spans="3:48" ht="12.95" customHeight="1">
      <c r="C969" s="181"/>
      <c r="D969" s="181"/>
      <c r="AA969" s="159"/>
      <c r="AB969" s="159"/>
      <c r="AC969" s="159"/>
      <c r="AD969" s="159"/>
      <c r="AE969" s="159"/>
      <c r="AG969" s="184"/>
      <c r="AN969" s="159"/>
      <c r="AO969" s="159"/>
      <c r="AP969" s="159"/>
      <c r="AQ969" s="159"/>
      <c r="AR969" s="159"/>
      <c r="AS969" s="159"/>
      <c r="AT969" s="159"/>
      <c r="AU969" s="159"/>
      <c r="AV969" s="159"/>
    </row>
    <row r="970" spans="3:48" ht="12.95" customHeight="1">
      <c r="C970" s="181"/>
      <c r="D970" s="181"/>
      <c r="AA970" s="159"/>
      <c r="AB970" s="159"/>
      <c r="AC970" s="159"/>
      <c r="AD970" s="159"/>
      <c r="AE970" s="159"/>
      <c r="AG970" s="184"/>
      <c r="AN970" s="159"/>
      <c r="AO970" s="159"/>
      <c r="AP970" s="159"/>
      <c r="AQ970" s="159"/>
      <c r="AR970" s="159"/>
      <c r="AS970" s="159"/>
      <c r="AT970" s="159"/>
      <c r="AU970" s="159"/>
    </row>
    <row r="971" spans="3:48" ht="12.95" customHeight="1">
      <c r="C971" s="181"/>
      <c r="D971" s="181"/>
      <c r="AA971" s="159"/>
      <c r="AB971" s="159"/>
      <c r="AC971" s="159"/>
      <c r="AD971" s="159"/>
      <c r="AE971" s="159"/>
      <c r="AG971" s="184"/>
      <c r="AN971" s="159"/>
      <c r="AO971" s="159"/>
      <c r="AP971" s="159"/>
      <c r="AQ971" s="159"/>
      <c r="AR971" s="159"/>
      <c r="AS971" s="159"/>
      <c r="AT971" s="159"/>
      <c r="AU971" s="159"/>
    </row>
    <row r="972" spans="3:48" ht="12.95" customHeight="1">
      <c r="C972" s="181"/>
      <c r="D972" s="181"/>
      <c r="AA972" s="159"/>
      <c r="AB972" s="159"/>
      <c r="AC972" s="159"/>
      <c r="AD972" s="159"/>
      <c r="AE972" s="159"/>
      <c r="AG972" s="184"/>
      <c r="AN972" s="159"/>
      <c r="AO972" s="159"/>
      <c r="AP972" s="159"/>
      <c r="AQ972" s="159"/>
      <c r="AR972" s="159"/>
      <c r="AS972" s="159"/>
      <c r="AT972" s="159"/>
      <c r="AU972" s="159"/>
    </row>
    <row r="973" spans="3:48" ht="12.95" customHeight="1">
      <c r="C973" s="181"/>
      <c r="D973" s="181"/>
      <c r="AA973" s="159"/>
      <c r="AB973" s="159"/>
      <c r="AC973" s="159"/>
      <c r="AD973" s="159"/>
      <c r="AE973" s="159"/>
      <c r="AG973" s="184"/>
      <c r="AN973" s="159"/>
      <c r="AO973" s="159"/>
      <c r="AP973" s="159"/>
      <c r="AQ973" s="159"/>
      <c r="AR973" s="159"/>
      <c r="AS973" s="159"/>
      <c r="AT973" s="159"/>
      <c r="AU973" s="159"/>
    </row>
    <row r="974" spans="3:48" ht="12.95" customHeight="1">
      <c r="C974" s="181"/>
      <c r="D974" s="181"/>
      <c r="AA974" s="159"/>
      <c r="AB974" s="159"/>
      <c r="AC974" s="159"/>
      <c r="AD974" s="159"/>
      <c r="AE974" s="159"/>
      <c r="AG974" s="184"/>
      <c r="AN974" s="159"/>
      <c r="AO974" s="159"/>
      <c r="AP974" s="159"/>
      <c r="AQ974" s="159"/>
      <c r="AR974" s="159"/>
      <c r="AS974" s="159"/>
      <c r="AT974" s="159"/>
      <c r="AU974" s="159"/>
    </row>
    <row r="975" spans="3:48" ht="12.95" customHeight="1">
      <c r="C975" s="181"/>
      <c r="D975" s="181"/>
      <c r="AA975" s="159"/>
      <c r="AB975" s="159"/>
      <c r="AC975" s="159"/>
      <c r="AD975" s="159"/>
      <c r="AE975" s="159"/>
      <c r="AG975" s="184"/>
      <c r="AN975" s="159"/>
      <c r="AO975" s="159"/>
      <c r="AP975" s="159"/>
      <c r="AQ975" s="159"/>
      <c r="AR975" s="159"/>
      <c r="AS975" s="159"/>
      <c r="AT975" s="159"/>
      <c r="AU975" s="159"/>
      <c r="AV975" s="159"/>
    </row>
    <row r="976" spans="3:48" ht="12.95" customHeight="1">
      <c r="C976" s="181"/>
      <c r="D976" s="181"/>
      <c r="AA976" s="159"/>
      <c r="AB976" s="159"/>
      <c r="AC976" s="159"/>
      <c r="AD976" s="159"/>
      <c r="AE976" s="159"/>
      <c r="AG976" s="184"/>
      <c r="AN976" s="159"/>
      <c r="AO976" s="159"/>
      <c r="AP976" s="159"/>
      <c r="AQ976" s="159"/>
      <c r="AR976" s="159"/>
      <c r="AS976" s="159"/>
      <c r="AT976" s="159"/>
      <c r="AU976" s="159"/>
    </row>
    <row r="977" spans="3:64" ht="12.95" customHeight="1">
      <c r="C977" s="181"/>
      <c r="D977" s="181"/>
      <c r="AA977" s="159"/>
      <c r="AB977" s="159"/>
      <c r="AC977" s="159"/>
      <c r="AD977" s="159"/>
      <c r="AE977" s="159"/>
      <c r="AG977" s="184"/>
      <c r="AN977" s="159"/>
      <c r="AO977" s="159"/>
      <c r="AP977" s="159"/>
      <c r="AQ977" s="159"/>
      <c r="AR977" s="159"/>
      <c r="AS977" s="159"/>
      <c r="AT977" s="159"/>
      <c r="AU977" s="159"/>
    </row>
    <row r="978" spans="3:64" ht="12.95" customHeight="1">
      <c r="C978" s="181"/>
      <c r="D978" s="181"/>
      <c r="AA978" s="159"/>
      <c r="AB978" s="159"/>
      <c r="AC978" s="159"/>
      <c r="AD978" s="159"/>
      <c r="AE978" s="159"/>
      <c r="AG978" s="184"/>
      <c r="AN978" s="159"/>
      <c r="AO978" s="159"/>
      <c r="AP978" s="159"/>
      <c r="AQ978" s="159"/>
      <c r="AR978" s="159"/>
      <c r="AS978" s="159"/>
      <c r="AT978" s="159"/>
      <c r="AU978" s="159"/>
    </row>
    <row r="979" spans="3:64" ht="12.95" customHeight="1">
      <c r="C979" s="181"/>
      <c r="D979" s="181"/>
      <c r="AA979" s="159"/>
      <c r="AB979" s="159"/>
      <c r="AC979" s="159"/>
      <c r="AD979" s="159"/>
      <c r="AE979" s="159"/>
      <c r="AG979" s="184"/>
      <c r="AN979" s="159"/>
      <c r="AO979" s="159"/>
      <c r="AP979" s="159"/>
      <c r="AQ979" s="159"/>
      <c r="AR979" s="159"/>
      <c r="AS979" s="159"/>
      <c r="AT979" s="159"/>
      <c r="AU979" s="159"/>
    </row>
    <row r="980" spans="3:64" ht="12.95" customHeight="1">
      <c r="C980" s="181"/>
      <c r="D980" s="181"/>
      <c r="AA980" s="159"/>
      <c r="AB980" s="159"/>
      <c r="AC980" s="159"/>
      <c r="AD980" s="159"/>
      <c r="AE980" s="159"/>
      <c r="AG980" s="184"/>
      <c r="AN980" s="159"/>
      <c r="AO980" s="159"/>
      <c r="AP980" s="159"/>
      <c r="AQ980" s="159"/>
      <c r="AR980" s="159"/>
      <c r="AS980" s="159"/>
      <c r="AT980" s="159"/>
      <c r="AU980" s="159"/>
    </row>
    <row r="981" spans="3:64" ht="12.95" customHeight="1">
      <c r="C981" s="181"/>
      <c r="D981" s="181"/>
      <c r="AA981" s="159"/>
      <c r="AB981" s="159"/>
      <c r="AC981" s="159"/>
      <c r="AD981" s="159"/>
      <c r="AE981" s="159"/>
      <c r="AG981" s="184"/>
      <c r="AN981" s="159"/>
      <c r="AO981" s="159"/>
      <c r="AP981" s="159"/>
      <c r="AQ981" s="159"/>
      <c r="AR981" s="159"/>
      <c r="AS981" s="159"/>
      <c r="AT981" s="159"/>
      <c r="AU981" s="159"/>
    </row>
    <row r="982" spans="3:64" ht="12.95" customHeight="1">
      <c r="C982" s="181"/>
      <c r="D982" s="181"/>
      <c r="AA982" s="159"/>
      <c r="AB982" s="159"/>
      <c r="AC982" s="159"/>
      <c r="AD982" s="159"/>
      <c r="AE982" s="159"/>
      <c r="AG982" s="184"/>
      <c r="AN982" s="159"/>
      <c r="AO982" s="159"/>
      <c r="AP982" s="159"/>
      <c r="AQ982" s="159"/>
      <c r="AR982" s="159"/>
      <c r="AS982" s="159"/>
      <c r="AT982" s="159"/>
      <c r="AU982" s="159"/>
    </row>
    <row r="983" spans="3:64" ht="12.95" customHeight="1">
      <c r="C983" s="181"/>
      <c r="D983" s="181"/>
      <c r="AA983" s="159"/>
      <c r="AB983" s="159"/>
      <c r="AC983" s="159"/>
      <c r="AD983" s="159"/>
      <c r="AE983" s="159"/>
      <c r="AG983" s="184"/>
      <c r="AN983" s="159"/>
      <c r="AO983" s="159"/>
      <c r="AP983" s="159"/>
      <c r="AQ983" s="159"/>
      <c r="AR983" s="159"/>
      <c r="AS983" s="159"/>
      <c r="AT983" s="159"/>
      <c r="AU983" s="159"/>
    </row>
    <row r="984" spans="3:64" ht="12.95" customHeight="1">
      <c r="C984" s="181"/>
      <c r="D984" s="181"/>
      <c r="AA984" s="159"/>
      <c r="AB984" s="159"/>
      <c r="AC984" s="159"/>
      <c r="AD984" s="159"/>
      <c r="AE984" s="159"/>
      <c r="AG984" s="184"/>
      <c r="AN984" s="159"/>
      <c r="AO984" s="159"/>
      <c r="AP984" s="159"/>
      <c r="AQ984" s="159"/>
      <c r="AR984" s="159"/>
      <c r="AS984" s="159"/>
      <c r="AT984" s="159"/>
      <c r="AU984" s="159"/>
    </row>
    <row r="985" spans="3:64" ht="12.95" customHeight="1">
      <c r="C985" s="181"/>
      <c r="D985" s="181"/>
      <c r="AA985" s="159"/>
      <c r="AB985" s="159"/>
      <c r="AC985" s="159"/>
      <c r="AD985" s="159"/>
      <c r="AE985" s="159"/>
      <c r="AG985" s="184"/>
      <c r="AN985" s="159"/>
      <c r="AO985" s="159"/>
      <c r="AP985" s="159"/>
      <c r="AQ985" s="159"/>
      <c r="AR985" s="159"/>
      <c r="AS985" s="159"/>
      <c r="AT985" s="159"/>
      <c r="AU985" s="159"/>
    </row>
    <row r="986" spans="3:64" ht="12.95" customHeight="1">
      <c r="C986" s="181"/>
      <c r="D986" s="181"/>
      <c r="AA986" s="159"/>
      <c r="AB986" s="159"/>
      <c r="AC986" s="159"/>
      <c r="AD986" s="159"/>
      <c r="AE986" s="159"/>
      <c r="AG986" s="184"/>
      <c r="AN986" s="159"/>
      <c r="AO986" s="159"/>
      <c r="AP986" s="159"/>
      <c r="AQ986" s="159"/>
      <c r="AR986" s="159"/>
      <c r="AS986" s="159"/>
      <c r="AT986" s="159"/>
      <c r="AU986" s="159"/>
    </row>
    <row r="987" spans="3:64" ht="12.95" customHeight="1">
      <c r="C987" s="181"/>
      <c r="D987" s="181"/>
      <c r="AA987" s="159"/>
      <c r="AB987" s="159"/>
      <c r="AC987" s="159"/>
      <c r="AD987" s="159"/>
      <c r="AE987" s="159"/>
      <c r="AG987" s="184"/>
      <c r="AN987" s="159"/>
      <c r="AO987" s="159"/>
      <c r="AP987" s="159"/>
      <c r="AQ987" s="159"/>
      <c r="AR987" s="159"/>
      <c r="AS987" s="159"/>
      <c r="AT987" s="159"/>
      <c r="AU987" s="159"/>
    </row>
    <row r="988" spans="3:64" ht="12.95" customHeight="1">
      <c r="C988" s="181"/>
      <c r="D988" s="181"/>
      <c r="AA988" s="159"/>
      <c r="AB988" s="159"/>
      <c r="AC988" s="159"/>
      <c r="AD988" s="159"/>
      <c r="AE988" s="159"/>
      <c r="AG988" s="184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59"/>
      <c r="BK988" s="159"/>
      <c r="BL988" s="159"/>
    </row>
    <row r="989" spans="3:64" ht="12.95" customHeight="1">
      <c r="C989" s="181"/>
      <c r="D989" s="181"/>
      <c r="AA989" s="159"/>
      <c r="AB989" s="159"/>
      <c r="AC989" s="159"/>
      <c r="AD989" s="159"/>
      <c r="AE989" s="159"/>
      <c r="AG989" s="184"/>
      <c r="AN989" s="159"/>
      <c r="AO989" s="159"/>
      <c r="AP989" s="159"/>
      <c r="AQ989" s="159"/>
      <c r="AR989" s="159"/>
      <c r="AS989" s="159"/>
      <c r="AT989" s="159"/>
      <c r="AU989" s="159"/>
    </row>
    <row r="990" spans="3:64" ht="12.95" customHeight="1">
      <c r="C990" s="181"/>
      <c r="D990" s="181"/>
      <c r="AA990" s="159"/>
      <c r="AB990" s="159"/>
      <c r="AC990" s="159"/>
      <c r="AD990" s="159"/>
      <c r="AE990" s="159"/>
      <c r="AG990" s="184"/>
      <c r="AN990" s="159"/>
      <c r="AO990" s="159"/>
      <c r="AP990" s="159"/>
      <c r="AQ990" s="159"/>
      <c r="AR990" s="159"/>
      <c r="AS990" s="159"/>
      <c r="AT990" s="159"/>
      <c r="AU990" s="159"/>
    </row>
    <row r="991" spans="3:64" ht="12.95" customHeight="1">
      <c r="C991" s="181"/>
      <c r="D991" s="181"/>
      <c r="AA991" s="159"/>
      <c r="AB991" s="159"/>
      <c r="AC991" s="159"/>
      <c r="AD991" s="159"/>
      <c r="AE991" s="159"/>
      <c r="AG991" s="184"/>
      <c r="AN991" s="159"/>
      <c r="AO991" s="159"/>
      <c r="AP991" s="159"/>
      <c r="AQ991" s="159"/>
      <c r="AR991" s="159"/>
      <c r="AS991" s="159"/>
      <c r="AT991" s="159"/>
      <c r="AU991" s="159"/>
    </row>
    <row r="992" spans="3:64" ht="12.95" customHeight="1">
      <c r="C992" s="181"/>
      <c r="D992" s="181"/>
      <c r="AA992" s="159"/>
      <c r="AB992" s="159"/>
      <c r="AC992" s="159"/>
      <c r="AD992" s="159"/>
      <c r="AE992" s="159"/>
      <c r="AG992" s="184"/>
      <c r="AN992" s="159"/>
      <c r="AO992" s="159"/>
      <c r="AP992" s="159"/>
      <c r="AQ992" s="159"/>
      <c r="AR992" s="159"/>
      <c r="AS992" s="159"/>
      <c r="AT992" s="159"/>
      <c r="AU992" s="159"/>
    </row>
    <row r="993" spans="3:64" ht="12.95" customHeight="1">
      <c r="C993" s="181"/>
      <c r="D993" s="181"/>
      <c r="AA993" s="159"/>
      <c r="AB993" s="159"/>
      <c r="AC993" s="159"/>
      <c r="AD993" s="159"/>
      <c r="AE993" s="159"/>
      <c r="AG993" s="184"/>
      <c r="AN993" s="159"/>
      <c r="AO993" s="159"/>
      <c r="AP993" s="159"/>
      <c r="AQ993" s="159"/>
      <c r="AR993" s="159"/>
      <c r="AS993" s="159"/>
      <c r="AT993" s="159"/>
      <c r="AU993" s="159"/>
    </row>
    <row r="994" spans="3:64" ht="12.95" customHeight="1">
      <c r="C994" s="181"/>
      <c r="D994" s="181"/>
      <c r="AA994" s="159"/>
      <c r="AB994" s="159"/>
      <c r="AC994" s="159"/>
      <c r="AD994" s="159"/>
      <c r="AE994" s="159"/>
      <c r="AG994" s="184"/>
      <c r="AN994" s="159"/>
      <c r="AO994" s="159"/>
      <c r="AP994" s="159"/>
      <c r="AQ994" s="159"/>
      <c r="AR994" s="159"/>
      <c r="AS994" s="159"/>
      <c r="AT994" s="159"/>
      <c r="AU994" s="159"/>
    </row>
    <row r="995" spans="3:64" ht="12.95" customHeight="1">
      <c r="C995" s="181"/>
      <c r="D995" s="181"/>
      <c r="AA995" s="159"/>
      <c r="AB995" s="159"/>
      <c r="AC995" s="159"/>
      <c r="AD995" s="159"/>
      <c r="AE995" s="159"/>
      <c r="AG995" s="184"/>
      <c r="AN995" s="159"/>
      <c r="AO995" s="159"/>
      <c r="AP995" s="159"/>
      <c r="AQ995" s="159"/>
      <c r="AR995" s="159"/>
      <c r="AS995" s="159"/>
      <c r="AT995" s="159"/>
      <c r="AU995" s="159"/>
    </row>
    <row r="996" spans="3:64" ht="12.95" customHeight="1">
      <c r="C996" s="181"/>
      <c r="D996" s="181"/>
      <c r="AA996" s="159"/>
      <c r="AB996" s="159"/>
      <c r="AC996" s="159"/>
      <c r="AD996" s="159"/>
      <c r="AE996" s="159"/>
      <c r="AG996" s="184"/>
      <c r="AN996" s="159"/>
      <c r="AO996" s="159"/>
      <c r="AP996" s="159"/>
      <c r="AQ996" s="159"/>
      <c r="AR996" s="159"/>
      <c r="AS996" s="159"/>
      <c r="AT996" s="159"/>
      <c r="AU996" s="159"/>
    </row>
    <row r="997" spans="3:64" ht="12.95" customHeight="1">
      <c r="C997" s="181"/>
      <c r="D997" s="181"/>
      <c r="AA997" s="159"/>
      <c r="AB997" s="159"/>
      <c r="AC997" s="159"/>
      <c r="AD997" s="159"/>
      <c r="AE997" s="159"/>
      <c r="AG997" s="184"/>
      <c r="AN997" s="159"/>
      <c r="AO997" s="159"/>
      <c r="AP997" s="159"/>
      <c r="AQ997" s="159"/>
      <c r="AR997" s="159"/>
      <c r="AS997" s="159"/>
      <c r="AT997" s="159"/>
      <c r="AU997" s="159"/>
    </row>
    <row r="998" spans="3:64" ht="12.95" customHeight="1">
      <c r="C998" s="181"/>
      <c r="D998" s="181"/>
      <c r="AA998" s="159"/>
      <c r="AB998" s="159"/>
      <c r="AC998" s="159"/>
      <c r="AD998" s="159"/>
      <c r="AE998" s="159"/>
      <c r="AG998" s="184"/>
      <c r="AN998" s="159"/>
      <c r="AO998" s="159"/>
      <c r="AP998" s="159"/>
      <c r="AQ998" s="159"/>
      <c r="AR998" s="159"/>
      <c r="AS998" s="159"/>
      <c r="AT998" s="159"/>
      <c r="AU998" s="159"/>
    </row>
    <row r="999" spans="3:64" ht="12.95" customHeight="1">
      <c r="C999" s="181"/>
      <c r="D999" s="181"/>
      <c r="AA999" s="159"/>
      <c r="AB999" s="159"/>
      <c r="AC999" s="159"/>
      <c r="AD999" s="159"/>
      <c r="AE999" s="159"/>
      <c r="AG999" s="184"/>
      <c r="AN999" s="159"/>
      <c r="AO999" s="159"/>
      <c r="AP999" s="159"/>
      <c r="AQ999" s="159"/>
      <c r="AR999" s="159"/>
      <c r="AS999" s="159"/>
      <c r="AT999" s="159"/>
      <c r="AU999" s="159"/>
    </row>
    <row r="1000" spans="3:64" ht="12.95" customHeight="1">
      <c r="C1000" s="181"/>
      <c r="D1000" s="181"/>
      <c r="AA1000" s="159"/>
      <c r="AB1000" s="159"/>
      <c r="AC1000" s="159"/>
      <c r="AD1000" s="159"/>
      <c r="AE1000" s="159"/>
      <c r="AG1000" s="184"/>
      <c r="AN1000" s="159"/>
      <c r="AO1000" s="159"/>
      <c r="AP1000" s="159"/>
      <c r="AQ1000" s="159"/>
      <c r="AR1000" s="159"/>
      <c r="AS1000" s="159"/>
      <c r="AT1000" s="159"/>
      <c r="AU1000" s="159"/>
    </row>
    <row r="1001" spans="3:64" ht="12.95" customHeight="1">
      <c r="C1001" s="181"/>
      <c r="D1001" s="181"/>
      <c r="AA1001" s="159"/>
      <c r="AB1001" s="159"/>
      <c r="AC1001" s="159"/>
      <c r="AD1001" s="159"/>
      <c r="AE1001" s="159"/>
      <c r="AG1001" s="184"/>
      <c r="AN1001" s="159"/>
      <c r="AO1001" s="159"/>
      <c r="AP1001" s="159"/>
      <c r="AQ1001" s="159"/>
      <c r="AR1001" s="159"/>
      <c r="AS1001" s="159"/>
      <c r="AT1001" s="159"/>
      <c r="AU1001" s="159"/>
    </row>
    <row r="1002" spans="3:64" ht="12.95" customHeight="1">
      <c r="C1002" s="181"/>
      <c r="D1002" s="181"/>
      <c r="AA1002" s="159"/>
      <c r="AB1002" s="159"/>
      <c r="AC1002" s="159"/>
      <c r="AD1002" s="159"/>
      <c r="AE1002" s="159"/>
      <c r="AG1002" s="184"/>
      <c r="AN1002" s="159"/>
      <c r="AO1002" s="159"/>
      <c r="AP1002" s="159"/>
      <c r="AQ1002" s="159"/>
      <c r="AR1002" s="159"/>
      <c r="AS1002" s="159"/>
      <c r="AT1002" s="159"/>
      <c r="AU1002" s="159"/>
    </row>
    <row r="1003" spans="3:64" ht="12.95" customHeight="1">
      <c r="C1003" s="181"/>
      <c r="D1003" s="181"/>
      <c r="AA1003" s="159"/>
      <c r="AB1003" s="159"/>
      <c r="AC1003" s="159"/>
      <c r="AD1003" s="159"/>
      <c r="AE1003" s="159"/>
      <c r="AG1003" s="184"/>
      <c r="AN1003" s="159"/>
      <c r="AO1003" s="159"/>
      <c r="AP1003" s="159"/>
      <c r="AQ1003" s="159"/>
      <c r="AR1003" s="159"/>
      <c r="AS1003" s="159"/>
      <c r="AT1003" s="159"/>
      <c r="AU1003" s="159"/>
    </row>
    <row r="1004" spans="3:64" ht="12.95" customHeight="1">
      <c r="C1004" s="181"/>
      <c r="D1004" s="181"/>
      <c r="AA1004" s="159"/>
      <c r="AB1004" s="159"/>
      <c r="AC1004" s="159"/>
      <c r="AD1004" s="159"/>
      <c r="AE1004" s="159"/>
      <c r="AG1004" s="184"/>
      <c r="AN1004" s="159"/>
      <c r="AO1004" s="159"/>
      <c r="AP1004" s="159"/>
      <c r="AQ1004" s="159"/>
      <c r="AR1004" s="159"/>
      <c r="AS1004" s="159"/>
      <c r="AT1004" s="159"/>
      <c r="AU1004" s="159"/>
    </row>
    <row r="1005" spans="3:64" ht="12.95" customHeight="1">
      <c r="C1005" s="181"/>
      <c r="D1005" s="181"/>
      <c r="AA1005" s="159"/>
      <c r="AB1005" s="159"/>
      <c r="AC1005" s="159"/>
      <c r="AD1005" s="159"/>
      <c r="AE1005" s="159"/>
      <c r="AG1005" s="184"/>
      <c r="AN1005" s="159"/>
      <c r="AO1005" s="159"/>
      <c r="AP1005" s="159"/>
      <c r="AQ1005" s="159"/>
      <c r="AR1005" s="159"/>
      <c r="AS1005" s="159"/>
      <c r="AT1005" s="159"/>
      <c r="AU1005" s="159"/>
    </row>
    <row r="1006" spans="3:64" ht="12.95" customHeight="1">
      <c r="C1006" s="181"/>
      <c r="D1006" s="181"/>
      <c r="AA1006" s="159"/>
      <c r="AB1006" s="159"/>
      <c r="AC1006" s="159"/>
      <c r="AD1006" s="159"/>
      <c r="AE1006" s="159"/>
      <c r="AG1006" s="184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  <c r="BF1006" s="159"/>
      <c r="BG1006" s="159"/>
      <c r="BH1006" s="159"/>
      <c r="BI1006" s="159"/>
      <c r="BJ1006" s="159"/>
      <c r="BK1006" s="159"/>
      <c r="BL1006" s="159"/>
    </row>
    <row r="1007" spans="3:64" ht="12.95" customHeight="1">
      <c r="C1007" s="181"/>
      <c r="D1007" s="181"/>
      <c r="AA1007" s="159"/>
      <c r="AB1007" s="159"/>
      <c r="AC1007" s="159"/>
      <c r="AD1007" s="159"/>
      <c r="AE1007" s="159"/>
      <c r="AG1007" s="184"/>
      <c r="AN1007" s="159"/>
      <c r="AO1007" s="159"/>
      <c r="AP1007" s="159"/>
      <c r="AQ1007" s="159"/>
      <c r="AR1007" s="159"/>
      <c r="AS1007" s="159"/>
      <c r="AT1007" s="159"/>
      <c r="AU1007" s="159"/>
    </row>
    <row r="1008" spans="3:64" ht="12.95" customHeight="1">
      <c r="C1008" s="181"/>
      <c r="D1008" s="181"/>
      <c r="AA1008" s="159"/>
      <c r="AB1008" s="159"/>
      <c r="AC1008" s="159"/>
      <c r="AD1008" s="159"/>
      <c r="AE1008" s="159"/>
      <c r="AG1008" s="184"/>
      <c r="AN1008" s="159"/>
      <c r="AO1008" s="159"/>
      <c r="AP1008" s="159"/>
      <c r="AQ1008" s="159"/>
      <c r="AR1008" s="159"/>
      <c r="AS1008" s="159"/>
      <c r="AT1008" s="159"/>
      <c r="AU1008" s="159"/>
    </row>
    <row r="1009" spans="3:47" ht="12.95" customHeight="1">
      <c r="C1009" s="181"/>
      <c r="D1009" s="181"/>
      <c r="AA1009" s="159"/>
      <c r="AB1009" s="159"/>
      <c r="AC1009" s="159"/>
      <c r="AD1009" s="159"/>
      <c r="AE1009" s="159"/>
      <c r="AG1009" s="184"/>
      <c r="AN1009" s="159"/>
      <c r="AO1009" s="159"/>
      <c r="AP1009" s="159"/>
      <c r="AQ1009" s="159"/>
      <c r="AR1009" s="159"/>
      <c r="AS1009" s="159"/>
      <c r="AT1009" s="159"/>
      <c r="AU1009" s="159"/>
    </row>
    <row r="1010" spans="3:47" ht="12.95" customHeight="1">
      <c r="C1010" s="181"/>
      <c r="D1010" s="181"/>
      <c r="AA1010" s="159"/>
      <c r="AB1010" s="159"/>
      <c r="AC1010" s="159"/>
      <c r="AD1010" s="159"/>
      <c r="AE1010" s="159"/>
      <c r="AG1010" s="184"/>
      <c r="AN1010" s="159"/>
      <c r="AO1010" s="159"/>
      <c r="AP1010" s="159"/>
      <c r="AQ1010" s="159"/>
      <c r="AR1010" s="159"/>
      <c r="AS1010" s="159"/>
      <c r="AT1010" s="159"/>
      <c r="AU1010" s="159"/>
    </row>
    <row r="1011" spans="3:47" ht="12.95" customHeight="1">
      <c r="C1011" s="181"/>
      <c r="D1011" s="181"/>
      <c r="AA1011" s="159"/>
      <c r="AB1011" s="159"/>
      <c r="AC1011" s="159"/>
      <c r="AD1011" s="159"/>
      <c r="AE1011" s="159"/>
      <c r="AG1011" s="184"/>
      <c r="AN1011" s="159"/>
      <c r="AO1011" s="159"/>
      <c r="AP1011" s="159"/>
      <c r="AQ1011" s="159"/>
      <c r="AR1011" s="159"/>
      <c r="AS1011" s="159"/>
      <c r="AT1011" s="159"/>
      <c r="AU1011" s="159"/>
    </row>
    <row r="1012" spans="3:47" ht="12.95" customHeight="1">
      <c r="C1012" s="181"/>
      <c r="D1012" s="181"/>
      <c r="AA1012" s="159"/>
      <c r="AB1012" s="159"/>
      <c r="AC1012" s="159"/>
      <c r="AD1012" s="159"/>
      <c r="AE1012" s="159"/>
      <c r="AG1012" s="184"/>
      <c r="AN1012" s="159"/>
      <c r="AO1012" s="159"/>
      <c r="AP1012" s="159"/>
      <c r="AQ1012" s="159"/>
      <c r="AR1012" s="159"/>
      <c r="AS1012" s="159"/>
      <c r="AT1012" s="159"/>
      <c r="AU1012" s="159"/>
    </row>
    <row r="1013" spans="3:47" ht="12.95" customHeight="1">
      <c r="C1013" s="181"/>
      <c r="D1013" s="181"/>
      <c r="AA1013" s="159"/>
      <c r="AB1013" s="159"/>
      <c r="AC1013" s="159"/>
      <c r="AD1013" s="159"/>
      <c r="AE1013" s="159"/>
      <c r="AG1013" s="184"/>
      <c r="AN1013" s="159"/>
      <c r="AO1013" s="159"/>
      <c r="AP1013" s="159"/>
      <c r="AQ1013" s="159"/>
      <c r="AR1013" s="159"/>
      <c r="AS1013" s="159"/>
      <c r="AT1013" s="159"/>
      <c r="AU1013" s="159"/>
    </row>
    <row r="1014" spans="3:47" ht="12.95" customHeight="1">
      <c r="C1014" s="181"/>
      <c r="D1014" s="181"/>
      <c r="AA1014" s="159"/>
      <c r="AB1014" s="159"/>
      <c r="AC1014" s="159"/>
      <c r="AD1014" s="159"/>
      <c r="AE1014" s="159"/>
      <c r="AG1014" s="184"/>
      <c r="AN1014" s="159"/>
      <c r="AO1014" s="159"/>
      <c r="AP1014" s="159"/>
      <c r="AQ1014" s="159"/>
      <c r="AR1014" s="159"/>
      <c r="AS1014" s="159"/>
      <c r="AT1014" s="159"/>
      <c r="AU1014" s="159"/>
    </row>
    <row r="1015" spans="3:47" ht="12.95" customHeight="1">
      <c r="C1015" s="181"/>
      <c r="D1015" s="181"/>
      <c r="AA1015" s="159"/>
      <c r="AB1015" s="159"/>
      <c r="AC1015" s="159"/>
      <c r="AD1015" s="159"/>
      <c r="AE1015" s="159"/>
      <c r="AG1015" s="184"/>
      <c r="AN1015" s="159"/>
      <c r="AO1015" s="159"/>
      <c r="AP1015" s="159"/>
      <c r="AQ1015" s="159"/>
      <c r="AR1015" s="159"/>
      <c r="AS1015" s="159"/>
      <c r="AT1015" s="159"/>
      <c r="AU1015" s="159"/>
    </row>
    <row r="1016" spans="3:47" ht="12.95" customHeight="1">
      <c r="C1016" s="181"/>
      <c r="D1016" s="181"/>
      <c r="AA1016" s="159"/>
      <c r="AB1016" s="159"/>
      <c r="AC1016" s="159"/>
      <c r="AD1016" s="159"/>
      <c r="AE1016" s="159"/>
      <c r="AG1016" s="184"/>
      <c r="AN1016" s="159"/>
      <c r="AO1016" s="159"/>
      <c r="AP1016" s="159"/>
      <c r="AQ1016" s="159"/>
      <c r="AR1016" s="159"/>
      <c r="AS1016" s="159"/>
      <c r="AT1016" s="159"/>
      <c r="AU1016" s="159"/>
    </row>
    <row r="1017" spans="3:47" ht="12.95" customHeight="1">
      <c r="C1017" s="181"/>
      <c r="D1017" s="181"/>
      <c r="AA1017" s="159"/>
      <c r="AB1017" s="159"/>
      <c r="AC1017" s="159"/>
      <c r="AD1017" s="159"/>
      <c r="AE1017" s="159"/>
      <c r="AG1017" s="184"/>
      <c r="AN1017" s="159"/>
      <c r="AO1017" s="159"/>
      <c r="AP1017" s="159"/>
      <c r="AQ1017" s="159"/>
      <c r="AR1017" s="159"/>
      <c r="AS1017" s="159"/>
      <c r="AT1017" s="159"/>
      <c r="AU1017" s="159"/>
    </row>
    <row r="1018" spans="3:47" ht="12.95" customHeight="1">
      <c r="C1018" s="181"/>
      <c r="D1018" s="181"/>
      <c r="AA1018" s="159"/>
      <c r="AB1018" s="159"/>
      <c r="AC1018" s="159"/>
      <c r="AD1018" s="159"/>
      <c r="AE1018" s="159"/>
      <c r="AG1018" s="184"/>
      <c r="AN1018" s="159"/>
      <c r="AO1018" s="159"/>
      <c r="AP1018" s="159"/>
      <c r="AQ1018" s="159"/>
      <c r="AR1018" s="159"/>
      <c r="AS1018" s="159"/>
      <c r="AT1018" s="159"/>
      <c r="AU1018" s="159"/>
    </row>
    <row r="1019" spans="3:47" ht="12.95" customHeight="1">
      <c r="C1019" s="181"/>
      <c r="D1019" s="181"/>
      <c r="AA1019" s="159"/>
      <c r="AB1019" s="159"/>
      <c r="AC1019" s="159"/>
      <c r="AD1019" s="159"/>
      <c r="AE1019" s="159"/>
      <c r="AG1019" s="184"/>
      <c r="AN1019" s="159"/>
      <c r="AO1019" s="159"/>
      <c r="AP1019" s="159"/>
      <c r="AQ1019" s="159"/>
      <c r="AR1019" s="159"/>
      <c r="AS1019" s="159"/>
      <c r="AT1019" s="159"/>
      <c r="AU1019" s="159"/>
    </row>
    <row r="1020" spans="3:47" ht="12.95" customHeight="1">
      <c r="C1020" s="181"/>
      <c r="D1020" s="181"/>
      <c r="AA1020" s="159"/>
      <c r="AB1020" s="159"/>
      <c r="AC1020" s="159"/>
      <c r="AD1020" s="159"/>
      <c r="AE1020" s="159"/>
      <c r="AG1020" s="184"/>
      <c r="AN1020" s="159"/>
      <c r="AO1020" s="159"/>
      <c r="AP1020" s="159"/>
      <c r="AQ1020" s="159"/>
      <c r="AR1020" s="159"/>
      <c r="AS1020" s="159"/>
      <c r="AT1020" s="159"/>
      <c r="AU1020" s="159"/>
    </row>
    <row r="1021" spans="3:47" ht="12.95" customHeight="1">
      <c r="C1021" s="181"/>
      <c r="D1021" s="181"/>
      <c r="AA1021" s="159"/>
      <c r="AB1021" s="159"/>
      <c r="AC1021" s="159"/>
      <c r="AD1021" s="159"/>
      <c r="AE1021" s="159"/>
      <c r="AG1021" s="184"/>
      <c r="AN1021" s="159"/>
      <c r="AO1021" s="159"/>
      <c r="AP1021" s="159"/>
      <c r="AQ1021" s="159"/>
      <c r="AR1021" s="159"/>
      <c r="AS1021" s="159"/>
      <c r="AT1021" s="159"/>
      <c r="AU1021" s="159"/>
    </row>
    <row r="1022" spans="3:47" ht="12.95" customHeight="1">
      <c r="C1022" s="181"/>
      <c r="D1022" s="181"/>
      <c r="AA1022" s="159"/>
      <c r="AB1022" s="159"/>
      <c r="AC1022" s="159"/>
      <c r="AD1022" s="159"/>
      <c r="AE1022" s="159"/>
      <c r="AG1022" s="184"/>
      <c r="AN1022" s="159"/>
      <c r="AO1022" s="159"/>
      <c r="AP1022" s="159"/>
      <c r="AQ1022" s="159"/>
      <c r="AR1022" s="159"/>
      <c r="AS1022" s="159"/>
      <c r="AT1022" s="159"/>
      <c r="AU1022" s="159"/>
    </row>
    <row r="1023" spans="3:47" ht="12.95" customHeight="1">
      <c r="C1023" s="181"/>
      <c r="D1023" s="181"/>
      <c r="AA1023" s="159"/>
      <c r="AB1023" s="159"/>
      <c r="AC1023" s="159"/>
      <c r="AD1023" s="159"/>
      <c r="AE1023" s="159"/>
      <c r="AG1023" s="184"/>
      <c r="AN1023" s="159"/>
      <c r="AO1023" s="159"/>
      <c r="AP1023" s="159"/>
      <c r="AQ1023" s="159"/>
      <c r="AR1023" s="159"/>
      <c r="AS1023" s="159"/>
      <c r="AT1023" s="159"/>
      <c r="AU1023" s="159"/>
    </row>
    <row r="1024" spans="3:47" ht="12.95" customHeight="1">
      <c r="C1024" s="181"/>
      <c r="D1024" s="181"/>
      <c r="AA1024" s="159"/>
      <c r="AB1024" s="159"/>
      <c r="AC1024" s="159"/>
      <c r="AD1024" s="159"/>
      <c r="AE1024" s="159"/>
      <c r="AG1024" s="184"/>
      <c r="AN1024" s="159"/>
      <c r="AO1024" s="159"/>
      <c r="AP1024" s="159"/>
      <c r="AQ1024" s="159"/>
      <c r="AR1024" s="159"/>
      <c r="AS1024" s="159"/>
      <c r="AT1024" s="159"/>
      <c r="AU1024" s="159"/>
    </row>
    <row r="1025" spans="3:47" ht="12.95" customHeight="1">
      <c r="C1025" s="181"/>
      <c r="D1025" s="181"/>
      <c r="AA1025" s="159"/>
      <c r="AB1025" s="159"/>
      <c r="AC1025" s="159"/>
      <c r="AD1025" s="159"/>
      <c r="AE1025" s="159"/>
      <c r="AG1025" s="184"/>
      <c r="AN1025" s="159"/>
      <c r="AO1025" s="159"/>
      <c r="AP1025" s="159"/>
      <c r="AQ1025" s="159"/>
      <c r="AR1025" s="159"/>
      <c r="AS1025" s="159"/>
      <c r="AT1025" s="159"/>
      <c r="AU1025" s="159"/>
    </row>
    <row r="1026" spans="3:47" ht="12.95" customHeight="1">
      <c r="C1026" s="181"/>
      <c r="D1026" s="181"/>
      <c r="AA1026" s="159"/>
      <c r="AB1026" s="159"/>
      <c r="AC1026" s="159"/>
      <c r="AD1026" s="159"/>
      <c r="AE1026" s="159"/>
      <c r="AG1026" s="184"/>
      <c r="AN1026" s="159"/>
      <c r="AO1026" s="159"/>
      <c r="AP1026" s="159"/>
      <c r="AQ1026" s="159"/>
      <c r="AR1026" s="159"/>
      <c r="AS1026" s="159"/>
      <c r="AT1026" s="159"/>
      <c r="AU1026" s="159"/>
    </row>
    <row r="1027" spans="3:47" ht="12.95" customHeight="1">
      <c r="C1027" s="181"/>
      <c r="D1027" s="181"/>
      <c r="AA1027" s="159"/>
      <c r="AB1027" s="159"/>
      <c r="AC1027" s="159"/>
      <c r="AD1027" s="159"/>
      <c r="AE1027" s="159"/>
      <c r="AG1027" s="184"/>
      <c r="AN1027" s="159"/>
      <c r="AO1027" s="159"/>
      <c r="AP1027" s="159"/>
      <c r="AQ1027" s="159"/>
      <c r="AR1027" s="159"/>
      <c r="AS1027" s="159"/>
      <c r="AT1027" s="159"/>
      <c r="AU1027" s="159"/>
    </row>
    <row r="1028" spans="3:47" ht="12.95" customHeight="1">
      <c r="C1028" s="181"/>
      <c r="D1028" s="181"/>
      <c r="AA1028" s="159"/>
      <c r="AB1028" s="159"/>
      <c r="AC1028" s="159"/>
      <c r="AD1028" s="159"/>
      <c r="AE1028" s="159"/>
      <c r="AG1028" s="184"/>
      <c r="AN1028" s="159"/>
      <c r="AO1028" s="159"/>
      <c r="AP1028" s="159"/>
      <c r="AQ1028" s="159"/>
      <c r="AR1028" s="159"/>
      <c r="AS1028" s="159"/>
      <c r="AT1028" s="159"/>
      <c r="AU1028" s="159"/>
    </row>
    <row r="1029" spans="3:47" ht="12.95" customHeight="1">
      <c r="C1029" s="181"/>
      <c r="D1029" s="181"/>
      <c r="AA1029" s="159"/>
      <c r="AB1029" s="159"/>
      <c r="AC1029" s="159"/>
      <c r="AD1029" s="159"/>
      <c r="AE1029" s="159"/>
      <c r="AG1029" s="184"/>
      <c r="AN1029" s="159"/>
      <c r="AO1029" s="159"/>
      <c r="AP1029" s="159"/>
      <c r="AQ1029" s="159"/>
      <c r="AR1029" s="159"/>
      <c r="AS1029" s="159"/>
      <c r="AT1029" s="159"/>
      <c r="AU1029" s="159"/>
    </row>
    <row r="1030" spans="3:47" ht="12.95" customHeight="1">
      <c r="C1030" s="181"/>
      <c r="D1030" s="181"/>
      <c r="AA1030" s="159"/>
      <c r="AB1030" s="159"/>
      <c r="AC1030" s="159"/>
      <c r="AD1030" s="159"/>
      <c r="AE1030" s="159"/>
      <c r="AG1030" s="184"/>
      <c r="AN1030" s="159"/>
      <c r="AO1030" s="159"/>
      <c r="AP1030" s="159"/>
      <c r="AQ1030" s="159"/>
      <c r="AR1030" s="159"/>
      <c r="AS1030" s="159"/>
      <c r="AT1030" s="159"/>
      <c r="AU1030" s="159"/>
    </row>
    <row r="1031" spans="3:47" ht="12.95" customHeight="1">
      <c r="C1031" s="181"/>
      <c r="D1031" s="181"/>
      <c r="AA1031" s="159"/>
      <c r="AB1031" s="159"/>
      <c r="AC1031" s="159"/>
      <c r="AD1031" s="159"/>
      <c r="AE1031" s="159"/>
      <c r="AG1031" s="184"/>
      <c r="AN1031" s="159"/>
      <c r="AO1031" s="159"/>
      <c r="AP1031" s="159"/>
      <c r="AQ1031" s="159"/>
      <c r="AR1031" s="159"/>
      <c r="AS1031" s="159"/>
      <c r="AT1031" s="159"/>
      <c r="AU1031" s="159"/>
    </row>
    <row r="1032" spans="3:47" ht="12.95" customHeight="1">
      <c r="C1032" s="181"/>
      <c r="D1032" s="181"/>
      <c r="AA1032" s="159"/>
      <c r="AB1032" s="159"/>
      <c r="AC1032" s="159"/>
      <c r="AD1032" s="159"/>
      <c r="AE1032" s="159"/>
      <c r="AG1032" s="184"/>
      <c r="AN1032" s="159"/>
      <c r="AO1032" s="159"/>
      <c r="AP1032" s="159"/>
      <c r="AQ1032" s="159"/>
      <c r="AR1032" s="159"/>
      <c r="AS1032" s="159"/>
      <c r="AT1032" s="159"/>
      <c r="AU1032" s="159"/>
    </row>
    <row r="1033" spans="3:47" ht="12.95" customHeight="1">
      <c r="C1033" s="181"/>
      <c r="D1033" s="181"/>
      <c r="AA1033" s="159"/>
      <c r="AB1033" s="159"/>
      <c r="AC1033" s="159"/>
      <c r="AD1033" s="159"/>
      <c r="AE1033" s="159"/>
      <c r="AG1033" s="184"/>
      <c r="AN1033" s="159"/>
      <c r="AO1033" s="159"/>
      <c r="AP1033" s="159"/>
      <c r="AQ1033" s="159"/>
      <c r="AR1033" s="159"/>
      <c r="AS1033" s="159"/>
      <c r="AT1033" s="159"/>
      <c r="AU1033" s="159"/>
    </row>
    <row r="1034" spans="3:47" ht="12.95" customHeight="1">
      <c r="C1034" s="181"/>
      <c r="D1034" s="181"/>
      <c r="AA1034" s="159"/>
      <c r="AB1034" s="159"/>
      <c r="AC1034" s="159"/>
      <c r="AD1034" s="159"/>
      <c r="AE1034" s="159"/>
      <c r="AG1034" s="184"/>
      <c r="AN1034" s="159"/>
      <c r="AO1034" s="159"/>
      <c r="AP1034" s="159"/>
      <c r="AQ1034" s="159"/>
      <c r="AR1034" s="159"/>
      <c r="AS1034" s="159"/>
      <c r="AT1034" s="159"/>
      <c r="AU1034" s="159"/>
    </row>
    <row r="1035" spans="3:47" ht="12.95" customHeight="1">
      <c r="C1035" s="181"/>
      <c r="D1035" s="181"/>
      <c r="AA1035" s="159"/>
      <c r="AB1035" s="159"/>
      <c r="AC1035" s="159"/>
      <c r="AD1035" s="159"/>
      <c r="AE1035" s="159"/>
      <c r="AG1035" s="184"/>
      <c r="AN1035" s="159"/>
      <c r="AO1035" s="159"/>
      <c r="AP1035" s="159"/>
      <c r="AQ1035" s="159"/>
      <c r="AR1035" s="159"/>
      <c r="AS1035" s="159"/>
      <c r="AT1035" s="159"/>
      <c r="AU1035" s="159"/>
    </row>
    <row r="1036" spans="3:47" ht="12.95" customHeight="1">
      <c r="C1036" s="181"/>
      <c r="D1036" s="181"/>
      <c r="AA1036" s="159"/>
      <c r="AB1036" s="159"/>
      <c r="AC1036" s="159"/>
      <c r="AD1036" s="159"/>
      <c r="AE1036" s="159"/>
      <c r="AG1036" s="184"/>
      <c r="AN1036" s="159"/>
      <c r="AO1036" s="159"/>
      <c r="AP1036" s="159"/>
      <c r="AQ1036" s="159"/>
      <c r="AR1036" s="159"/>
      <c r="AS1036" s="159"/>
      <c r="AT1036" s="159"/>
      <c r="AU1036" s="159"/>
    </row>
    <row r="1037" spans="3:47" ht="12.95" customHeight="1">
      <c r="C1037" s="181"/>
      <c r="D1037" s="181"/>
      <c r="AA1037" s="159"/>
      <c r="AB1037" s="159"/>
      <c r="AC1037" s="159"/>
      <c r="AD1037" s="159"/>
      <c r="AE1037" s="159"/>
      <c r="AG1037" s="184"/>
      <c r="AN1037" s="159"/>
      <c r="AO1037" s="159"/>
      <c r="AP1037" s="159"/>
      <c r="AQ1037" s="159"/>
      <c r="AR1037" s="159"/>
      <c r="AS1037" s="159"/>
      <c r="AT1037" s="159"/>
      <c r="AU1037" s="159"/>
    </row>
    <row r="1038" spans="3:47" ht="12.95" customHeight="1">
      <c r="C1038" s="181"/>
      <c r="D1038" s="181"/>
      <c r="AA1038" s="159"/>
      <c r="AB1038" s="159"/>
      <c r="AC1038" s="159"/>
      <c r="AD1038" s="159"/>
      <c r="AE1038" s="159"/>
      <c r="AG1038" s="184"/>
      <c r="AN1038" s="159"/>
      <c r="AO1038" s="159"/>
      <c r="AP1038" s="159"/>
      <c r="AQ1038" s="159"/>
      <c r="AR1038" s="159"/>
      <c r="AS1038" s="159"/>
      <c r="AT1038" s="159"/>
      <c r="AU1038" s="159"/>
    </row>
    <row r="1039" spans="3:47" ht="12.95" customHeight="1">
      <c r="C1039" s="181"/>
      <c r="D1039" s="181"/>
      <c r="AA1039" s="159"/>
      <c r="AB1039" s="159"/>
      <c r="AC1039" s="159"/>
      <c r="AD1039" s="159"/>
      <c r="AE1039" s="159"/>
      <c r="AG1039" s="184"/>
      <c r="AN1039" s="159"/>
      <c r="AO1039" s="159"/>
      <c r="AP1039" s="159"/>
      <c r="AQ1039" s="159"/>
      <c r="AR1039" s="159"/>
      <c r="AS1039" s="159"/>
      <c r="AT1039" s="159"/>
      <c r="AU1039" s="159"/>
    </row>
    <row r="1040" spans="3:47" ht="12.95" customHeight="1">
      <c r="C1040" s="181"/>
      <c r="D1040" s="181"/>
      <c r="AA1040" s="159"/>
      <c r="AB1040" s="159"/>
      <c r="AC1040" s="159"/>
      <c r="AD1040" s="159"/>
      <c r="AE1040" s="159"/>
      <c r="AG1040" s="184"/>
      <c r="AN1040" s="159"/>
      <c r="AO1040" s="159"/>
      <c r="AP1040" s="159"/>
      <c r="AQ1040" s="159"/>
      <c r="AR1040" s="159"/>
      <c r="AS1040" s="159"/>
      <c r="AT1040" s="159"/>
      <c r="AU1040" s="159"/>
    </row>
    <row r="1041" spans="3:48" ht="12.95" customHeight="1">
      <c r="C1041" s="181"/>
      <c r="D1041" s="181"/>
      <c r="AA1041" s="159"/>
      <c r="AB1041" s="159"/>
      <c r="AC1041" s="159"/>
      <c r="AD1041" s="159"/>
      <c r="AE1041" s="159"/>
      <c r="AG1041" s="184"/>
      <c r="AN1041" s="159"/>
      <c r="AO1041" s="159"/>
      <c r="AP1041" s="159"/>
      <c r="AQ1041" s="159"/>
      <c r="AR1041" s="159"/>
      <c r="AS1041" s="159"/>
      <c r="AT1041" s="159"/>
      <c r="AU1041" s="159"/>
    </row>
    <row r="1042" spans="3:48" ht="12.95" customHeight="1">
      <c r="C1042" s="181"/>
      <c r="D1042" s="181"/>
      <c r="AA1042" s="159"/>
      <c r="AB1042" s="159"/>
      <c r="AC1042" s="159"/>
      <c r="AD1042" s="159"/>
      <c r="AE1042" s="159"/>
      <c r="AG1042" s="184"/>
      <c r="AN1042" s="159"/>
      <c r="AO1042" s="159"/>
      <c r="AP1042" s="159"/>
      <c r="AQ1042" s="159"/>
      <c r="AR1042" s="159"/>
      <c r="AS1042" s="159"/>
      <c r="AT1042" s="159"/>
      <c r="AU1042" s="159"/>
    </row>
    <row r="1043" spans="3:48" ht="12.95" customHeight="1">
      <c r="C1043" s="181"/>
      <c r="D1043" s="181"/>
      <c r="AA1043" s="159"/>
      <c r="AB1043" s="159"/>
      <c r="AC1043" s="159"/>
      <c r="AD1043" s="159"/>
      <c r="AE1043" s="159"/>
      <c r="AG1043" s="184"/>
      <c r="AN1043" s="159"/>
      <c r="AO1043" s="159"/>
      <c r="AP1043" s="159"/>
      <c r="AQ1043" s="159"/>
      <c r="AR1043" s="159"/>
      <c r="AS1043" s="159"/>
      <c r="AT1043" s="159"/>
      <c r="AU1043" s="159"/>
      <c r="AV1043" s="159"/>
    </row>
    <row r="1044" spans="3:48" ht="12.95" customHeight="1">
      <c r="C1044" s="181"/>
      <c r="D1044" s="181"/>
      <c r="AA1044" s="159"/>
      <c r="AB1044" s="159"/>
      <c r="AC1044" s="159"/>
      <c r="AD1044" s="159"/>
      <c r="AE1044" s="159"/>
      <c r="AG1044" s="184"/>
      <c r="AN1044" s="159"/>
      <c r="AO1044" s="159"/>
      <c r="AP1044" s="159"/>
      <c r="AQ1044" s="159"/>
      <c r="AR1044" s="159"/>
      <c r="AS1044" s="159"/>
      <c r="AT1044" s="159"/>
      <c r="AU1044" s="159"/>
      <c r="AV1044" s="159"/>
    </row>
    <row r="1045" spans="3:48" ht="12.95" customHeight="1">
      <c r="C1045" s="181"/>
      <c r="D1045" s="181"/>
      <c r="AA1045" s="159"/>
      <c r="AB1045" s="159"/>
      <c r="AC1045" s="159"/>
      <c r="AD1045" s="159"/>
      <c r="AE1045" s="159"/>
      <c r="AG1045" s="184"/>
      <c r="AN1045" s="159"/>
      <c r="AO1045" s="159"/>
      <c r="AP1045" s="159"/>
      <c r="AQ1045" s="159"/>
      <c r="AR1045" s="159"/>
      <c r="AS1045" s="159"/>
      <c r="AT1045" s="159"/>
      <c r="AU1045" s="159"/>
    </row>
    <row r="1046" spans="3:48" ht="12.95" customHeight="1">
      <c r="C1046" s="181"/>
      <c r="D1046" s="181"/>
      <c r="AA1046" s="159"/>
      <c r="AB1046" s="159"/>
      <c r="AC1046" s="159"/>
      <c r="AD1046" s="159"/>
      <c r="AE1046" s="159"/>
      <c r="AG1046" s="184"/>
      <c r="AN1046" s="159"/>
      <c r="AO1046" s="159"/>
      <c r="AP1046" s="159"/>
      <c r="AQ1046" s="159"/>
      <c r="AR1046" s="159"/>
      <c r="AS1046" s="159"/>
      <c r="AT1046" s="159"/>
      <c r="AU1046" s="159"/>
    </row>
    <row r="1047" spans="3:48" ht="12.95" customHeight="1">
      <c r="C1047" s="181"/>
      <c r="D1047" s="181"/>
      <c r="AA1047" s="159"/>
      <c r="AB1047" s="159"/>
      <c r="AC1047" s="159"/>
      <c r="AD1047" s="159"/>
      <c r="AE1047" s="159"/>
      <c r="AG1047" s="184"/>
      <c r="AN1047" s="159"/>
      <c r="AO1047" s="159"/>
      <c r="AP1047" s="159"/>
      <c r="AQ1047" s="159"/>
      <c r="AR1047" s="159"/>
      <c r="AS1047" s="159"/>
      <c r="AT1047" s="159"/>
      <c r="AU1047" s="159"/>
    </row>
    <row r="1048" spans="3:48" ht="12.95" customHeight="1">
      <c r="C1048" s="181"/>
      <c r="D1048" s="181"/>
      <c r="AA1048" s="159"/>
      <c r="AB1048" s="159"/>
      <c r="AC1048" s="159"/>
      <c r="AD1048" s="159"/>
      <c r="AE1048" s="159"/>
      <c r="AG1048" s="184"/>
      <c r="AN1048" s="159"/>
      <c r="AO1048" s="159"/>
      <c r="AP1048" s="159"/>
      <c r="AQ1048" s="159"/>
      <c r="AR1048" s="159"/>
      <c r="AS1048" s="159"/>
      <c r="AT1048" s="159"/>
      <c r="AU1048" s="159"/>
    </row>
    <row r="1049" spans="3:48" ht="12.95" customHeight="1">
      <c r="C1049" s="181"/>
      <c r="D1049" s="181"/>
      <c r="AA1049" s="159"/>
      <c r="AB1049" s="159"/>
      <c r="AC1049" s="159"/>
      <c r="AD1049" s="159"/>
      <c r="AE1049" s="159"/>
      <c r="AG1049" s="184"/>
      <c r="AN1049" s="159"/>
      <c r="AO1049" s="159"/>
      <c r="AP1049" s="159"/>
      <c r="AQ1049" s="159"/>
      <c r="AR1049" s="159"/>
      <c r="AS1049" s="159"/>
      <c r="AT1049" s="159"/>
      <c r="AU1049" s="159"/>
    </row>
    <row r="1050" spans="3:48" ht="12.95" customHeight="1">
      <c r="C1050" s="181"/>
      <c r="D1050" s="181"/>
      <c r="AA1050" s="159"/>
      <c r="AB1050" s="159"/>
      <c r="AC1050" s="159"/>
      <c r="AD1050" s="159"/>
      <c r="AE1050" s="159"/>
      <c r="AG1050" s="184"/>
      <c r="AN1050" s="159"/>
      <c r="AO1050" s="159"/>
      <c r="AP1050" s="159"/>
      <c r="AQ1050" s="159"/>
      <c r="AR1050" s="159"/>
      <c r="AS1050" s="159"/>
      <c r="AT1050" s="159"/>
      <c r="AU1050" s="159"/>
    </row>
    <row r="1051" spans="3:48" ht="12.95" customHeight="1">
      <c r="C1051" s="181"/>
      <c r="D1051" s="181"/>
      <c r="AA1051" s="159"/>
      <c r="AB1051" s="159"/>
      <c r="AC1051" s="159"/>
      <c r="AD1051" s="159"/>
      <c r="AE1051" s="159"/>
      <c r="AG1051" s="184"/>
      <c r="AN1051" s="159"/>
      <c r="AO1051" s="159"/>
      <c r="AP1051" s="159"/>
      <c r="AQ1051" s="159"/>
      <c r="AR1051" s="159"/>
      <c r="AS1051" s="159"/>
      <c r="AT1051" s="159"/>
      <c r="AU1051" s="159"/>
    </row>
    <row r="1052" spans="3:48" ht="12.95" customHeight="1">
      <c r="C1052" s="181"/>
      <c r="D1052" s="181"/>
      <c r="AA1052" s="159"/>
      <c r="AB1052" s="159"/>
      <c r="AC1052" s="159"/>
      <c r="AD1052" s="159"/>
      <c r="AE1052" s="159"/>
      <c r="AG1052" s="184"/>
      <c r="AN1052" s="159"/>
      <c r="AO1052" s="159"/>
      <c r="AP1052" s="159"/>
      <c r="AQ1052" s="159"/>
      <c r="AR1052" s="159"/>
      <c r="AS1052" s="159"/>
      <c r="AT1052" s="159"/>
      <c r="AU1052" s="159"/>
    </row>
    <row r="1053" spans="3:48" ht="12.95" customHeight="1">
      <c r="C1053" s="181"/>
      <c r="D1053" s="181"/>
      <c r="AA1053" s="159"/>
      <c r="AB1053" s="159"/>
      <c r="AC1053" s="159"/>
      <c r="AD1053" s="159"/>
      <c r="AE1053" s="159"/>
      <c r="AG1053" s="184"/>
      <c r="AN1053" s="159"/>
      <c r="AO1053" s="159"/>
      <c r="AP1053" s="159"/>
      <c r="AQ1053" s="159"/>
      <c r="AR1053" s="159"/>
      <c r="AS1053" s="159"/>
      <c r="AT1053" s="159"/>
      <c r="AU1053" s="159"/>
    </row>
    <row r="1054" spans="3:48" ht="12.95" customHeight="1">
      <c r="C1054" s="181"/>
      <c r="D1054" s="181"/>
      <c r="AA1054" s="159"/>
      <c r="AB1054" s="159"/>
      <c r="AC1054" s="159"/>
      <c r="AD1054" s="159"/>
      <c r="AE1054" s="159"/>
      <c r="AG1054" s="184"/>
      <c r="AN1054" s="159"/>
      <c r="AO1054" s="159"/>
      <c r="AP1054" s="159"/>
      <c r="AQ1054" s="159"/>
      <c r="AR1054" s="159"/>
      <c r="AS1054" s="159"/>
      <c r="AT1054" s="159"/>
      <c r="AU1054" s="159"/>
    </row>
    <row r="1055" spans="3:48" ht="12.95" customHeight="1">
      <c r="C1055" s="181"/>
      <c r="D1055" s="181"/>
      <c r="AA1055" s="159"/>
      <c r="AB1055" s="159"/>
      <c r="AC1055" s="159"/>
      <c r="AD1055" s="159"/>
      <c r="AE1055" s="159"/>
      <c r="AG1055" s="184"/>
      <c r="AN1055" s="159"/>
      <c r="AO1055" s="159"/>
      <c r="AP1055" s="159"/>
      <c r="AQ1055" s="159"/>
      <c r="AR1055" s="159"/>
      <c r="AS1055" s="159"/>
      <c r="AT1055" s="159"/>
      <c r="AU1055" s="159"/>
    </row>
    <row r="1056" spans="3:48" ht="12.95" customHeight="1">
      <c r="C1056" s="181"/>
      <c r="D1056" s="181"/>
      <c r="AA1056" s="159"/>
      <c r="AB1056" s="159"/>
      <c r="AC1056" s="159"/>
      <c r="AD1056" s="159"/>
      <c r="AE1056" s="159"/>
      <c r="AG1056" s="184"/>
      <c r="AN1056" s="159"/>
      <c r="AO1056" s="159"/>
      <c r="AP1056" s="159"/>
      <c r="AQ1056" s="159"/>
      <c r="AR1056" s="159"/>
      <c r="AS1056" s="159"/>
      <c r="AT1056" s="159"/>
      <c r="AU1056" s="159"/>
    </row>
    <row r="1057" spans="3:64" ht="12.95" customHeight="1">
      <c r="C1057" s="181"/>
      <c r="D1057" s="181"/>
      <c r="AA1057" s="159"/>
      <c r="AB1057" s="159"/>
      <c r="AC1057" s="159"/>
      <c r="AD1057" s="159"/>
      <c r="AE1057" s="159"/>
      <c r="AG1057" s="184"/>
      <c r="AN1057" s="159"/>
      <c r="AO1057" s="159"/>
      <c r="AP1057" s="159"/>
      <c r="AQ1057" s="159"/>
      <c r="AR1057" s="159"/>
      <c r="AS1057" s="159"/>
      <c r="AT1057" s="159"/>
      <c r="AU1057" s="159"/>
    </row>
    <row r="1058" spans="3:64" ht="12.95" customHeight="1">
      <c r="C1058" s="181"/>
      <c r="D1058" s="181"/>
      <c r="AA1058" s="159"/>
      <c r="AB1058" s="159"/>
      <c r="AC1058" s="159"/>
      <c r="AD1058" s="159"/>
      <c r="AE1058" s="159"/>
      <c r="AG1058" s="184"/>
      <c r="AN1058" s="159"/>
      <c r="AO1058" s="159"/>
      <c r="AP1058" s="159"/>
      <c r="AQ1058" s="159"/>
      <c r="AR1058" s="159"/>
      <c r="AS1058" s="159"/>
      <c r="AT1058" s="159"/>
      <c r="AU1058" s="159"/>
    </row>
    <row r="1059" spans="3:64" ht="12.95" customHeight="1">
      <c r="C1059" s="181"/>
      <c r="D1059" s="181"/>
      <c r="AA1059" s="159"/>
      <c r="AB1059" s="159"/>
      <c r="AC1059" s="159"/>
      <c r="AD1059" s="159"/>
      <c r="AE1059" s="159"/>
      <c r="AG1059" s="184"/>
      <c r="AN1059" s="159"/>
      <c r="AO1059" s="159"/>
      <c r="AP1059" s="159"/>
      <c r="AQ1059" s="159"/>
      <c r="AR1059" s="159"/>
      <c r="AS1059" s="159"/>
      <c r="AT1059" s="159"/>
      <c r="AU1059" s="159"/>
    </row>
    <row r="1060" spans="3:64" ht="12.95" customHeight="1">
      <c r="C1060" s="181"/>
      <c r="D1060" s="181"/>
      <c r="AA1060" s="159"/>
      <c r="AB1060" s="159"/>
      <c r="AC1060" s="159"/>
      <c r="AD1060" s="159"/>
      <c r="AE1060" s="159"/>
      <c r="AG1060" s="184"/>
      <c r="AN1060" s="159"/>
      <c r="AO1060" s="159"/>
      <c r="AP1060" s="159"/>
      <c r="AQ1060" s="159"/>
      <c r="AR1060" s="159"/>
      <c r="AS1060" s="159"/>
      <c r="AT1060" s="159"/>
      <c r="AU1060" s="159"/>
    </row>
    <row r="1061" spans="3:64" ht="12.95" customHeight="1">
      <c r="C1061" s="181"/>
      <c r="D1061" s="181"/>
      <c r="AA1061" s="159"/>
      <c r="AB1061" s="159"/>
      <c r="AC1061" s="159"/>
      <c r="AD1061" s="159"/>
      <c r="AE1061" s="159"/>
      <c r="AG1061" s="184"/>
      <c r="AN1061" s="159"/>
      <c r="AO1061" s="159"/>
      <c r="AP1061" s="159"/>
      <c r="AQ1061" s="159"/>
      <c r="AR1061" s="159"/>
      <c r="AS1061" s="159"/>
      <c r="AT1061" s="159"/>
      <c r="AU1061" s="159"/>
    </row>
    <row r="1062" spans="3:64" ht="12.95" customHeight="1">
      <c r="C1062" s="181"/>
      <c r="D1062" s="181"/>
      <c r="AA1062" s="159"/>
      <c r="AB1062" s="159"/>
      <c r="AC1062" s="159"/>
      <c r="AD1062" s="159"/>
      <c r="AE1062" s="159"/>
      <c r="AG1062" s="184"/>
      <c r="AN1062" s="159"/>
      <c r="AO1062" s="159"/>
      <c r="AP1062" s="159"/>
      <c r="AQ1062" s="159"/>
      <c r="AR1062" s="159"/>
      <c r="AS1062" s="159"/>
      <c r="AT1062" s="159"/>
      <c r="AU1062" s="159"/>
    </row>
    <row r="1063" spans="3:64" ht="12.95" customHeight="1">
      <c r="C1063" s="181"/>
      <c r="D1063" s="181"/>
      <c r="AA1063" s="159"/>
      <c r="AB1063" s="159"/>
      <c r="AC1063" s="159"/>
      <c r="AD1063" s="159"/>
      <c r="AE1063" s="159"/>
      <c r="AG1063" s="184"/>
      <c r="AN1063" s="159"/>
      <c r="AO1063" s="159"/>
      <c r="AP1063" s="159"/>
      <c r="AQ1063" s="159"/>
      <c r="AR1063" s="159"/>
      <c r="AS1063" s="159"/>
      <c r="AT1063" s="159"/>
      <c r="AU1063" s="159"/>
    </row>
    <row r="1064" spans="3:64" ht="12.95" customHeight="1">
      <c r="C1064" s="181"/>
      <c r="D1064" s="181"/>
      <c r="AA1064" s="159"/>
      <c r="AB1064" s="159"/>
      <c r="AC1064" s="159"/>
      <c r="AD1064" s="159"/>
      <c r="AE1064" s="159"/>
      <c r="AG1064" s="184"/>
      <c r="AN1064" s="159"/>
      <c r="AO1064" s="159"/>
      <c r="AP1064" s="159"/>
      <c r="AQ1064" s="159"/>
      <c r="AR1064" s="159"/>
      <c r="AS1064" s="159"/>
      <c r="AT1064" s="159"/>
      <c r="AU1064" s="159"/>
    </row>
    <row r="1065" spans="3:64" ht="12.95" customHeight="1">
      <c r="C1065" s="181"/>
      <c r="D1065" s="181"/>
      <c r="AA1065" s="159"/>
      <c r="AB1065" s="159"/>
      <c r="AC1065" s="159"/>
      <c r="AD1065" s="159"/>
      <c r="AE1065" s="159"/>
      <c r="AG1065" s="184"/>
      <c r="AN1065" s="159"/>
      <c r="AO1065" s="159"/>
      <c r="AP1065" s="159"/>
      <c r="AQ1065" s="159"/>
      <c r="AR1065" s="159"/>
      <c r="AS1065" s="159"/>
      <c r="AT1065" s="159"/>
      <c r="AU1065" s="159"/>
    </row>
    <row r="1066" spans="3:64" ht="12.95" customHeight="1">
      <c r="C1066" s="181"/>
      <c r="D1066" s="181"/>
      <c r="AA1066" s="159"/>
      <c r="AB1066" s="159"/>
      <c r="AC1066" s="159"/>
      <c r="AD1066" s="159"/>
      <c r="AE1066" s="159"/>
      <c r="AG1066" s="184"/>
      <c r="AN1066" s="159"/>
      <c r="AO1066" s="159"/>
      <c r="AP1066" s="159"/>
      <c r="AQ1066" s="159"/>
      <c r="AR1066" s="159"/>
      <c r="AS1066" s="159"/>
      <c r="AT1066" s="159"/>
      <c r="AU1066" s="159"/>
    </row>
    <row r="1067" spans="3:64" ht="12.95" customHeight="1">
      <c r="C1067" s="181"/>
      <c r="D1067" s="181"/>
      <c r="AA1067" s="159"/>
      <c r="AB1067" s="159"/>
      <c r="AC1067" s="159"/>
      <c r="AD1067" s="159"/>
      <c r="AE1067" s="159"/>
      <c r="AG1067" s="184"/>
      <c r="AN1067" s="159"/>
      <c r="AO1067" s="159"/>
      <c r="AP1067" s="159"/>
      <c r="AQ1067" s="159"/>
      <c r="AR1067" s="159"/>
      <c r="AS1067" s="159"/>
      <c r="AT1067" s="159"/>
      <c r="AU1067" s="159"/>
    </row>
    <row r="1068" spans="3:64" ht="12.95" customHeight="1">
      <c r="C1068" s="181"/>
      <c r="D1068" s="181"/>
      <c r="AA1068" s="159"/>
      <c r="AB1068" s="159"/>
      <c r="AC1068" s="159"/>
      <c r="AD1068" s="159"/>
      <c r="AE1068" s="159"/>
      <c r="AG1068" s="184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  <c r="BF1068" s="159"/>
      <c r="BG1068" s="159"/>
      <c r="BH1068" s="159"/>
      <c r="BI1068" s="159"/>
      <c r="BJ1068" s="159"/>
      <c r="BK1068" s="159"/>
      <c r="BL1068" s="159"/>
    </row>
    <row r="1069" spans="3:64" ht="12.95" customHeight="1">
      <c r="C1069" s="181"/>
      <c r="D1069" s="181"/>
      <c r="AA1069" s="159"/>
      <c r="AB1069" s="159"/>
      <c r="AC1069" s="159"/>
      <c r="AD1069" s="159"/>
      <c r="AE1069" s="159"/>
      <c r="AG1069" s="184"/>
      <c r="AN1069" s="159"/>
      <c r="AO1069" s="159"/>
      <c r="AP1069" s="159"/>
      <c r="AQ1069" s="159"/>
      <c r="AR1069" s="159"/>
      <c r="AS1069" s="159"/>
      <c r="AT1069" s="159"/>
      <c r="AU1069" s="159"/>
    </row>
    <row r="1070" spans="3:64" ht="12.95" customHeight="1">
      <c r="C1070" s="181"/>
      <c r="D1070" s="181"/>
      <c r="AA1070" s="159"/>
      <c r="AB1070" s="159"/>
      <c r="AC1070" s="159"/>
      <c r="AD1070" s="159"/>
      <c r="AE1070" s="159"/>
      <c r="AG1070" s="184"/>
      <c r="AN1070" s="159"/>
      <c r="AO1070" s="159"/>
      <c r="AP1070" s="159"/>
      <c r="AQ1070" s="159"/>
      <c r="AR1070" s="159"/>
      <c r="AS1070" s="159"/>
      <c r="AT1070" s="159"/>
      <c r="AU1070" s="159"/>
    </row>
    <row r="1071" spans="3:64" ht="12.95" customHeight="1">
      <c r="C1071" s="181"/>
      <c r="D1071" s="181"/>
      <c r="AA1071" s="159"/>
      <c r="AB1071" s="159"/>
      <c r="AC1071" s="159"/>
      <c r="AD1071" s="159"/>
      <c r="AE1071" s="159"/>
      <c r="AG1071" s="184"/>
      <c r="AN1071" s="159"/>
      <c r="AO1071" s="159"/>
      <c r="AP1071" s="159"/>
      <c r="AQ1071" s="159"/>
      <c r="AR1071" s="159"/>
      <c r="AS1071" s="159"/>
      <c r="AT1071" s="159"/>
      <c r="AU1071" s="159"/>
    </row>
    <row r="1072" spans="3:64" ht="12.95" customHeight="1">
      <c r="C1072" s="181"/>
      <c r="D1072" s="181"/>
      <c r="AA1072" s="159"/>
      <c r="AB1072" s="159"/>
      <c r="AC1072" s="159"/>
      <c r="AD1072" s="159"/>
      <c r="AE1072" s="159"/>
      <c r="AG1072" s="184"/>
      <c r="AN1072" s="159"/>
      <c r="AO1072" s="159"/>
      <c r="AP1072" s="159"/>
      <c r="AQ1072" s="159"/>
      <c r="AR1072" s="159"/>
      <c r="AS1072" s="159"/>
      <c r="AT1072" s="159"/>
      <c r="AU1072" s="159"/>
    </row>
    <row r="1073" spans="3:48" ht="12.95" customHeight="1">
      <c r="C1073" s="181"/>
      <c r="D1073" s="181"/>
      <c r="AA1073" s="159"/>
      <c r="AB1073" s="159"/>
      <c r="AC1073" s="159"/>
      <c r="AD1073" s="159"/>
      <c r="AE1073" s="159"/>
      <c r="AG1073" s="184"/>
      <c r="AN1073" s="159"/>
      <c r="AO1073" s="159"/>
      <c r="AP1073" s="159"/>
      <c r="AQ1073" s="159"/>
      <c r="AR1073" s="159"/>
      <c r="AS1073" s="159"/>
      <c r="AT1073" s="159"/>
      <c r="AU1073" s="159"/>
    </row>
    <row r="1074" spans="3:48" ht="12.95" customHeight="1">
      <c r="C1074" s="181"/>
      <c r="D1074" s="181"/>
      <c r="AA1074" s="159"/>
      <c r="AB1074" s="159"/>
      <c r="AC1074" s="159"/>
      <c r="AD1074" s="159"/>
      <c r="AE1074" s="159"/>
      <c r="AG1074" s="184"/>
      <c r="AN1074" s="159"/>
      <c r="AO1074" s="159"/>
      <c r="AP1074" s="159"/>
      <c r="AQ1074" s="159"/>
      <c r="AR1074" s="159"/>
      <c r="AS1074" s="159"/>
      <c r="AT1074" s="159"/>
      <c r="AU1074" s="159"/>
    </row>
    <row r="1075" spans="3:48" ht="12.95" customHeight="1">
      <c r="C1075" s="181"/>
      <c r="D1075" s="181"/>
      <c r="AA1075" s="159"/>
      <c r="AB1075" s="159"/>
      <c r="AC1075" s="159"/>
      <c r="AD1075" s="159"/>
      <c r="AE1075" s="159"/>
      <c r="AG1075" s="184"/>
      <c r="AN1075" s="159"/>
      <c r="AO1075" s="159"/>
      <c r="AP1075" s="159"/>
      <c r="AQ1075" s="159"/>
      <c r="AR1075" s="159"/>
      <c r="AS1075" s="159"/>
      <c r="AT1075" s="159"/>
      <c r="AU1075" s="159"/>
    </row>
    <row r="1076" spans="3:48" ht="12.95" customHeight="1">
      <c r="C1076" s="181"/>
      <c r="D1076" s="181"/>
      <c r="AA1076" s="159"/>
      <c r="AB1076" s="159"/>
      <c r="AC1076" s="159"/>
      <c r="AD1076" s="159"/>
      <c r="AE1076" s="159"/>
      <c r="AG1076" s="184"/>
      <c r="AN1076" s="159"/>
      <c r="AO1076" s="159"/>
      <c r="AP1076" s="159"/>
      <c r="AQ1076" s="159"/>
      <c r="AR1076" s="159"/>
      <c r="AS1076" s="159"/>
      <c r="AT1076" s="159"/>
      <c r="AU1076" s="159"/>
    </row>
    <row r="1077" spans="3:48" ht="12.95" customHeight="1">
      <c r="C1077" s="181"/>
      <c r="D1077" s="181"/>
      <c r="AA1077" s="159"/>
      <c r="AB1077" s="159"/>
      <c r="AC1077" s="159"/>
      <c r="AD1077" s="159"/>
      <c r="AE1077" s="159"/>
      <c r="AG1077" s="184"/>
      <c r="AN1077" s="159"/>
      <c r="AO1077" s="159"/>
      <c r="AP1077" s="159"/>
      <c r="AQ1077" s="159"/>
      <c r="AR1077" s="159"/>
      <c r="AS1077" s="159"/>
      <c r="AT1077" s="159"/>
      <c r="AU1077" s="159"/>
    </row>
    <row r="1078" spans="3:48" ht="12.95" customHeight="1">
      <c r="C1078" s="181"/>
      <c r="D1078" s="181"/>
      <c r="AA1078" s="159"/>
      <c r="AB1078" s="159"/>
      <c r="AC1078" s="159"/>
      <c r="AD1078" s="159"/>
      <c r="AE1078" s="159"/>
      <c r="AG1078" s="184"/>
      <c r="AN1078" s="159"/>
      <c r="AO1078" s="159"/>
      <c r="AP1078" s="159"/>
      <c r="AQ1078" s="159"/>
      <c r="AR1078" s="159"/>
      <c r="AS1078" s="159"/>
      <c r="AT1078" s="159"/>
      <c r="AU1078" s="159"/>
    </row>
    <row r="1079" spans="3:48" ht="12.95" customHeight="1">
      <c r="C1079" s="181"/>
      <c r="D1079" s="181"/>
      <c r="AA1079" s="159"/>
      <c r="AB1079" s="159"/>
      <c r="AC1079" s="159"/>
      <c r="AD1079" s="159"/>
      <c r="AE1079" s="159"/>
      <c r="AG1079" s="184"/>
      <c r="AN1079" s="159"/>
      <c r="AO1079" s="159"/>
      <c r="AP1079" s="159"/>
      <c r="AQ1079" s="159"/>
      <c r="AR1079" s="159"/>
      <c r="AS1079" s="159"/>
      <c r="AT1079" s="159"/>
      <c r="AU1079" s="159"/>
    </row>
    <row r="1080" spans="3:48" ht="12.95" customHeight="1">
      <c r="C1080" s="181"/>
      <c r="D1080" s="181"/>
      <c r="AA1080" s="159"/>
      <c r="AB1080" s="159"/>
      <c r="AC1080" s="159"/>
      <c r="AD1080" s="159"/>
      <c r="AE1080" s="159"/>
      <c r="AG1080" s="184"/>
      <c r="AN1080" s="159"/>
      <c r="AO1080" s="159"/>
      <c r="AP1080" s="159"/>
      <c r="AQ1080" s="159"/>
      <c r="AR1080" s="159"/>
      <c r="AS1080" s="159"/>
      <c r="AT1080" s="159"/>
      <c r="AU1080" s="159"/>
      <c r="AV1080" s="159"/>
    </row>
    <row r="1081" spans="3:48" ht="12.95" customHeight="1">
      <c r="C1081" s="181"/>
      <c r="D1081" s="181"/>
      <c r="AA1081" s="159"/>
      <c r="AB1081" s="159"/>
      <c r="AC1081" s="159"/>
      <c r="AD1081" s="159"/>
      <c r="AE1081" s="159"/>
      <c r="AG1081" s="184"/>
      <c r="AN1081" s="159"/>
      <c r="AO1081" s="159"/>
      <c r="AP1081" s="159"/>
      <c r="AQ1081" s="159"/>
      <c r="AR1081" s="159"/>
      <c r="AS1081" s="159"/>
      <c r="AT1081" s="159"/>
      <c r="AU1081" s="159"/>
    </row>
    <row r="1082" spans="3:48" ht="12.95" customHeight="1">
      <c r="C1082" s="181"/>
      <c r="D1082" s="181"/>
      <c r="AA1082" s="159"/>
      <c r="AB1082" s="159"/>
      <c r="AC1082" s="159"/>
      <c r="AD1082" s="159"/>
      <c r="AE1082" s="159"/>
      <c r="AG1082" s="184"/>
      <c r="AN1082" s="159"/>
      <c r="AO1082" s="159"/>
      <c r="AP1082" s="159"/>
      <c r="AQ1082" s="159"/>
      <c r="AR1082" s="159"/>
      <c r="AS1082" s="159"/>
      <c r="AT1082" s="159"/>
      <c r="AU1082" s="159"/>
      <c r="AV1082" s="159"/>
    </row>
    <row r="1083" spans="3:48" ht="12.95" customHeight="1">
      <c r="C1083" s="181"/>
      <c r="D1083" s="181"/>
      <c r="AA1083" s="159"/>
      <c r="AB1083" s="159"/>
      <c r="AC1083" s="159"/>
      <c r="AD1083" s="159"/>
      <c r="AE1083" s="159"/>
      <c r="AG1083" s="184"/>
      <c r="AN1083" s="159"/>
      <c r="AO1083" s="159"/>
      <c r="AP1083" s="159"/>
      <c r="AQ1083" s="159"/>
      <c r="AR1083" s="159"/>
      <c r="AS1083" s="159"/>
      <c r="AT1083" s="159"/>
      <c r="AU1083" s="159"/>
    </row>
    <row r="1084" spans="3:48" ht="12.95" customHeight="1">
      <c r="C1084" s="181"/>
      <c r="D1084" s="181"/>
      <c r="AA1084" s="159"/>
      <c r="AB1084" s="159"/>
      <c r="AC1084" s="159"/>
      <c r="AD1084" s="159"/>
      <c r="AE1084" s="159"/>
      <c r="AG1084" s="184"/>
      <c r="AN1084" s="159"/>
      <c r="AO1084" s="159"/>
      <c r="AP1084" s="159"/>
      <c r="AQ1084" s="159"/>
      <c r="AR1084" s="159"/>
      <c r="AS1084" s="159"/>
      <c r="AT1084" s="159"/>
      <c r="AU1084" s="159"/>
    </row>
    <row r="1085" spans="3:48" ht="12.95" customHeight="1">
      <c r="C1085" s="181"/>
      <c r="D1085" s="181"/>
      <c r="AA1085" s="159"/>
      <c r="AB1085" s="159"/>
      <c r="AC1085" s="159"/>
      <c r="AD1085" s="159"/>
      <c r="AE1085" s="159"/>
      <c r="AG1085" s="184"/>
      <c r="AN1085" s="159"/>
      <c r="AO1085" s="159"/>
      <c r="AP1085" s="159"/>
      <c r="AQ1085" s="159"/>
      <c r="AR1085" s="159"/>
      <c r="AS1085" s="159"/>
      <c r="AT1085" s="159"/>
      <c r="AU1085" s="159"/>
    </row>
    <row r="1086" spans="3:48" ht="12.95" customHeight="1">
      <c r="C1086" s="181"/>
      <c r="D1086" s="181"/>
      <c r="AA1086" s="159"/>
      <c r="AB1086" s="159"/>
      <c r="AC1086" s="159"/>
      <c r="AD1086" s="159"/>
      <c r="AE1086" s="159"/>
      <c r="AG1086" s="184"/>
      <c r="AN1086" s="159"/>
      <c r="AO1086" s="159"/>
      <c r="AP1086" s="159"/>
      <c r="AQ1086" s="159"/>
      <c r="AR1086" s="159"/>
      <c r="AS1086" s="159"/>
      <c r="AT1086" s="159"/>
      <c r="AU1086" s="159"/>
    </row>
    <row r="1087" spans="3:48" ht="12.95" customHeight="1">
      <c r="C1087" s="181"/>
      <c r="D1087" s="181"/>
      <c r="AA1087" s="159"/>
      <c r="AB1087" s="159"/>
      <c r="AC1087" s="159"/>
      <c r="AD1087" s="159"/>
      <c r="AE1087" s="159"/>
      <c r="AG1087" s="184"/>
      <c r="AN1087" s="159"/>
      <c r="AO1087" s="159"/>
      <c r="AP1087" s="159"/>
      <c r="AQ1087" s="159"/>
      <c r="AR1087" s="159"/>
      <c r="AS1087" s="159"/>
      <c r="AT1087" s="159"/>
      <c r="AU1087" s="159"/>
    </row>
    <row r="1088" spans="3:48" ht="12.95" customHeight="1">
      <c r="C1088" s="181"/>
      <c r="D1088" s="181"/>
      <c r="AA1088" s="159"/>
      <c r="AB1088" s="159"/>
      <c r="AC1088" s="159"/>
      <c r="AD1088" s="159"/>
      <c r="AE1088" s="159"/>
      <c r="AG1088" s="184"/>
      <c r="AN1088" s="159"/>
      <c r="AO1088" s="159"/>
      <c r="AP1088" s="159"/>
      <c r="AQ1088" s="159"/>
      <c r="AR1088" s="159"/>
      <c r="AS1088" s="159"/>
      <c r="AT1088" s="159"/>
      <c r="AU1088" s="159"/>
    </row>
    <row r="1089" spans="3:47" ht="12.95" customHeight="1">
      <c r="C1089" s="181"/>
      <c r="D1089" s="181"/>
      <c r="AA1089" s="159"/>
      <c r="AB1089" s="159"/>
      <c r="AC1089" s="159"/>
      <c r="AD1089" s="159"/>
      <c r="AE1089" s="159"/>
      <c r="AG1089" s="184"/>
      <c r="AN1089" s="159"/>
      <c r="AO1089" s="159"/>
      <c r="AP1089" s="159"/>
      <c r="AQ1089" s="159"/>
      <c r="AR1089" s="159"/>
      <c r="AS1089" s="159"/>
      <c r="AT1089" s="159"/>
      <c r="AU1089" s="159"/>
    </row>
    <row r="1090" spans="3:47" ht="12.95" customHeight="1">
      <c r="C1090" s="181"/>
      <c r="D1090" s="181"/>
      <c r="AA1090" s="159"/>
      <c r="AB1090" s="159"/>
      <c r="AC1090" s="159"/>
      <c r="AD1090" s="159"/>
      <c r="AE1090" s="159"/>
      <c r="AG1090" s="184"/>
      <c r="AN1090" s="159"/>
      <c r="AO1090" s="159"/>
      <c r="AP1090" s="159"/>
      <c r="AQ1090" s="159"/>
      <c r="AR1090" s="159"/>
      <c r="AS1090" s="159"/>
      <c r="AT1090" s="159"/>
      <c r="AU1090" s="159"/>
    </row>
    <row r="1091" spans="3:47" ht="12.95" customHeight="1">
      <c r="C1091" s="181"/>
      <c r="D1091" s="181"/>
      <c r="AA1091" s="159"/>
      <c r="AB1091" s="159"/>
      <c r="AC1091" s="159"/>
      <c r="AD1091" s="159"/>
      <c r="AE1091" s="159"/>
      <c r="AG1091" s="184"/>
      <c r="AN1091" s="159"/>
      <c r="AO1091" s="159"/>
      <c r="AP1091" s="159"/>
      <c r="AQ1091" s="159"/>
      <c r="AR1091" s="159"/>
      <c r="AS1091" s="159"/>
      <c r="AT1091" s="159"/>
      <c r="AU1091" s="159"/>
    </row>
    <row r="1092" spans="3:47" ht="12.95" customHeight="1">
      <c r="C1092" s="181"/>
      <c r="D1092" s="181"/>
      <c r="AA1092" s="159"/>
      <c r="AB1092" s="159"/>
      <c r="AC1092" s="159"/>
      <c r="AD1092" s="159"/>
      <c r="AE1092" s="159"/>
      <c r="AG1092" s="184"/>
      <c r="AN1092" s="159"/>
      <c r="AO1092" s="159"/>
      <c r="AP1092" s="159"/>
      <c r="AQ1092" s="159"/>
      <c r="AR1092" s="159"/>
      <c r="AS1092" s="159"/>
      <c r="AT1092" s="159"/>
      <c r="AU1092" s="159"/>
    </row>
    <row r="1093" spans="3:47" ht="12.95" customHeight="1">
      <c r="C1093" s="181"/>
      <c r="D1093" s="181"/>
      <c r="AA1093" s="159"/>
      <c r="AB1093" s="159"/>
      <c r="AC1093" s="159"/>
      <c r="AD1093" s="159"/>
      <c r="AE1093" s="159"/>
      <c r="AG1093" s="184"/>
      <c r="AN1093" s="159"/>
      <c r="AO1093" s="159"/>
      <c r="AP1093" s="159"/>
      <c r="AQ1093" s="159"/>
      <c r="AR1093" s="159"/>
      <c r="AS1093" s="159"/>
      <c r="AT1093" s="159"/>
      <c r="AU1093" s="159"/>
    </row>
    <row r="1094" spans="3:47" ht="12.95" customHeight="1">
      <c r="C1094" s="181"/>
      <c r="D1094" s="181"/>
      <c r="AA1094" s="159"/>
      <c r="AB1094" s="159"/>
      <c r="AC1094" s="159"/>
      <c r="AD1094" s="159"/>
      <c r="AE1094" s="159"/>
      <c r="AG1094" s="184"/>
      <c r="AN1094" s="159"/>
      <c r="AO1094" s="159"/>
      <c r="AP1094" s="159"/>
      <c r="AQ1094" s="159"/>
      <c r="AR1094" s="159"/>
      <c r="AS1094" s="159"/>
      <c r="AT1094" s="159"/>
      <c r="AU1094" s="159"/>
    </row>
    <row r="1095" spans="3:47" ht="12.95" customHeight="1">
      <c r="C1095" s="181"/>
      <c r="D1095" s="181"/>
      <c r="AA1095" s="159"/>
      <c r="AB1095" s="159"/>
      <c r="AC1095" s="159"/>
      <c r="AD1095" s="159"/>
      <c r="AE1095" s="159"/>
      <c r="AG1095" s="184"/>
      <c r="AN1095" s="159"/>
      <c r="AO1095" s="159"/>
      <c r="AP1095" s="159"/>
      <c r="AQ1095" s="159"/>
      <c r="AR1095" s="159"/>
      <c r="AS1095" s="159"/>
      <c r="AT1095" s="159"/>
      <c r="AU1095" s="159"/>
    </row>
    <row r="1096" spans="3:47" ht="12.95" customHeight="1">
      <c r="C1096" s="181"/>
      <c r="D1096" s="181"/>
      <c r="AA1096" s="159"/>
      <c r="AB1096" s="159"/>
      <c r="AC1096" s="159"/>
      <c r="AD1096" s="159"/>
      <c r="AE1096" s="159"/>
      <c r="AG1096" s="184"/>
      <c r="AN1096" s="159"/>
      <c r="AO1096" s="159"/>
      <c r="AP1096" s="159"/>
      <c r="AQ1096" s="159"/>
      <c r="AR1096" s="159"/>
      <c r="AS1096" s="159"/>
      <c r="AT1096" s="159"/>
      <c r="AU1096" s="159"/>
    </row>
    <row r="1097" spans="3:47" ht="12.95" customHeight="1">
      <c r="C1097" s="181"/>
      <c r="D1097" s="181"/>
      <c r="AA1097" s="159"/>
      <c r="AB1097" s="159"/>
      <c r="AC1097" s="159"/>
      <c r="AD1097" s="159"/>
      <c r="AE1097" s="159"/>
      <c r="AG1097" s="184"/>
      <c r="AN1097" s="159"/>
      <c r="AO1097" s="159"/>
      <c r="AP1097" s="159"/>
      <c r="AQ1097" s="159"/>
      <c r="AR1097" s="159"/>
      <c r="AS1097" s="159"/>
      <c r="AT1097" s="159"/>
      <c r="AU1097" s="159"/>
    </row>
    <row r="1098" spans="3:47" ht="12.95" customHeight="1">
      <c r="C1098" s="181"/>
      <c r="D1098" s="181"/>
      <c r="AA1098" s="159"/>
      <c r="AB1098" s="159"/>
      <c r="AC1098" s="159"/>
      <c r="AD1098" s="159"/>
      <c r="AE1098" s="159"/>
      <c r="AG1098" s="184"/>
      <c r="AN1098" s="159"/>
      <c r="AO1098" s="159"/>
      <c r="AP1098" s="159"/>
      <c r="AQ1098" s="159"/>
      <c r="AR1098" s="159"/>
      <c r="AS1098" s="159"/>
      <c r="AT1098" s="159"/>
      <c r="AU1098" s="159"/>
    </row>
    <row r="1099" spans="3:47" ht="12.95" customHeight="1">
      <c r="C1099" s="181"/>
      <c r="D1099" s="181"/>
      <c r="AA1099" s="159"/>
      <c r="AB1099" s="159"/>
      <c r="AC1099" s="159"/>
      <c r="AD1099" s="159"/>
      <c r="AE1099" s="159"/>
      <c r="AG1099" s="184"/>
      <c r="AN1099" s="159"/>
      <c r="AO1099" s="159"/>
      <c r="AP1099" s="159"/>
      <c r="AQ1099" s="159"/>
      <c r="AR1099" s="159"/>
      <c r="AS1099" s="159"/>
      <c r="AT1099" s="159"/>
      <c r="AU1099" s="159"/>
    </row>
    <row r="1100" spans="3:47" ht="12.95" customHeight="1">
      <c r="C1100" s="181"/>
      <c r="D1100" s="181"/>
      <c r="AA1100" s="159"/>
      <c r="AB1100" s="159"/>
      <c r="AC1100" s="159"/>
      <c r="AD1100" s="159"/>
      <c r="AE1100" s="159"/>
      <c r="AG1100" s="184"/>
      <c r="AN1100" s="159"/>
      <c r="AO1100" s="159"/>
      <c r="AP1100" s="159"/>
      <c r="AQ1100" s="159"/>
      <c r="AR1100" s="159"/>
      <c r="AS1100" s="159"/>
      <c r="AT1100" s="159"/>
      <c r="AU1100" s="159"/>
    </row>
    <row r="1101" spans="3:47" ht="12.95" customHeight="1">
      <c r="C1101" s="181"/>
      <c r="D1101" s="181"/>
      <c r="AA1101" s="159"/>
      <c r="AB1101" s="159"/>
      <c r="AC1101" s="159"/>
      <c r="AD1101" s="159"/>
      <c r="AE1101" s="159"/>
      <c r="AG1101" s="184"/>
      <c r="AN1101" s="159"/>
      <c r="AO1101" s="159"/>
      <c r="AP1101" s="159"/>
      <c r="AQ1101" s="159"/>
      <c r="AR1101" s="159"/>
      <c r="AS1101" s="159"/>
      <c r="AT1101" s="159"/>
      <c r="AU1101" s="159"/>
    </row>
    <row r="1102" spans="3:47" ht="12.95" customHeight="1">
      <c r="C1102" s="181"/>
      <c r="D1102" s="181"/>
      <c r="AA1102" s="159"/>
      <c r="AB1102" s="159"/>
      <c r="AC1102" s="159"/>
      <c r="AD1102" s="159"/>
      <c r="AE1102" s="159"/>
      <c r="AG1102" s="184"/>
      <c r="AN1102" s="159"/>
      <c r="AO1102" s="159"/>
      <c r="AP1102" s="159"/>
      <c r="AQ1102" s="159"/>
      <c r="AR1102" s="159"/>
      <c r="AS1102" s="159"/>
      <c r="AT1102" s="159"/>
      <c r="AU1102" s="159"/>
    </row>
    <row r="1103" spans="3:47" ht="12.95" customHeight="1">
      <c r="C1103" s="181"/>
      <c r="D1103" s="181"/>
      <c r="AA1103" s="159"/>
      <c r="AB1103" s="159"/>
      <c r="AC1103" s="159"/>
      <c r="AD1103" s="159"/>
      <c r="AE1103" s="159"/>
      <c r="AG1103" s="184"/>
      <c r="AN1103" s="159"/>
      <c r="AO1103" s="159"/>
      <c r="AP1103" s="159"/>
      <c r="AQ1103" s="159"/>
      <c r="AR1103" s="159"/>
      <c r="AS1103" s="159"/>
      <c r="AT1103" s="159"/>
      <c r="AU1103" s="159"/>
    </row>
    <row r="1104" spans="3:47" ht="12.95" customHeight="1">
      <c r="C1104" s="181"/>
      <c r="D1104" s="181"/>
      <c r="AA1104" s="159"/>
      <c r="AB1104" s="159"/>
      <c r="AC1104" s="159"/>
      <c r="AD1104" s="159"/>
      <c r="AE1104" s="159"/>
      <c r="AG1104" s="184"/>
      <c r="AN1104" s="159"/>
      <c r="AO1104" s="159"/>
      <c r="AP1104" s="159"/>
      <c r="AQ1104" s="159"/>
      <c r="AR1104" s="159"/>
      <c r="AS1104" s="159"/>
      <c r="AT1104" s="159"/>
      <c r="AU1104" s="159"/>
    </row>
    <row r="1105" spans="3:47" ht="12.95" customHeight="1">
      <c r="C1105" s="181"/>
      <c r="D1105" s="181"/>
      <c r="AA1105" s="159"/>
      <c r="AB1105" s="159"/>
      <c r="AC1105" s="159"/>
      <c r="AD1105" s="159"/>
      <c r="AE1105" s="159"/>
      <c r="AG1105" s="184"/>
      <c r="AN1105" s="159"/>
      <c r="AO1105" s="159"/>
      <c r="AP1105" s="159"/>
      <c r="AQ1105" s="159"/>
      <c r="AR1105" s="159"/>
      <c r="AS1105" s="159"/>
      <c r="AT1105" s="159"/>
      <c r="AU1105" s="159"/>
    </row>
    <row r="1106" spans="3:47" ht="12.95" customHeight="1">
      <c r="C1106" s="181"/>
      <c r="D1106" s="181"/>
      <c r="AA1106" s="159"/>
      <c r="AB1106" s="159"/>
      <c r="AC1106" s="159"/>
      <c r="AD1106" s="159"/>
      <c r="AE1106" s="159"/>
      <c r="AG1106" s="184"/>
      <c r="AN1106" s="159"/>
      <c r="AO1106" s="159"/>
      <c r="AP1106" s="159"/>
      <c r="AQ1106" s="159"/>
      <c r="AR1106" s="159"/>
      <c r="AS1106" s="159"/>
      <c r="AT1106" s="159"/>
      <c r="AU1106" s="159"/>
    </row>
    <row r="1107" spans="3:47" ht="12.95" customHeight="1">
      <c r="C1107" s="181"/>
      <c r="D1107" s="181"/>
      <c r="AA1107" s="159"/>
      <c r="AB1107" s="159"/>
      <c r="AC1107" s="159"/>
      <c r="AD1107" s="159"/>
      <c r="AE1107" s="159"/>
      <c r="AG1107" s="184"/>
      <c r="AN1107" s="159"/>
      <c r="AO1107" s="159"/>
      <c r="AP1107" s="159"/>
      <c r="AQ1107" s="159"/>
      <c r="AR1107" s="159"/>
      <c r="AS1107" s="159"/>
      <c r="AT1107" s="159"/>
      <c r="AU1107" s="159"/>
    </row>
    <row r="1108" spans="3:47" ht="12.95" customHeight="1">
      <c r="C1108" s="181"/>
      <c r="D1108" s="181"/>
      <c r="AA1108" s="159"/>
      <c r="AB1108" s="159"/>
      <c r="AC1108" s="159"/>
      <c r="AD1108" s="159"/>
      <c r="AE1108" s="159"/>
      <c r="AG1108" s="184"/>
      <c r="AN1108" s="159"/>
      <c r="AO1108" s="159"/>
      <c r="AP1108" s="159"/>
      <c r="AQ1108" s="159"/>
      <c r="AR1108" s="159"/>
      <c r="AS1108" s="159"/>
      <c r="AT1108" s="159"/>
      <c r="AU1108" s="159"/>
    </row>
    <row r="1109" spans="3:47" ht="12.95" customHeight="1">
      <c r="C1109" s="181"/>
      <c r="D1109" s="181"/>
      <c r="AA1109" s="159"/>
      <c r="AB1109" s="159"/>
      <c r="AC1109" s="159"/>
      <c r="AD1109" s="159"/>
      <c r="AE1109" s="159"/>
      <c r="AG1109" s="184"/>
      <c r="AN1109" s="159"/>
      <c r="AO1109" s="159"/>
      <c r="AP1109" s="159"/>
      <c r="AQ1109" s="159"/>
      <c r="AR1109" s="159"/>
      <c r="AS1109" s="159"/>
      <c r="AT1109" s="159"/>
      <c r="AU1109" s="159"/>
    </row>
    <row r="1110" spans="3:47" ht="12.95" customHeight="1">
      <c r="C1110" s="181"/>
      <c r="D1110" s="181"/>
      <c r="AA1110" s="159"/>
      <c r="AB1110" s="159"/>
      <c r="AC1110" s="159"/>
      <c r="AD1110" s="159"/>
      <c r="AE1110" s="159"/>
      <c r="AG1110" s="184"/>
      <c r="AN1110" s="159"/>
      <c r="AO1110" s="159"/>
      <c r="AP1110" s="159"/>
      <c r="AQ1110" s="159"/>
      <c r="AR1110" s="159"/>
      <c r="AS1110" s="159"/>
      <c r="AT1110" s="159"/>
      <c r="AU1110" s="159"/>
    </row>
    <row r="1111" spans="3:47" ht="12.95" customHeight="1">
      <c r="C1111" s="181"/>
      <c r="D1111" s="181"/>
      <c r="AA1111" s="159"/>
      <c r="AB1111" s="159"/>
      <c r="AC1111" s="159"/>
      <c r="AD1111" s="159"/>
      <c r="AE1111" s="159"/>
      <c r="AG1111" s="184"/>
      <c r="AN1111" s="159"/>
      <c r="AO1111" s="159"/>
      <c r="AP1111" s="159"/>
      <c r="AQ1111" s="159"/>
      <c r="AR1111" s="159"/>
      <c r="AS1111" s="159"/>
      <c r="AT1111" s="159"/>
      <c r="AU1111" s="159"/>
    </row>
    <row r="1112" spans="3:47" ht="12.95" customHeight="1">
      <c r="C1112" s="181"/>
      <c r="D1112" s="181"/>
      <c r="AA1112" s="159"/>
      <c r="AB1112" s="159"/>
      <c r="AC1112" s="159"/>
      <c r="AD1112" s="159"/>
      <c r="AE1112" s="159"/>
      <c r="AG1112" s="184"/>
      <c r="AN1112" s="159"/>
      <c r="AO1112" s="159"/>
      <c r="AP1112" s="159"/>
      <c r="AQ1112" s="159"/>
      <c r="AR1112" s="159"/>
      <c r="AS1112" s="159"/>
      <c r="AT1112" s="159"/>
      <c r="AU1112" s="159"/>
    </row>
    <row r="1113" spans="3:47" ht="12.95" customHeight="1">
      <c r="C1113" s="181"/>
      <c r="D1113" s="181"/>
      <c r="AA1113" s="159"/>
      <c r="AB1113" s="159"/>
      <c r="AC1113" s="159"/>
      <c r="AD1113" s="159"/>
      <c r="AE1113" s="159"/>
      <c r="AG1113" s="184"/>
      <c r="AN1113" s="159"/>
      <c r="AO1113" s="159"/>
      <c r="AP1113" s="159"/>
      <c r="AQ1113" s="159"/>
      <c r="AR1113" s="159"/>
      <c r="AS1113" s="159"/>
      <c r="AT1113" s="159"/>
      <c r="AU1113" s="159"/>
    </row>
    <row r="1114" spans="3:47" ht="12.95" customHeight="1">
      <c r="C1114" s="181"/>
      <c r="D1114" s="181"/>
      <c r="AA1114" s="159"/>
      <c r="AB1114" s="159"/>
      <c r="AC1114" s="159"/>
      <c r="AD1114" s="159"/>
      <c r="AE1114" s="159"/>
      <c r="AG1114" s="184"/>
      <c r="AN1114" s="159"/>
      <c r="AO1114" s="159"/>
      <c r="AP1114" s="159"/>
      <c r="AQ1114" s="159"/>
      <c r="AR1114" s="159"/>
      <c r="AS1114" s="159"/>
      <c r="AT1114" s="159"/>
      <c r="AU1114" s="159"/>
    </row>
    <row r="1115" spans="3:47" ht="12.95" customHeight="1">
      <c r="C1115" s="181"/>
      <c r="D1115" s="181"/>
      <c r="AA1115" s="159"/>
      <c r="AB1115" s="159"/>
      <c r="AC1115" s="159"/>
      <c r="AD1115" s="159"/>
      <c r="AE1115" s="159"/>
      <c r="AG1115" s="184"/>
      <c r="AN1115" s="159"/>
      <c r="AO1115" s="159"/>
      <c r="AP1115" s="159"/>
      <c r="AQ1115" s="159"/>
      <c r="AR1115" s="159"/>
      <c r="AS1115" s="159"/>
      <c r="AT1115" s="159"/>
      <c r="AU1115" s="159"/>
    </row>
    <row r="1116" spans="3:47" ht="12.95" customHeight="1">
      <c r="C1116" s="181"/>
      <c r="D1116" s="181"/>
      <c r="AA1116" s="159"/>
      <c r="AB1116" s="159"/>
      <c r="AC1116" s="159"/>
      <c r="AD1116" s="159"/>
      <c r="AE1116" s="159"/>
      <c r="AG1116" s="184"/>
      <c r="AN1116" s="159"/>
      <c r="AO1116" s="159"/>
      <c r="AP1116" s="159"/>
      <c r="AQ1116" s="159"/>
      <c r="AR1116" s="159"/>
      <c r="AS1116" s="159"/>
      <c r="AT1116" s="159"/>
      <c r="AU1116" s="159"/>
    </row>
    <row r="1117" spans="3:47" ht="12.95" customHeight="1">
      <c r="C1117" s="181"/>
      <c r="D1117" s="181"/>
      <c r="AA1117" s="159"/>
      <c r="AB1117" s="159"/>
      <c r="AC1117" s="159"/>
      <c r="AD1117" s="159"/>
      <c r="AE1117" s="159"/>
      <c r="AG1117" s="184"/>
      <c r="AN1117" s="159"/>
      <c r="AO1117" s="159"/>
      <c r="AP1117" s="159"/>
      <c r="AQ1117" s="159"/>
      <c r="AR1117" s="159"/>
      <c r="AS1117" s="159"/>
      <c r="AT1117" s="159"/>
      <c r="AU1117" s="159"/>
    </row>
    <row r="1118" spans="3:47" ht="12.95" customHeight="1">
      <c r="C1118" s="181"/>
      <c r="D1118" s="181"/>
      <c r="AA1118" s="159"/>
      <c r="AB1118" s="159"/>
      <c r="AC1118" s="159"/>
      <c r="AD1118" s="159"/>
      <c r="AE1118" s="159"/>
      <c r="AG1118" s="184"/>
      <c r="AN1118" s="159"/>
      <c r="AO1118" s="159"/>
      <c r="AP1118" s="159"/>
      <c r="AQ1118" s="159"/>
      <c r="AR1118" s="159"/>
      <c r="AS1118" s="159"/>
      <c r="AT1118" s="159"/>
      <c r="AU1118" s="159"/>
    </row>
    <row r="1119" spans="3:47" ht="12.95" customHeight="1">
      <c r="C1119" s="181"/>
      <c r="D1119" s="181"/>
      <c r="AA1119" s="159"/>
      <c r="AB1119" s="159"/>
      <c r="AC1119" s="159"/>
      <c r="AD1119" s="159"/>
      <c r="AE1119" s="159"/>
      <c r="AG1119" s="184"/>
      <c r="AN1119" s="159"/>
      <c r="AO1119" s="159"/>
      <c r="AP1119" s="159"/>
      <c r="AQ1119" s="159"/>
      <c r="AR1119" s="159"/>
      <c r="AS1119" s="159"/>
      <c r="AT1119" s="159"/>
      <c r="AU1119" s="159"/>
    </row>
    <row r="1120" spans="3:47" ht="12.95" customHeight="1">
      <c r="C1120" s="181"/>
      <c r="D1120" s="181"/>
      <c r="AA1120" s="159"/>
      <c r="AB1120" s="159"/>
      <c r="AC1120" s="159"/>
      <c r="AD1120" s="159"/>
      <c r="AE1120" s="159"/>
      <c r="AG1120" s="184"/>
      <c r="AN1120" s="159"/>
      <c r="AO1120" s="159"/>
      <c r="AP1120" s="159"/>
      <c r="AQ1120" s="159"/>
      <c r="AR1120" s="159"/>
      <c r="AS1120" s="159"/>
      <c r="AT1120" s="159"/>
      <c r="AU1120" s="159"/>
    </row>
    <row r="1121" spans="3:47" ht="12.95" customHeight="1">
      <c r="C1121" s="181"/>
      <c r="D1121" s="181"/>
      <c r="AA1121" s="159"/>
      <c r="AB1121" s="159"/>
      <c r="AC1121" s="159"/>
      <c r="AD1121" s="159"/>
      <c r="AE1121" s="159"/>
      <c r="AG1121" s="184"/>
      <c r="AN1121" s="159"/>
      <c r="AO1121" s="159"/>
      <c r="AP1121" s="159"/>
      <c r="AQ1121" s="159"/>
      <c r="AR1121" s="159"/>
      <c r="AS1121" s="159"/>
      <c r="AT1121" s="159"/>
      <c r="AU1121" s="159"/>
    </row>
    <row r="1122" spans="3:47" ht="12.95" customHeight="1">
      <c r="C1122" s="181"/>
      <c r="D1122" s="181"/>
      <c r="AA1122" s="159"/>
      <c r="AB1122" s="159"/>
      <c r="AC1122" s="159"/>
      <c r="AD1122" s="159"/>
      <c r="AE1122" s="159"/>
      <c r="AG1122" s="184"/>
      <c r="AN1122" s="159"/>
      <c r="AO1122" s="159"/>
      <c r="AP1122" s="159"/>
      <c r="AQ1122" s="159"/>
      <c r="AR1122" s="159"/>
      <c r="AS1122" s="159"/>
      <c r="AT1122" s="159"/>
      <c r="AU1122" s="159"/>
    </row>
    <row r="1123" spans="3:47" ht="12.95" customHeight="1">
      <c r="C1123" s="181"/>
      <c r="D1123" s="181"/>
      <c r="AA1123" s="159"/>
      <c r="AB1123" s="159"/>
      <c r="AC1123" s="159"/>
      <c r="AD1123" s="159"/>
      <c r="AE1123" s="159"/>
      <c r="AG1123" s="184"/>
      <c r="AN1123" s="159"/>
      <c r="AO1123" s="159"/>
      <c r="AP1123" s="159"/>
      <c r="AQ1123" s="159"/>
      <c r="AR1123" s="159"/>
      <c r="AS1123" s="159"/>
      <c r="AT1123" s="159"/>
      <c r="AU1123" s="159"/>
    </row>
    <row r="1124" spans="3:47" ht="12.95" customHeight="1">
      <c r="C1124" s="181"/>
      <c r="D1124" s="181"/>
      <c r="AA1124" s="159"/>
      <c r="AB1124" s="159"/>
      <c r="AC1124" s="159"/>
      <c r="AD1124" s="159"/>
      <c r="AE1124" s="159"/>
      <c r="AG1124" s="184"/>
      <c r="AN1124" s="159"/>
      <c r="AO1124" s="159"/>
      <c r="AP1124" s="159"/>
      <c r="AQ1124" s="159"/>
      <c r="AR1124" s="159"/>
      <c r="AS1124" s="159"/>
      <c r="AT1124" s="159"/>
      <c r="AU1124" s="159"/>
    </row>
    <row r="1125" spans="3:47" ht="12.95" customHeight="1">
      <c r="C1125" s="181"/>
      <c r="D1125" s="181"/>
      <c r="AA1125" s="159"/>
      <c r="AB1125" s="159"/>
      <c r="AC1125" s="159"/>
      <c r="AD1125" s="159"/>
      <c r="AE1125" s="159"/>
      <c r="AG1125" s="184"/>
      <c r="AN1125" s="159"/>
      <c r="AO1125" s="159"/>
      <c r="AP1125" s="159"/>
      <c r="AQ1125" s="159"/>
      <c r="AR1125" s="159"/>
      <c r="AS1125" s="159"/>
      <c r="AT1125" s="159"/>
      <c r="AU1125" s="159"/>
    </row>
    <row r="1126" spans="3:47" ht="12.95" customHeight="1">
      <c r="C1126" s="181"/>
      <c r="D1126" s="181"/>
      <c r="AA1126" s="159"/>
      <c r="AB1126" s="159"/>
      <c r="AC1126" s="159"/>
      <c r="AD1126" s="159"/>
      <c r="AE1126" s="159"/>
      <c r="AG1126" s="184"/>
      <c r="AN1126" s="159"/>
      <c r="AO1126" s="159"/>
      <c r="AP1126" s="159"/>
      <c r="AQ1126" s="159"/>
      <c r="AR1126" s="159"/>
      <c r="AS1126" s="159"/>
      <c r="AT1126" s="159"/>
      <c r="AU1126" s="159"/>
    </row>
    <row r="1127" spans="3:47" ht="12.95" customHeight="1">
      <c r="C1127" s="181"/>
      <c r="D1127" s="181"/>
      <c r="AA1127" s="159"/>
      <c r="AB1127" s="159"/>
      <c r="AC1127" s="159"/>
      <c r="AD1127" s="159"/>
      <c r="AE1127" s="159"/>
      <c r="AG1127" s="184"/>
      <c r="AN1127" s="159"/>
      <c r="AO1127" s="159"/>
      <c r="AP1127" s="159"/>
      <c r="AQ1127" s="159"/>
      <c r="AR1127" s="159"/>
      <c r="AS1127" s="159"/>
      <c r="AT1127" s="159"/>
      <c r="AU1127" s="159"/>
    </row>
    <row r="1128" spans="3:47" ht="12.95" customHeight="1">
      <c r="C1128" s="181"/>
      <c r="D1128" s="181"/>
      <c r="AA1128" s="159"/>
      <c r="AB1128" s="159"/>
      <c r="AC1128" s="159"/>
      <c r="AD1128" s="159"/>
      <c r="AE1128" s="159"/>
      <c r="AG1128" s="184"/>
      <c r="AN1128" s="159"/>
      <c r="AO1128" s="159"/>
      <c r="AP1128" s="159"/>
      <c r="AQ1128" s="159"/>
      <c r="AR1128" s="159"/>
      <c r="AS1128" s="159"/>
      <c r="AT1128" s="159"/>
      <c r="AU1128" s="159"/>
    </row>
    <row r="1129" spans="3:47" ht="12.95" customHeight="1">
      <c r="C1129" s="181"/>
      <c r="D1129" s="181"/>
      <c r="AA1129" s="159"/>
      <c r="AB1129" s="159"/>
      <c r="AC1129" s="159"/>
      <c r="AD1129" s="159"/>
      <c r="AE1129" s="159"/>
      <c r="AG1129" s="184"/>
      <c r="AN1129" s="159"/>
      <c r="AO1129" s="159"/>
      <c r="AP1129" s="159"/>
      <c r="AQ1129" s="159"/>
      <c r="AR1129" s="159"/>
      <c r="AS1129" s="159"/>
      <c r="AT1129" s="159"/>
      <c r="AU1129" s="159"/>
    </row>
    <row r="1130" spans="3:47" ht="12.95" customHeight="1">
      <c r="C1130" s="181"/>
      <c r="D1130" s="181"/>
      <c r="AA1130" s="159"/>
      <c r="AB1130" s="159"/>
      <c r="AC1130" s="159"/>
      <c r="AD1130" s="159"/>
      <c r="AE1130" s="159"/>
      <c r="AG1130" s="184"/>
      <c r="AN1130" s="159"/>
      <c r="AO1130" s="159"/>
      <c r="AP1130" s="159"/>
      <c r="AQ1130" s="159"/>
      <c r="AR1130" s="159"/>
      <c r="AS1130" s="159"/>
      <c r="AT1130" s="159"/>
      <c r="AU1130" s="159"/>
    </row>
    <row r="1131" spans="3:47" ht="12.95" customHeight="1">
      <c r="C1131" s="181"/>
      <c r="D1131" s="181"/>
      <c r="AA1131" s="159"/>
      <c r="AB1131" s="159"/>
      <c r="AC1131" s="159"/>
      <c r="AD1131" s="159"/>
      <c r="AE1131" s="159"/>
      <c r="AG1131" s="184"/>
      <c r="AN1131" s="159"/>
      <c r="AO1131" s="159"/>
      <c r="AP1131" s="159"/>
      <c r="AQ1131" s="159"/>
      <c r="AR1131" s="159"/>
      <c r="AS1131" s="159"/>
      <c r="AT1131" s="159"/>
      <c r="AU1131" s="159"/>
    </row>
    <row r="1132" spans="3:47" ht="12.95" customHeight="1">
      <c r="C1132" s="181"/>
      <c r="D1132" s="181"/>
      <c r="AA1132" s="159"/>
      <c r="AB1132" s="159"/>
      <c r="AC1132" s="159"/>
      <c r="AD1132" s="159"/>
      <c r="AE1132" s="159"/>
      <c r="AG1132" s="184"/>
      <c r="AN1132" s="159"/>
      <c r="AO1132" s="159"/>
      <c r="AP1132" s="159"/>
      <c r="AQ1132" s="159"/>
      <c r="AR1132" s="159"/>
      <c r="AS1132" s="159"/>
      <c r="AT1132" s="159"/>
      <c r="AU1132" s="159"/>
    </row>
    <row r="1133" spans="3:47" ht="12.95" customHeight="1">
      <c r="C1133" s="181"/>
      <c r="D1133" s="181"/>
      <c r="AA1133" s="159"/>
      <c r="AB1133" s="159"/>
      <c r="AC1133" s="159"/>
      <c r="AD1133" s="159"/>
      <c r="AE1133" s="159"/>
      <c r="AG1133" s="184"/>
      <c r="AN1133" s="159"/>
      <c r="AO1133" s="159"/>
      <c r="AP1133" s="159"/>
      <c r="AQ1133" s="159"/>
      <c r="AR1133" s="159"/>
      <c r="AS1133" s="159"/>
      <c r="AT1133" s="159"/>
      <c r="AU1133" s="159"/>
    </row>
    <row r="1134" spans="3:47" ht="12.95" customHeight="1">
      <c r="C1134" s="181"/>
      <c r="D1134" s="181"/>
      <c r="AA1134" s="159"/>
      <c r="AB1134" s="159"/>
      <c r="AC1134" s="159"/>
      <c r="AD1134" s="159"/>
      <c r="AE1134" s="159"/>
      <c r="AG1134" s="184"/>
      <c r="AN1134" s="159"/>
      <c r="AO1134" s="159"/>
      <c r="AP1134" s="159"/>
      <c r="AQ1134" s="159"/>
      <c r="AR1134" s="159"/>
      <c r="AS1134" s="159"/>
      <c r="AT1134" s="159"/>
      <c r="AU1134" s="159"/>
    </row>
    <row r="1135" spans="3:47" ht="12.95" customHeight="1">
      <c r="C1135" s="181"/>
      <c r="D1135" s="181"/>
      <c r="AA1135" s="159"/>
      <c r="AB1135" s="159"/>
      <c r="AC1135" s="159"/>
      <c r="AD1135" s="159"/>
      <c r="AE1135" s="159"/>
      <c r="AG1135" s="184"/>
      <c r="AN1135" s="159"/>
      <c r="AO1135" s="159"/>
      <c r="AP1135" s="159"/>
      <c r="AQ1135" s="159"/>
      <c r="AR1135" s="159"/>
      <c r="AS1135" s="159"/>
      <c r="AT1135" s="159"/>
      <c r="AU1135" s="159"/>
    </row>
    <row r="1136" spans="3:47" ht="12.95" customHeight="1">
      <c r="C1136" s="181"/>
      <c r="D1136" s="181"/>
      <c r="AA1136" s="159"/>
      <c r="AB1136" s="159"/>
      <c r="AC1136" s="159"/>
      <c r="AD1136" s="159"/>
      <c r="AE1136" s="159"/>
      <c r="AG1136" s="184"/>
      <c r="AN1136" s="159"/>
      <c r="AO1136" s="159"/>
      <c r="AP1136" s="159"/>
      <c r="AQ1136" s="159"/>
      <c r="AR1136" s="159"/>
      <c r="AS1136" s="159"/>
      <c r="AT1136" s="159"/>
      <c r="AU1136" s="159"/>
    </row>
    <row r="1137" spans="3:47" ht="12.95" customHeight="1">
      <c r="C1137" s="181"/>
      <c r="D1137" s="181"/>
      <c r="AA1137" s="159"/>
      <c r="AB1137" s="159"/>
      <c r="AC1137" s="159"/>
      <c r="AD1137" s="159"/>
      <c r="AE1137" s="159"/>
      <c r="AG1137" s="184"/>
      <c r="AN1137" s="159"/>
      <c r="AO1137" s="159"/>
      <c r="AP1137" s="159"/>
      <c r="AQ1137" s="159"/>
      <c r="AR1137" s="159"/>
      <c r="AS1137" s="159"/>
      <c r="AT1137" s="159"/>
      <c r="AU1137" s="159"/>
    </row>
    <row r="1138" spans="3:47" ht="12.95" customHeight="1">
      <c r="C1138" s="181"/>
      <c r="D1138" s="181"/>
      <c r="AA1138" s="159"/>
      <c r="AB1138" s="159"/>
      <c r="AC1138" s="159"/>
      <c r="AD1138" s="159"/>
      <c r="AE1138" s="159"/>
      <c r="AG1138" s="184"/>
      <c r="AN1138" s="159"/>
      <c r="AO1138" s="159"/>
      <c r="AP1138" s="159"/>
      <c r="AQ1138" s="159"/>
      <c r="AR1138" s="159"/>
      <c r="AS1138" s="159"/>
      <c r="AT1138" s="159"/>
      <c r="AU1138" s="159"/>
    </row>
    <row r="1139" spans="3:47" ht="12.95" customHeight="1">
      <c r="C1139" s="181"/>
      <c r="D1139" s="181"/>
      <c r="AA1139" s="159"/>
      <c r="AB1139" s="159"/>
      <c r="AC1139" s="159"/>
      <c r="AD1139" s="159"/>
      <c r="AE1139" s="159"/>
      <c r="AG1139" s="184"/>
      <c r="AN1139" s="159"/>
      <c r="AO1139" s="159"/>
      <c r="AP1139" s="159"/>
      <c r="AQ1139" s="159"/>
      <c r="AR1139" s="159"/>
      <c r="AS1139" s="159"/>
      <c r="AT1139" s="159"/>
      <c r="AU1139" s="159"/>
    </row>
    <row r="1140" spans="3:47" ht="12.95" customHeight="1">
      <c r="C1140" s="181"/>
      <c r="D1140" s="181"/>
      <c r="AA1140" s="159"/>
      <c r="AB1140" s="159"/>
      <c r="AC1140" s="159"/>
      <c r="AD1140" s="159"/>
      <c r="AE1140" s="159"/>
      <c r="AG1140" s="184"/>
      <c r="AN1140" s="159"/>
      <c r="AO1140" s="159"/>
      <c r="AP1140" s="159"/>
      <c r="AQ1140" s="159"/>
      <c r="AR1140" s="159"/>
      <c r="AS1140" s="159"/>
      <c r="AT1140" s="159"/>
      <c r="AU1140" s="159"/>
    </row>
    <row r="1141" spans="3:47" ht="12.95" customHeight="1">
      <c r="C1141" s="181"/>
      <c r="D1141" s="181"/>
      <c r="AA1141" s="159"/>
      <c r="AB1141" s="159"/>
      <c r="AC1141" s="159"/>
      <c r="AD1141" s="159"/>
      <c r="AE1141" s="159"/>
      <c r="AG1141" s="184"/>
      <c r="AN1141" s="159"/>
      <c r="AO1141" s="159"/>
      <c r="AP1141" s="159"/>
      <c r="AQ1141" s="159"/>
      <c r="AR1141" s="159"/>
      <c r="AS1141" s="159"/>
      <c r="AT1141" s="159"/>
      <c r="AU1141" s="159"/>
    </row>
    <row r="1142" spans="3:47" ht="12.95" customHeight="1">
      <c r="C1142" s="181"/>
      <c r="D1142" s="181"/>
      <c r="AA1142" s="159"/>
      <c r="AB1142" s="159"/>
      <c r="AC1142" s="159"/>
      <c r="AD1142" s="159"/>
      <c r="AE1142" s="159"/>
      <c r="AG1142" s="184"/>
      <c r="AN1142" s="159"/>
      <c r="AO1142" s="159"/>
      <c r="AP1142" s="159"/>
      <c r="AQ1142" s="159"/>
      <c r="AR1142" s="159"/>
      <c r="AS1142" s="159"/>
      <c r="AT1142" s="159"/>
      <c r="AU1142" s="159"/>
    </row>
    <row r="1143" spans="3:47" ht="12.95" customHeight="1">
      <c r="C1143" s="181"/>
      <c r="D1143" s="181"/>
      <c r="AA1143" s="159"/>
      <c r="AB1143" s="159"/>
      <c r="AC1143" s="159"/>
      <c r="AD1143" s="159"/>
      <c r="AE1143" s="159"/>
      <c r="AG1143" s="184"/>
      <c r="AN1143" s="159"/>
      <c r="AO1143" s="159"/>
      <c r="AP1143" s="159"/>
      <c r="AQ1143" s="159"/>
      <c r="AR1143" s="159"/>
      <c r="AS1143" s="159"/>
      <c r="AT1143" s="159"/>
      <c r="AU1143" s="159"/>
    </row>
    <row r="1144" spans="3:47" ht="12.95" customHeight="1">
      <c r="C1144" s="181"/>
      <c r="D1144" s="181"/>
      <c r="AA1144" s="159"/>
      <c r="AB1144" s="159"/>
      <c r="AC1144" s="159"/>
      <c r="AD1144" s="159"/>
      <c r="AE1144" s="159"/>
      <c r="AG1144" s="184"/>
      <c r="AN1144" s="159"/>
      <c r="AO1144" s="159"/>
      <c r="AP1144" s="159"/>
      <c r="AQ1144" s="159"/>
      <c r="AR1144" s="159"/>
      <c r="AS1144" s="159"/>
      <c r="AT1144" s="159"/>
      <c r="AU1144" s="159"/>
    </row>
    <row r="1145" spans="3:47" ht="12.95" customHeight="1">
      <c r="C1145" s="181"/>
      <c r="D1145" s="181"/>
      <c r="AA1145" s="159"/>
      <c r="AB1145" s="159"/>
      <c r="AC1145" s="159"/>
      <c r="AD1145" s="159"/>
      <c r="AE1145" s="159"/>
      <c r="AG1145" s="184"/>
      <c r="AN1145" s="159"/>
      <c r="AO1145" s="159"/>
      <c r="AP1145" s="159"/>
      <c r="AQ1145" s="159"/>
      <c r="AR1145" s="159"/>
      <c r="AS1145" s="159"/>
      <c r="AT1145" s="159"/>
      <c r="AU1145" s="159"/>
    </row>
    <row r="1146" spans="3:47" ht="12.95" customHeight="1">
      <c r="C1146" s="181"/>
      <c r="D1146" s="181"/>
      <c r="AA1146" s="159"/>
      <c r="AB1146" s="159"/>
      <c r="AC1146" s="159"/>
      <c r="AD1146" s="159"/>
      <c r="AE1146" s="159"/>
      <c r="AG1146" s="184"/>
      <c r="AN1146" s="159"/>
      <c r="AO1146" s="159"/>
      <c r="AP1146" s="159"/>
      <c r="AQ1146" s="159"/>
      <c r="AR1146" s="159"/>
      <c r="AS1146" s="159"/>
      <c r="AT1146" s="159"/>
      <c r="AU1146" s="159"/>
    </row>
    <row r="1147" spans="3:47" ht="12.95" customHeight="1">
      <c r="C1147" s="181"/>
      <c r="D1147" s="181"/>
      <c r="AA1147" s="159"/>
      <c r="AB1147" s="159"/>
      <c r="AC1147" s="159"/>
      <c r="AD1147" s="159"/>
      <c r="AE1147" s="159"/>
      <c r="AG1147" s="184"/>
      <c r="AN1147" s="159"/>
      <c r="AO1147" s="159"/>
      <c r="AP1147" s="159"/>
      <c r="AQ1147" s="159"/>
      <c r="AR1147" s="159"/>
      <c r="AS1147" s="159"/>
      <c r="AT1147" s="159"/>
      <c r="AU1147" s="159"/>
    </row>
    <row r="1148" spans="3:47" ht="12.95" customHeight="1">
      <c r="C1148" s="181"/>
      <c r="D1148" s="181"/>
      <c r="AA1148" s="159"/>
      <c r="AB1148" s="159"/>
      <c r="AC1148" s="159"/>
      <c r="AD1148" s="159"/>
      <c r="AE1148" s="159"/>
      <c r="AG1148" s="184"/>
      <c r="AN1148" s="159"/>
      <c r="AO1148" s="159"/>
      <c r="AP1148" s="159"/>
      <c r="AQ1148" s="159"/>
      <c r="AR1148" s="159"/>
      <c r="AS1148" s="159"/>
      <c r="AT1148" s="159"/>
      <c r="AU1148" s="159"/>
    </row>
    <row r="1149" spans="3:47" ht="12.95" customHeight="1">
      <c r="C1149" s="181"/>
      <c r="D1149" s="181"/>
      <c r="AA1149" s="159"/>
      <c r="AB1149" s="159"/>
      <c r="AC1149" s="159"/>
      <c r="AD1149" s="159"/>
      <c r="AE1149" s="159"/>
      <c r="AG1149" s="184"/>
      <c r="AN1149" s="159"/>
      <c r="AO1149" s="159"/>
      <c r="AP1149" s="159"/>
      <c r="AQ1149" s="159"/>
      <c r="AR1149" s="159"/>
      <c r="AS1149" s="159"/>
      <c r="AT1149" s="159"/>
      <c r="AU1149" s="159"/>
    </row>
    <row r="1150" spans="3:47" ht="12.95" customHeight="1">
      <c r="C1150" s="181"/>
      <c r="D1150" s="181"/>
      <c r="AA1150" s="159"/>
      <c r="AB1150" s="159"/>
      <c r="AC1150" s="159"/>
      <c r="AD1150" s="159"/>
      <c r="AE1150" s="159"/>
      <c r="AG1150" s="184"/>
      <c r="AN1150" s="159"/>
      <c r="AO1150" s="159"/>
      <c r="AP1150" s="159"/>
      <c r="AQ1150" s="159"/>
      <c r="AR1150" s="159"/>
      <c r="AS1150" s="159"/>
      <c r="AT1150" s="159"/>
      <c r="AU1150" s="159"/>
    </row>
    <row r="1151" spans="3:47" ht="12.95" customHeight="1">
      <c r="C1151" s="181"/>
      <c r="D1151" s="181"/>
      <c r="AA1151" s="159"/>
      <c r="AB1151" s="159"/>
      <c r="AC1151" s="159"/>
      <c r="AD1151" s="159"/>
      <c r="AE1151" s="159"/>
      <c r="AG1151" s="184"/>
      <c r="AN1151" s="159"/>
      <c r="AO1151" s="159"/>
      <c r="AP1151" s="159"/>
      <c r="AQ1151" s="159"/>
      <c r="AR1151" s="159"/>
      <c r="AS1151" s="159"/>
      <c r="AT1151" s="159"/>
      <c r="AU1151" s="159"/>
    </row>
    <row r="1152" spans="3:47" ht="12.95" customHeight="1">
      <c r="C1152" s="181"/>
      <c r="D1152" s="181"/>
      <c r="AA1152" s="159"/>
      <c r="AB1152" s="159"/>
      <c r="AC1152" s="159"/>
      <c r="AD1152" s="159"/>
      <c r="AE1152" s="159"/>
      <c r="AG1152" s="184"/>
      <c r="AN1152" s="159"/>
      <c r="AO1152" s="159"/>
      <c r="AP1152" s="159"/>
      <c r="AQ1152" s="159"/>
      <c r="AR1152" s="159"/>
      <c r="AS1152" s="159"/>
      <c r="AT1152" s="159"/>
      <c r="AU1152" s="159"/>
    </row>
    <row r="1153" spans="3:48" ht="12.95" customHeight="1">
      <c r="C1153" s="181"/>
      <c r="D1153" s="181"/>
      <c r="AA1153" s="159"/>
      <c r="AB1153" s="159"/>
      <c r="AC1153" s="159"/>
      <c r="AD1153" s="159"/>
      <c r="AE1153" s="159"/>
      <c r="AG1153" s="184"/>
      <c r="AN1153" s="159"/>
      <c r="AO1153" s="159"/>
      <c r="AP1153" s="159"/>
      <c r="AQ1153" s="159"/>
      <c r="AR1153" s="159"/>
      <c r="AS1153" s="159"/>
      <c r="AT1153" s="159"/>
      <c r="AU1153" s="159"/>
    </row>
    <row r="1154" spans="3:48" ht="12.95" customHeight="1">
      <c r="C1154" s="181"/>
      <c r="D1154" s="181"/>
      <c r="AA1154" s="159"/>
      <c r="AB1154" s="159"/>
      <c r="AC1154" s="159"/>
      <c r="AD1154" s="159"/>
      <c r="AE1154" s="159"/>
      <c r="AG1154" s="184"/>
      <c r="AN1154" s="159"/>
      <c r="AO1154" s="159"/>
      <c r="AP1154" s="159"/>
      <c r="AQ1154" s="159"/>
      <c r="AR1154" s="159"/>
      <c r="AS1154" s="159"/>
      <c r="AT1154" s="159"/>
      <c r="AU1154" s="159"/>
    </row>
    <row r="1155" spans="3:48" ht="12.95" customHeight="1">
      <c r="C1155" s="181"/>
      <c r="D1155" s="181"/>
      <c r="AA1155" s="159"/>
      <c r="AB1155" s="159"/>
      <c r="AC1155" s="159"/>
      <c r="AD1155" s="159"/>
      <c r="AE1155" s="159"/>
      <c r="AG1155" s="184"/>
      <c r="AN1155" s="159"/>
      <c r="AO1155" s="159"/>
      <c r="AP1155" s="159"/>
      <c r="AQ1155" s="159"/>
      <c r="AR1155" s="159"/>
      <c r="AS1155" s="159"/>
      <c r="AT1155" s="159"/>
      <c r="AU1155" s="159"/>
    </row>
    <row r="1156" spans="3:48" ht="12.95" customHeight="1">
      <c r="C1156" s="181"/>
      <c r="D1156" s="181"/>
      <c r="AA1156" s="159"/>
      <c r="AB1156" s="159"/>
      <c r="AC1156" s="159"/>
      <c r="AD1156" s="159"/>
      <c r="AE1156" s="159"/>
      <c r="AG1156" s="184"/>
      <c r="AN1156" s="159"/>
      <c r="AO1156" s="159"/>
      <c r="AP1156" s="159"/>
      <c r="AQ1156" s="159"/>
      <c r="AR1156" s="159"/>
      <c r="AS1156" s="159"/>
      <c r="AT1156" s="159"/>
      <c r="AU1156" s="159"/>
      <c r="AV1156" s="159"/>
    </row>
    <row r="1157" spans="3:48" ht="12.95" customHeight="1">
      <c r="C1157" s="181"/>
      <c r="D1157" s="181"/>
      <c r="AA1157" s="159"/>
      <c r="AB1157" s="159"/>
      <c r="AC1157" s="159"/>
      <c r="AD1157" s="159"/>
      <c r="AE1157" s="159"/>
      <c r="AG1157" s="184"/>
      <c r="AN1157" s="159"/>
      <c r="AO1157" s="159"/>
      <c r="AP1157" s="159"/>
      <c r="AQ1157" s="159"/>
      <c r="AR1157" s="159"/>
      <c r="AS1157" s="159"/>
      <c r="AT1157" s="159"/>
      <c r="AU1157" s="159"/>
    </row>
    <row r="1158" spans="3:48" ht="12.95" customHeight="1">
      <c r="C1158" s="181"/>
      <c r="D1158" s="181"/>
      <c r="AA1158" s="159"/>
      <c r="AB1158" s="159"/>
      <c r="AC1158" s="159"/>
      <c r="AD1158" s="159"/>
      <c r="AE1158" s="159"/>
      <c r="AG1158" s="184"/>
      <c r="AN1158" s="159"/>
      <c r="AO1158" s="159"/>
      <c r="AP1158" s="159"/>
      <c r="AQ1158" s="159"/>
      <c r="AR1158" s="159"/>
      <c r="AS1158" s="159"/>
      <c r="AT1158" s="159"/>
      <c r="AU1158" s="159"/>
    </row>
    <row r="1159" spans="3:48" ht="12.95" customHeight="1">
      <c r="C1159" s="181"/>
      <c r="D1159" s="181"/>
      <c r="AA1159" s="159"/>
      <c r="AB1159" s="159"/>
      <c r="AC1159" s="159"/>
      <c r="AD1159" s="159"/>
      <c r="AE1159" s="159"/>
      <c r="AG1159" s="184"/>
      <c r="AN1159" s="159"/>
      <c r="AO1159" s="159"/>
      <c r="AP1159" s="159"/>
      <c r="AQ1159" s="159"/>
      <c r="AR1159" s="159"/>
      <c r="AS1159" s="159"/>
      <c r="AT1159" s="159"/>
      <c r="AU1159" s="159"/>
    </row>
    <row r="1160" spans="3:48" ht="12.95" customHeight="1">
      <c r="C1160" s="181"/>
      <c r="D1160" s="181"/>
      <c r="AA1160" s="159"/>
      <c r="AB1160" s="159"/>
      <c r="AC1160" s="159"/>
      <c r="AD1160" s="159"/>
      <c r="AE1160" s="159"/>
      <c r="AG1160" s="184"/>
      <c r="AN1160" s="159"/>
      <c r="AO1160" s="159"/>
      <c r="AP1160" s="159"/>
      <c r="AQ1160" s="159"/>
      <c r="AR1160" s="159"/>
      <c r="AS1160" s="159"/>
      <c r="AT1160" s="159"/>
      <c r="AU1160" s="159"/>
    </row>
    <row r="1161" spans="3:48" ht="12.95" customHeight="1">
      <c r="C1161" s="181"/>
      <c r="D1161" s="181"/>
      <c r="AA1161" s="159"/>
      <c r="AB1161" s="159"/>
      <c r="AC1161" s="159"/>
      <c r="AD1161" s="159"/>
      <c r="AE1161" s="159"/>
      <c r="AG1161" s="184"/>
      <c r="AN1161" s="159"/>
      <c r="AO1161" s="159"/>
      <c r="AP1161" s="159"/>
      <c r="AQ1161" s="159"/>
      <c r="AR1161" s="159"/>
      <c r="AS1161" s="159"/>
      <c r="AT1161" s="159"/>
      <c r="AU1161" s="159"/>
    </row>
    <row r="1162" spans="3:48" ht="12.95" customHeight="1">
      <c r="C1162" s="181"/>
      <c r="D1162" s="181"/>
      <c r="AA1162" s="159"/>
      <c r="AB1162" s="159"/>
      <c r="AC1162" s="159"/>
      <c r="AD1162" s="159"/>
      <c r="AE1162" s="159"/>
      <c r="AG1162" s="184"/>
      <c r="AN1162" s="159"/>
      <c r="AO1162" s="159"/>
      <c r="AP1162" s="159"/>
      <c r="AQ1162" s="159"/>
      <c r="AR1162" s="159"/>
      <c r="AS1162" s="159"/>
      <c r="AT1162" s="159"/>
      <c r="AU1162" s="159"/>
    </row>
    <row r="1163" spans="3:48" ht="12.95" customHeight="1">
      <c r="C1163" s="181"/>
      <c r="D1163" s="181"/>
      <c r="AA1163" s="159"/>
      <c r="AB1163" s="159"/>
      <c r="AC1163" s="159"/>
      <c r="AD1163" s="159"/>
      <c r="AE1163" s="159"/>
      <c r="AG1163" s="184"/>
      <c r="AN1163" s="159"/>
      <c r="AO1163" s="159"/>
      <c r="AP1163" s="159"/>
      <c r="AQ1163" s="159"/>
      <c r="AR1163" s="159"/>
      <c r="AS1163" s="159"/>
      <c r="AT1163" s="159"/>
      <c r="AU1163" s="159"/>
    </row>
    <row r="1164" spans="3:48" ht="12.95" customHeight="1">
      <c r="C1164" s="181"/>
      <c r="D1164" s="181"/>
      <c r="AA1164" s="159"/>
      <c r="AB1164" s="159"/>
      <c r="AC1164" s="159"/>
      <c r="AD1164" s="159"/>
      <c r="AE1164" s="159"/>
      <c r="AG1164" s="184"/>
      <c r="AN1164" s="159"/>
      <c r="AO1164" s="159"/>
      <c r="AP1164" s="159"/>
      <c r="AQ1164" s="159"/>
      <c r="AR1164" s="159"/>
      <c r="AS1164" s="159"/>
      <c r="AT1164" s="159"/>
      <c r="AU1164" s="159"/>
    </row>
    <row r="1165" spans="3:48" ht="12.95" customHeight="1">
      <c r="C1165" s="181"/>
      <c r="D1165" s="181"/>
      <c r="AA1165" s="159"/>
      <c r="AB1165" s="159"/>
      <c r="AC1165" s="159"/>
      <c r="AD1165" s="159"/>
      <c r="AE1165" s="159"/>
      <c r="AG1165" s="184"/>
      <c r="AN1165" s="159"/>
      <c r="AO1165" s="159"/>
      <c r="AP1165" s="159"/>
      <c r="AQ1165" s="159"/>
      <c r="AR1165" s="159"/>
      <c r="AS1165" s="159"/>
      <c r="AT1165" s="159"/>
      <c r="AU1165" s="159"/>
    </row>
    <row r="1166" spans="3:48" ht="12.95" customHeight="1">
      <c r="C1166" s="181"/>
      <c r="D1166" s="181"/>
      <c r="AA1166" s="159"/>
      <c r="AB1166" s="159"/>
      <c r="AC1166" s="159"/>
      <c r="AD1166" s="159"/>
      <c r="AE1166" s="159"/>
      <c r="AG1166" s="184"/>
      <c r="AN1166" s="159"/>
      <c r="AO1166" s="159"/>
      <c r="AP1166" s="159"/>
      <c r="AQ1166" s="159"/>
      <c r="AR1166" s="159"/>
      <c r="AS1166" s="159"/>
      <c r="AT1166" s="159"/>
      <c r="AU1166" s="159"/>
    </row>
    <row r="1167" spans="3:48" ht="12.95" customHeight="1">
      <c r="C1167" s="181"/>
      <c r="D1167" s="181"/>
      <c r="AA1167" s="159"/>
      <c r="AB1167" s="159"/>
      <c r="AC1167" s="159"/>
      <c r="AD1167" s="159"/>
      <c r="AE1167" s="159"/>
      <c r="AG1167" s="184"/>
      <c r="AN1167" s="159"/>
      <c r="AO1167" s="159"/>
      <c r="AP1167" s="159"/>
      <c r="AQ1167" s="159"/>
      <c r="AR1167" s="159"/>
      <c r="AS1167" s="159"/>
      <c r="AT1167" s="159"/>
      <c r="AU1167" s="159"/>
    </row>
    <row r="1168" spans="3:48" ht="12.95" customHeight="1">
      <c r="C1168" s="181"/>
      <c r="D1168" s="181"/>
      <c r="AA1168" s="159"/>
      <c r="AB1168" s="159"/>
      <c r="AC1168" s="159"/>
      <c r="AD1168" s="159"/>
      <c r="AE1168" s="159"/>
      <c r="AG1168" s="184"/>
      <c r="AN1168" s="159"/>
      <c r="AO1168" s="159"/>
      <c r="AP1168" s="159"/>
      <c r="AQ1168" s="159"/>
      <c r="AR1168" s="159"/>
      <c r="AS1168" s="159"/>
      <c r="AT1168" s="159"/>
      <c r="AU1168" s="159"/>
    </row>
    <row r="1169" spans="3:64" ht="12.95" customHeight="1">
      <c r="C1169" s="181"/>
      <c r="D1169" s="181"/>
      <c r="AA1169" s="159"/>
      <c r="AB1169" s="159"/>
      <c r="AC1169" s="159"/>
      <c r="AD1169" s="159"/>
      <c r="AE1169" s="159"/>
      <c r="AG1169" s="184"/>
      <c r="AN1169" s="159"/>
      <c r="AO1169" s="159"/>
      <c r="AP1169" s="159"/>
      <c r="AQ1169" s="159"/>
      <c r="AR1169" s="159"/>
      <c r="AS1169" s="159"/>
      <c r="AT1169" s="159"/>
      <c r="AU1169" s="159"/>
    </row>
    <row r="1170" spans="3:64" ht="12.95" customHeight="1">
      <c r="C1170" s="181"/>
      <c r="D1170" s="181"/>
      <c r="AA1170" s="159"/>
      <c r="AB1170" s="159"/>
      <c r="AC1170" s="159"/>
      <c r="AD1170" s="159"/>
      <c r="AE1170" s="159"/>
      <c r="AG1170" s="184"/>
      <c r="AN1170" s="159"/>
      <c r="AO1170" s="159"/>
      <c r="AP1170" s="159"/>
      <c r="AQ1170" s="159"/>
      <c r="AR1170" s="159"/>
      <c r="AS1170" s="159"/>
      <c r="AT1170" s="159"/>
      <c r="AU1170" s="159"/>
    </row>
    <row r="1171" spans="3:64" ht="12.95" customHeight="1">
      <c r="C1171" s="181"/>
      <c r="D1171" s="181"/>
      <c r="AA1171" s="159"/>
      <c r="AB1171" s="159"/>
      <c r="AC1171" s="159"/>
      <c r="AD1171" s="159"/>
      <c r="AE1171" s="159"/>
      <c r="AG1171" s="184"/>
      <c r="AN1171" s="159"/>
      <c r="AO1171" s="159"/>
      <c r="AP1171" s="159"/>
      <c r="AQ1171" s="159"/>
      <c r="AR1171" s="159"/>
      <c r="AS1171" s="159"/>
      <c r="AT1171" s="159"/>
      <c r="AU1171" s="159"/>
    </row>
    <row r="1172" spans="3:64" ht="12.95" customHeight="1">
      <c r="C1172" s="181"/>
      <c r="D1172" s="181"/>
      <c r="AA1172" s="159"/>
      <c r="AB1172" s="159"/>
      <c r="AC1172" s="159"/>
      <c r="AD1172" s="159"/>
      <c r="AE1172" s="159"/>
      <c r="AG1172" s="184"/>
      <c r="AN1172" s="159"/>
      <c r="AO1172" s="159"/>
      <c r="AP1172" s="159"/>
      <c r="AQ1172" s="159"/>
      <c r="AR1172" s="159"/>
      <c r="AS1172" s="159"/>
      <c r="AT1172" s="159"/>
      <c r="AU1172" s="159"/>
    </row>
    <row r="1173" spans="3:64" ht="12.95" customHeight="1">
      <c r="C1173" s="181"/>
      <c r="D1173" s="181"/>
      <c r="AA1173" s="159"/>
      <c r="AB1173" s="159"/>
      <c r="AC1173" s="159"/>
      <c r="AD1173" s="159"/>
      <c r="AE1173" s="159"/>
      <c r="AG1173" s="184"/>
      <c r="AN1173" s="159"/>
      <c r="AO1173" s="159"/>
      <c r="AP1173" s="159"/>
      <c r="AQ1173" s="159"/>
      <c r="AR1173" s="159"/>
      <c r="AS1173" s="159"/>
      <c r="AT1173" s="159"/>
      <c r="AU1173" s="159"/>
    </row>
    <row r="1174" spans="3:64" ht="12.95" customHeight="1">
      <c r="C1174" s="181"/>
      <c r="D1174" s="181"/>
      <c r="AA1174" s="159"/>
      <c r="AB1174" s="159"/>
      <c r="AC1174" s="159"/>
      <c r="AD1174" s="159"/>
      <c r="AE1174" s="159"/>
      <c r="AG1174" s="184"/>
      <c r="AN1174" s="159"/>
      <c r="AO1174" s="159"/>
      <c r="AP1174" s="159"/>
      <c r="AQ1174" s="159"/>
      <c r="AR1174" s="159"/>
      <c r="AS1174" s="159"/>
      <c r="AT1174" s="159"/>
      <c r="AU1174" s="159"/>
    </row>
    <row r="1175" spans="3:64" ht="12.95" customHeight="1">
      <c r="C1175" s="181"/>
      <c r="D1175" s="181"/>
      <c r="AA1175" s="159"/>
      <c r="AB1175" s="159"/>
      <c r="AC1175" s="159"/>
      <c r="AD1175" s="159"/>
      <c r="AE1175" s="159"/>
      <c r="AG1175" s="184"/>
      <c r="AN1175" s="159"/>
      <c r="AO1175" s="159"/>
      <c r="AP1175" s="159"/>
      <c r="AQ1175" s="159"/>
      <c r="AR1175" s="159"/>
      <c r="AS1175" s="159"/>
      <c r="AT1175" s="159"/>
      <c r="AU1175" s="159"/>
    </row>
    <row r="1176" spans="3:64" ht="12.95" customHeight="1">
      <c r="C1176" s="181"/>
      <c r="D1176" s="181"/>
      <c r="AA1176" s="159"/>
      <c r="AB1176" s="159"/>
      <c r="AC1176" s="159"/>
      <c r="AD1176" s="159"/>
      <c r="AE1176" s="159"/>
      <c r="AG1176" s="184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  <c r="BF1176" s="159"/>
      <c r="BG1176" s="159"/>
      <c r="BH1176" s="159"/>
      <c r="BI1176" s="159"/>
      <c r="BJ1176" s="159"/>
      <c r="BK1176" s="159"/>
      <c r="BL1176" s="159"/>
    </row>
    <row r="1177" spans="3:64" ht="12.95" customHeight="1">
      <c r="C1177" s="181"/>
      <c r="D1177" s="181"/>
      <c r="AA1177" s="159"/>
      <c r="AB1177" s="159"/>
      <c r="AC1177" s="159"/>
      <c r="AD1177" s="159"/>
      <c r="AE1177" s="159"/>
      <c r="AG1177" s="184"/>
      <c r="AN1177" s="159"/>
      <c r="AO1177" s="159"/>
      <c r="AP1177" s="159"/>
      <c r="AQ1177" s="159"/>
      <c r="AR1177" s="159"/>
      <c r="AS1177" s="159"/>
      <c r="AT1177" s="159"/>
      <c r="AU1177" s="159"/>
    </row>
    <row r="1178" spans="3:64" ht="12.95" customHeight="1">
      <c r="C1178" s="181"/>
      <c r="D1178" s="181"/>
      <c r="AA1178" s="159"/>
      <c r="AB1178" s="159"/>
      <c r="AC1178" s="159"/>
      <c r="AD1178" s="159"/>
      <c r="AE1178" s="159"/>
      <c r="AG1178" s="184"/>
      <c r="AN1178" s="159"/>
      <c r="AO1178" s="159"/>
      <c r="AP1178" s="159"/>
      <c r="AQ1178" s="159"/>
      <c r="AR1178" s="159"/>
      <c r="AS1178" s="159"/>
      <c r="AT1178" s="159"/>
      <c r="AU1178" s="159"/>
    </row>
    <row r="1179" spans="3:64" ht="12.95" customHeight="1">
      <c r="C1179" s="181"/>
      <c r="D1179" s="181"/>
      <c r="AA1179" s="159"/>
      <c r="AB1179" s="159"/>
      <c r="AC1179" s="159"/>
      <c r="AD1179" s="159"/>
      <c r="AE1179" s="159"/>
      <c r="AG1179" s="184"/>
      <c r="AN1179" s="159"/>
      <c r="AO1179" s="159"/>
      <c r="AP1179" s="159"/>
      <c r="AQ1179" s="159"/>
      <c r="AR1179" s="159"/>
      <c r="AS1179" s="159"/>
      <c r="AT1179" s="159"/>
      <c r="AU1179" s="159"/>
    </row>
    <row r="1180" spans="3:64" ht="12.95" customHeight="1">
      <c r="C1180" s="181"/>
      <c r="D1180" s="181"/>
      <c r="AA1180" s="159"/>
      <c r="AB1180" s="159"/>
      <c r="AC1180" s="159"/>
      <c r="AD1180" s="159"/>
      <c r="AE1180" s="159"/>
      <c r="AG1180" s="184"/>
      <c r="AN1180" s="159"/>
      <c r="AO1180" s="159"/>
      <c r="AP1180" s="159"/>
      <c r="AQ1180" s="159"/>
      <c r="AR1180" s="159"/>
      <c r="AS1180" s="159"/>
      <c r="AT1180" s="159"/>
      <c r="AU1180" s="159"/>
    </row>
    <row r="1181" spans="3:64" ht="12.95" customHeight="1">
      <c r="C1181" s="181"/>
      <c r="D1181" s="181"/>
      <c r="AA1181" s="159"/>
      <c r="AB1181" s="159"/>
      <c r="AC1181" s="159"/>
      <c r="AD1181" s="159"/>
      <c r="AE1181" s="159"/>
      <c r="AG1181" s="184"/>
      <c r="AN1181" s="159"/>
      <c r="AO1181" s="159"/>
      <c r="AP1181" s="159"/>
      <c r="AQ1181" s="159"/>
      <c r="AR1181" s="159"/>
      <c r="AS1181" s="159"/>
      <c r="AT1181" s="159"/>
      <c r="AU1181" s="159"/>
    </row>
    <row r="1182" spans="3:64" ht="12.95" customHeight="1">
      <c r="C1182" s="181"/>
      <c r="D1182" s="181"/>
      <c r="AA1182" s="159"/>
      <c r="AB1182" s="159"/>
      <c r="AC1182" s="159"/>
      <c r="AD1182" s="159"/>
      <c r="AE1182" s="159"/>
      <c r="AG1182" s="184"/>
      <c r="AN1182" s="159"/>
      <c r="AO1182" s="159"/>
      <c r="AP1182" s="159"/>
      <c r="AQ1182" s="159"/>
      <c r="AR1182" s="159"/>
      <c r="AS1182" s="159"/>
      <c r="AT1182" s="159"/>
      <c r="AU1182" s="159"/>
    </row>
    <row r="1183" spans="3:64" ht="12.95" customHeight="1">
      <c r="C1183" s="181"/>
      <c r="D1183" s="181"/>
      <c r="AA1183" s="159"/>
      <c r="AB1183" s="159"/>
      <c r="AC1183" s="159"/>
      <c r="AD1183" s="159"/>
      <c r="AE1183" s="159"/>
      <c r="AG1183" s="184"/>
      <c r="AN1183" s="159"/>
      <c r="AO1183" s="159"/>
      <c r="AP1183" s="159"/>
      <c r="AQ1183" s="159"/>
      <c r="AR1183" s="159"/>
      <c r="AS1183" s="159"/>
      <c r="AT1183" s="159"/>
      <c r="AU1183" s="159"/>
    </row>
    <row r="1184" spans="3:64" ht="12.95" customHeight="1">
      <c r="C1184" s="181"/>
      <c r="D1184" s="181"/>
      <c r="AA1184" s="159"/>
      <c r="AB1184" s="159"/>
      <c r="AC1184" s="159"/>
      <c r="AD1184" s="159"/>
      <c r="AE1184" s="159"/>
      <c r="AG1184" s="184"/>
      <c r="AN1184" s="159"/>
      <c r="AO1184" s="159"/>
      <c r="AP1184" s="159"/>
      <c r="AQ1184" s="159"/>
      <c r="AR1184" s="159"/>
      <c r="AS1184" s="159"/>
      <c r="AT1184" s="159"/>
      <c r="AU1184" s="159"/>
    </row>
    <row r="1185" spans="3:48" ht="12.95" customHeight="1">
      <c r="C1185" s="181"/>
      <c r="D1185" s="181"/>
      <c r="AA1185" s="159"/>
      <c r="AB1185" s="159"/>
      <c r="AC1185" s="159"/>
      <c r="AD1185" s="159"/>
      <c r="AE1185" s="159"/>
      <c r="AG1185" s="184"/>
      <c r="AN1185" s="159"/>
      <c r="AO1185" s="159"/>
      <c r="AP1185" s="159"/>
      <c r="AQ1185" s="159"/>
      <c r="AR1185" s="159"/>
      <c r="AS1185" s="159"/>
      <c r="AT1185" s="159"/>
      <c r="AU1185" s="159"/>
    </row>
    <row r="1186" spans="3:48" ht="12.95" customHeight="1">
      <c r="C1186" s="181"/>
      <c r="D1186" s="181"/>
      <c r="AA1186" s="159"/>
      <c r="AB1186" s="159"/>
      <c r="AC1186" s="159"/>
      <c r="AD1186" s="159"/>
      <c r="AE1186" s="159"/>
      <c r="AG1186" s="184"/>
      <c r="AN1186" s="159"/>
      <c r="AO1186" s="159"/>
      <c r="AP1186" s="159"/>
      <c r="AQ1186" s="159"/>
      <c r="AR1186" s="159"/>
      <c r="AS1186" s="159"/>
      <c r="AT1186" s="159"/>
      <c r="AU1186" s="159"/>
    </row>
    <row r="1187" spans="3:48" ht="12.95" customHeight="1">
      <c r="C1187" s="181"/>
      <c r="D1187" s="181"/>
      <c r="AA1187" s="159"/>
      <c r="AB1187" s="159"/>
      <c r="AC1187" s="159"/>
      <c r="AD1187" s="159"/>
      <c r="AE1187" s="159"/>
      <c r="AG1187" s="184"/>
      <c r="AN1187" s="159"/>
      <c r="AO1187" s="159"/>
      <c r="AP1187" s="159"/>
      <c r="AQ1187" s="159"/>
      <c r="AR1187" s="159"/>
      <c r="AS1187" s="159"/>
      <c r="AT1187" s="159"/>
      <c r="AU1187" s="159"/>
    </row>
    <row r="1188" spans="3:48" ht="12.95" customHeight="1">
      <c r="C1188" s="181"/>
      <c r="D1188" s="181"/>
      <c r="AA1188" s="159"/>
      <c r="AB1188" s="159"/>
      <c r="AC1188" s="159"/>
      <c r="AD1188" s="159"/>
      <c r="AE1188" s="159"/>
      <c r="AG1188" s="184"/>
      <c r="AN1188" s="159"/>
      <c r="AO1188" s="159"/>
      <c r="AP1188" s="159"/>
      <c r="AQ1188" s="159"/>
      <c r="AR1188" s="159"/>
      <c r="AS1188" s="159"/>
      <c r="AT1188" s="159"/>
      <c r="AU1188" s="159"/>
    </row>
    <row r="1189" spans="3:48" ht="12.95" customHeight="1">
      <c r="C1189" s="181"/>
      <c r="D1189" s="181"/>
      <c r="AA1189" s="159"/>
      <c r="AB1189" s="159"/>
      <c r="AC1189" s="159"/>
      <c r="AD1189" s="159"/>
      <c r="AE1189" s="159"/>
      <c r="AG1189" s="184"/>
      <c r="AN1189" s="159"/>
      <c r="AO1189" s="159"/>
      <c r="AP1189" s="159"/>
      <c r="AQ1189" s="159"/>
      <c r="AR1189" s="159"/>
      <c r="AS1189" s="159"/>
      <c r="AT1189" s="159"/>
      <c r="AU1189" s="159"/>
      <c r="AV1189" s="159"/>
    </row>
    <row r="1190" spans="3:48" ht="12.95" customHeight="1">
      <c r="C1190" s="181"/>
      <c r="D1190" s="181"/>
      <c r="AA1190" s="159"/>
      <c r="AB1190" s="159"/>
      <c r="AC1190" s="159"/>
      <c r="AD1190" s="159"/>
      <c r="AE1190" s="159"/>
      <c r="AG1190" s="184"/>
      <c r="AN1190" s="159"/>
      <c r="AO1190" s="159"/>
      <c r="AP1190" s="159"/>
      <c r="AQ1190" s="159"/>
      <c r="AR1190" s="159"/>
      <c r="AS1190" s="159"/>
      <c r="AT1190" s="159"/>
      <c r="AU1190" s="159"/>
    </row>
    <row r="1191" spans="3:48" ht="12.95" customHeight="1">
      <c r="C1191" s="181"/>
      <c r="D1191" s="181"/>
      <c r="AA1191" s="159"/>
      <c r="AB1191" s="159"/>
      <c r="AC1191" s="159"/>
      <c r="AD1191" s="159"/>
      <c r="AE1191" s="159"/>
      <c r="AG1191" s="184"/>
      <c r="AN1191" s="159"/>
      <c r="AO1191" s="159"/>
      <c r="AP1191" s="159"/>
      <c r="AQ1191" s="159"/>
      <c r="AR1191" s="159"/>
      <c r="AS1191" s="159"/>
      <c r="AT1191" s="159"/>
      <c r="AU1191" s="159"/>
    </row>
    <row r="1192" spans="3:48" ht="12.95" customHeight="1">
      <c r="C1192" s="181"/>
      <c r="D1192" s="181"/>
      <c r="AA1192" s="159"/>
      <c r="AB1192" s="159"/>
      <c r="AC1192" s="159"/>
      <c r="AD1192" s="159"/>
      <c r="AE1192" s="159"/>
      <c r="AG1192" s="184"/>
      <c r="AN1192" s="159"/>
      <c r="AO1192" s="159"/>
      <c r="AP1192" s="159"/>
      <c r="AQ1192" s="159"/>
      <c r="AR1192" s="159"/>
      <c r="AS1192" s="159"/>
      <c r="AT1192" s="159"/>
      <c r="AU1192" s="159"/>
      <c r="AV1192" s="159"/>
    </row>
    <row r="1193" spans="3:48" ht="12.95" customHeight="1">
      <c r="C1193" s="181"/>
      <c r="D1193" s="181"/>
      <c r="AA1193" s="159"/>
      <c r="AB1193" s="159"/>
      <c r="AC1193" s="159"/>
      <c r="AD1193" s="159"/>
      <c r="AE1193" s="159"/>
      <c r="AG1193" s="184"/>
      <c r="AN1193" s="159"/>
      <c r="AO1193" s="159"/>
      <c r="AP1193" s="159"/>
      <c r="AQ1193" s="159"/>
      <c r="AR1193" s="159"/>
      <c r="AS1193" s="159"/>
      <c r="AT1193" s="159"/>
      <c r="AU1193" s="159"/>
    </row>
    <row r="1194" spans="3:48" ht="12.95" customHeight="1">
      <c r="C1194" s="181"/>
      <c r="D1194" s="181"/>
      <c r="AA1194" s="159"/>
      <c r="AB1194" s="159"/>
      <c r="AC1194" s="159"/>
      <c r="AD1194" s="159"/>
      <c r="AE1194" s="159"/>
      <c r="AG1194" s="184"/>
      <c r="AN1194" s="159"/>
      <c r="AO1194" s="159"/>
      <c r="AP1194" s="159"/>
      <c r="AQ1194" s="159"/>
      <c r="AR1194" s="159"/>
      <c r="AS1194" s="159"/>
      <c r="AT1194" s="159"/>
      <c r="AU1194" s="159"/>
    </row>
    <row r="1195" spans="3:48" ht="12.95" customHeight="1">
      <c r="C1195" s="181"/>
      <c r="D1195" s="181"/>
      <c r="AA1195" s="159"/>
      <c r="AB1195" s="159"/>
      <c r="AC1195" s="159"/>
      <c r="AD1195" s="159"/>
      <c r="AE1195" s="159"/>
      <c r="AG1195" s="184"/>
      <c r="AN1195" s="159"/>
      <c r="AO1195" s="159"/>
      <c r="AP1195" s="159"/>
      <c r="AQ1195" s="159"/>
      <c r="AR1195" s="159"/>
      <c r="AS1195" s="159"/>
      <c r="AT1195" s="159"/>
      <c r="AU1195" s="159"/>
    </row>
    <row r="1196" spans="3:48" ht="12.95" customHeight="1">
      <c r="C1196" s="181"/>
      <c r="D1196" s="181"/>
      <c r="AA1196" s="159"/>
      <c r="AB1196" s="159"/>
      <c r="AC1196" s="159"/>
      <c r="AD1196" s="159"/>
      <c r="AE1196" s="159"/>
      <c r="AG1196" s="184"/>
      <c r="AN1196" s="159"/>
      <c r="AO1196" s="159"/>
      <c r="AP1196" s="159"/>
      <c r="AQ1196" s="159"/>
      <c r="AR1196" s="159"/>
      <c r="AS1196" s="159"/>
      <c r="AT1196" s="159"/>
      <c r="AU1196" s="159"/>
    </row>
    <row r="1197" spans="3:48" ht="12.95" customHeight="1">
      <c r="C1197" s="181"/>
      <c r="D1197" s="181"/>
      <c r="AA1197" s="159"/>
      <c r="AB1197" s="159"/>
      <c r="AC1197" s="159"/>
      <c r="AD1197" s="159"/>
      <c r="AE1197" s="159"/>
      <c r="AG1197" s="184"/>
      <c r="AN1197" s="159"/>
      <c r="AO1197" s="159"/>
      <c r="AP1197" s="159"/>
      <c r="AQ1197" s="159"/>
      <c r="AR1197" s="159"/>
      <c r="AS1197" s="159"/>
      <c r="AT1197" s="159"/>
      <c r="AU1197" s="159"/>
    </row>
    <row r="1198" spans="3:48" ht="12.95" customHeight="1">
      <c r="C1198" s="181"/>
      <c r="D1198" s="181"/>
      <c r="AA1198" s="159"/>
      <c r="AB1198" s="159"/>
      <c r="AC1198" s="159"/>
      <c r="AD1198" s="159"/>
      <c r="AE1198" s="159"/>
      <c r="AG1198" s="184"/>
      <c r="AN1198" s="159"/>
      <c r="AO1198" s="159"/>
      <c r="AP1198" s="159"/>
      <c r="AQ1198" s="159"/>
      <c r="AR1198" s="159"/>
      <c r="AS1198" s="159"/>
      <c r="AT1198" s="159"/>
      <c r="AU1198" s="159"/>
    </row>
    <row r="1199" spans="3:48" ht="12.95" customHeight="1">
      <c r="C1199" s="181"/>
      <c r="D1199" s="181"/>
      <c r="AA1199" s="159"/>
      <c r="AB1199" s="159"/>
      <c r="AC1199" s="159"/>
      <c r="AD1199" s="159"/>
      <c r="AE1199" s="159"/>
      <c r="AG1199" s="184"/>
      <c r="AN1199" s="159"/>
      <c r="AO1199" s="159"/>
      <c r="AP1199" s="159"/>
      <c r="AQ1199" s="159"/>
      <c r="AR1199" s="159"/>
      <c r="AS1199" s="159"/>
      <c r="AT1199" s="159"/>
      <c r="AU1199" s="159"/>
    </row>
    <row r="1200" spans="3:48" ht="12.95" customHeight="1">
      <c r="C1200" s="181"/>
      <c r="D1200" s="181"/>
      <c r="AA1200" s="159"/>
      <c r="AB1200" s="159"/>
      <c r="AC1200" s="159"/>
      <c r="AD1200" s="159"/>
      <c r="AE1200" s="159"/>
      <c r="AG1200" s="184"/>
      <c r="AN1200" s="159"/>
      <c r="AO1200" s="159"/>
      <c r="AP1200" s="159"/>
      <c r="AQ1200" s="159"/>
      <c r="AR1200" s="159"/>
      <c r="AS1200" s="159"/>
      <c r="AT1200" s="159"/>
      <c r="AU1200" s="159"/>
    </row>
    <row r="1201" spans="3:48" ht="12.95" customHeight="1">
      <c r="C1201" s="181"/>
      <c r="D1201" s="181"/>
      <c r="AA1201" s="159"/>
      <c r="AB1201" s="159"/>
      <c r="AC1201" s="159"/>
      <c r="AD1201" s="159"/>
      <c r="AE1201" s="159"/>
      <c r="AG1201" s="184"/>
      <c r="AN1201" s="159"/>
      <c r="AO1201" s="159"/>
      <c r="AP1201" s="159"/>
      <c r="AQ1201" s="159"/>
      <c r="AR1201" s="159"/>
      <c r="AS1201" s="159"/>
      <c r="AT1201" s="159"/>
      <c r="AU1201" s="159"/>
    </row>
    <row r="1202" spans="3:48" ht="12.95" customHeight="1">
      <c r="C1202" s="181"/>
      <c r="D1202" s="181"/>
      <c r="AA1202" s="159"/>
      <c r="AB1202" s="159"/>
      <c r="AC1202" s="159"/>
      <c r="AD1202" s="159"/>
      <c r="AE1202" s="159"/>
      <c r="AG1202" s="184"/>
      <c r="AN1202" s="159"/>
      <c r="AO1202" s="159"/>
      <c r="AP1202" s="159"/>
      <c r="AQ1202" s="159"/>
      <c r="AR1202" s="159"/>
      <c r="AS1202" s="159"/>
      <c r="AT1202" s="159"/>
      <c r="AU1202" s="159"/>
    </row>
    <row r="1203" spans="3:48" ht="12.95" customHeight="1">
      <c r="C1203" s="181"/>
      <c r="D1203" s="181"/>
      <c r="AA1203" s="159"/>
      <c r="AB1203" s="159"/>
      <c r="AC1203" s="159"/>
      <c r="AD1203" s="159"/>
      <c r="AE1203" s="159"/>
      <c r="AG1203" s="184"/>
      <c r="AN1203" s="159"/>
      <c r="AO1203" s="159"/>
      <c r="AP1203" s="159"/>
      <c r="AQ1203" s="159"/>
      <c r="AR1203" s="159"/>
      <c r="AS1203" s="159"/>
      <c r="AT1203" s="159"/>
      <c r="AU1203" s="159"/>
    </row>
    <row r="1204" spans="3:48" ht="12.95" customHeight="1">
      <c r="C1204" s="181"/>
      <c r="D1204" s="181"/>
      <c r="AA1204" s="159"/>
      <c r="AB1204" s="159"/>
      <c r="AC1204" s="159"/>
      <c r="AD1204" s="159"/>
      <c r="AE1204" s="159"/>
      <c r="AG1204" s="184"/>
      <c r="AN1204" s="159"/>
      <c r="AO1204" s="159"/>
      <c r="AP1204" s="159"/>
      <c r="AQ1204" s="159"/>
      <c r="AR1204" s="159"/>
      <c r="AS1204" s="159"/>
      <c r="AT1204" s="159"/>
      <c r="AU1204" s="159"/>
      <c r="AV1204" s="159"/>
    </row>
    <row r="1205" spans="3:48" ht="12.95" customHeight="1">
      <c r="C1205" s="181"/>
      <c r="D1205" s="181"/>
      <c r="AA1205" s="159"/>
      <c r="AB1205" s="159"/>
      <c r="AC1205" s="159"/>
      <c r="AD1205" s="159"/>
      <c r="AE1205" s="159"/>
      <c r="AG1205" s="184"/>
      <c r="AN1205" s="159"/>
      <c r="AO1205" s="159"/>
      <c r="AP1205" s="159"/>
      <c r="AQ1205" s="159"/>
      <c r="AR1205" s="159"/>
      <c r="AS1205" s="159"/>
      <c r="AT1205" s="159"/>
      <c r="AU1205" s="159"/>
    </row>
    <row r="1206" spans="3:48" ht="12.95" customHeight="1">
      <c r="C1206" s="181"/>
      <c r="D1206" s="181"/>
      <c r="AA1206" s="159"/>
      <c r="AB1206" s="159"/>
      <c r="AC1206" s="159"/>
      <c r="AD1206" s="159"/>
      <c r="AE1206" s="159"/>
      <c r="AG1206" s="184"/>
      <c r="AN1206" s="159"/>
      <c r="AO1206" s="159"/>
      <c r="AP1206" s="159"/>
      <c r="AQ1206" s="159"/>
      <c r="AR1206" s="159"/>
      <c r="AS1206" s="159"/>
      <c r="AT1206" s="159"/>
      <c r="AU1206" s="159"/>
    </row>
    <row r="1207" spans="3:48" ht="12.95" customHeight="1">
      <c r="C1207" s="181"/>
      <c r="D1207" s="181"/>
      <c r="AA1207" s="159"/>
      <c r="AB1207" s="159"/>
      <c r="AC1207" s="159"/>
      <c r="AD1207" s="159"/>
      <c r="AE1207" s="159"/>
      <c r="AG1207" s="184"/>
      <c r="AN1207" s="159"/>
      <c r="AO1207" s="159"/>
      <c r="AP1207" s="159"/>
      <c r="AQ1207" s="159"/>
      <c r="AR1207" s="159"/>
      <c r="AS1207" s="159"/>
      <c r="AT1207" s="159"/>
      <c r="AU1207" s="159"/>
    </row>
    <row r="1208" spans="3:48" ht="12.95" customHeight="1">
      <c r="C1208" s="181"/>
      <c r="D1208" s="181"/>
      <c r="AA1208" s="159"/>
      <c r="AB1208" s="159"/>
      <c r="AC1208" s="159"/>
      <c r="AD1208" s="159"/>
      <c r="AE1208" s="159"/>
      <c r="AG1208" s="184"/>
      <c r="AN1208" s="159"/>
      <c r="AO1208" s="159"/>
      <c r="AP1208" s="159"/>
      <c r="AQ1208" s="159"/>
      <c r="AR1208" s="159"/>
      <c r="AS1208" s="159"/>
      <c r="AT1208" s="159"/>
      <c r="AU1208" s="159"/>
    </row>
    <row r="1209" spans="3:48" ht="12.95" customHeight="1">
      <c r="C1209" s="181"/>
      <c r="D1209" s="181"/>
      <c r="AA1209" s="159"/>
      <c r="AB1209" s="159"/>
      <c r="AC1209" s="159"/>
      <c r="AD1209" s="159"/>
      <c r="AE1209" s="159"/>
      <c r="AG1209" s="184"/>
      <c r="AN1209" s="159"/>
      <c r="AO1209" s="159"/>
      <c r="AP1209" s="159"/>
      <c r="AQ1209" s="159"/>
      <c r="AR1209" s="159"/>
      <c r="AS1209" s="159"/>
      <c r="AT1209" s="159"/>
      <c r="AU1209" s="159"/>
    </row>
    <row r="1210" spans="3:48" ht="12.95" customHeight="1">
      <c r="C1210" s="181"/>
      <c r="D1210" s="181"/>
      <c r="AA1210" s="159"/>
      <c r="AB1210" s="159"/>
      <c r="AC1210" s="159"/>
      <c r="AD1210" s="159"/>
      <c r="AE1210" s="159"/>
      <c r="AG1210" s="184"/>
      <c r="AN1210" s="159"/>
      <c r="AO1210" s="159"/>
      <c r="AP1210" s="159"/>
      <c r="AQ1210" s="159"/>
      <c r="AR1210" s="159"/>
      <c r="AS1210" s="159"/>
      <c r="AT1210" s="159"/>
      <c r="AU1210" s="159"/>
    </row>
    <row r="1211" spans="3:48" ht="12.95" customHeight="1">
      <c r="C1211" s="181"/>
      <c r="D1211" s="181"/>
      <c r="AA1211" s="159"/>
      <c r="AB1211" s="159"/>
      <c r="AC1211" s="159"/>
      <c r="AD1211" s="159"/>
      <c r="AE1211" s="159"/>
      <c r="AG1211" s="184"/>
      <c r="AN1211" s="159"/>
      <c r="AO1211" s="159"/>
      <c r="AP1211" s="159"/>
      <c r="AQ1211" s="159"/>
      <c r="AR1211" s="159"/>
      <c r="AS1211" s="159"/>
      <c r="AT1211" s="159"/>
      <c r="AU1211" s="159"/>
    </row>
    <row r="1212" spans="3:48" ht="12.95" customHeight="1">
      <c r="C1212" s="181"/>
      <c r="D1212" s="181"/>
      <c r="AA1212" s="159"/>
      <c r="AB1212" s="159"/>
      <c r="AC1212" s="159"/>
      <c r="AD1212" s="159"/>
      <c r="AE1212" s="159"/>
      <c r="AG1212" s="184"/>
      <c r="AN1212" s="159"/>
      <c r="AO1212" s="159"/>
      <c r="AP1212" s="159"/>
      <c r="AQ1212" s="159"/>
      <c r="AR1212" s="159"/>
      <c r="AS1212" s="159"/>
      <c r="AT1212" s="159"/>
      <c r="AU1212" s="159"/>
    </row>
    <row r="1213" spans="3:48" ht="12.95" customHeight="1">
      <c r="C1213" s="181"/>
      <c r="D1213" s="181"/>
      <c r="AA1213" s="159"/>
      <c r="AB1213" s="159"/>
      <c r="AC1213" s="159"/>
      <c r="AD1213" s="159"/>
      <c r="AE1213" s="159"/>
      <c r="AG1213" s="184"/>
      <c r="AN1213" s="159"/>
      <c r="AO1213" s="159"/>
      <c r="AP1213" s="159"/>
      <c r="AQ1213" s="159"/>
      <c r="AR1213" s="159"/>
      <c r="AS1213" s="159"/>
      <c r="AT1213" s="159"/>
      <c r="AU1213" s="159"/>
    </row>
    <row r="1214" spans="3:48" ht="12.95" customHeight="1">
      <c r="C1214" s="181"/>
      <c r="D1214" s="181"/>
      <c r="AA1214" s="159"/>
      <c r="AB1214" s="159"/>
      <c r="AC1214" s="159"/>
      <c r="AD1214" s="159"/>
      <c r="AE1214" s="159"/>
      <c r="AG1214" s="184"/>
      <c r="AN1214" s="159"/>
      <c r="AO1214" s="159"/>
      <c r="AP1214" s="159"/>
      <c r="AQ1214" s="159"/>
      <c r="AR1214" s="159"/>
      <c r="AS1214" s="159"/>
      <c r="AT1214" s="159"/>
      <c r="AU1214" s="159"/>
    </row>
    <row r="1215" spans="3:48" ht="12.95" customHeight="1">
      <c r="C1215" s="181"/>
      <c r="D1215" s="181"/>
      <c r="AA1215" s="159"/>
      <c r="AB1215" s="159"/>
      <c r="AC1215" s="159"/>
      <c r="AD1215" s="159"/>
      <c r="AE1215" s="159"/>
      <c r="AG1215" s="184"/>
      <c r="AN1215" s="159"/>
      <c r="AO1215" s="159"/>
      <c r="AP1215" s="159"/>
      <c r="AQ1215" s="159"/>
      <c r="AR1215" s="159"/>
      <c r="AS1215" s="159"/>
      <c r="AT1215" s="159"/>
      <c r="AU1215" s="159"/>
    </row>
    <row r="1216" spans="3:48" ht="12.95" customHeight="1">
      <c r="C1216" s="181"/>
      <c r="D1216" s="181"/>
      <c r="AA1216" s="159"/>
      <c r="AB1216" s="159"/>
      <c r="AC1216" s="159"/>
      <c r="AD1216" s="159"/>
      <c r="AE1216" s="159"/>
      <c r="AG1216" s="184"/>
      <c r="AN1216" s="159"/>
      <c r="AO1216" s="159"/>
      <c r="AP1216" s="159"/>
      <c r="AQ1216" s="159"/>
      <c r="AR1216" s="159"/>
      <c r="AS1216" s="159"/>
      <c r="AT1216" s="159"/>
      <c r="AU1216" s="159"/>
    </row>
    <row r="1217" spans="3:64" ht="12.95" customHeight="1">
      <c r="C1217" s="181"/>
      <c r="D1217" s="181"/>
      <c r="AA1217" s="159"/>
      <c r="AB1217" s="159"/>
      <c r="AC1217" s="159"/>
      <c r="AD1217" s="159"/>
      <c r="AE1217" s="159"/>
      <c r="AG1217" s="184"/>
      <c r="AN1217" s="159"/>
      <c r="AO1217" s="159"/>
      <c r="AP1217" s="159"/>
      <c r="AQ1217" s="159"/>
      <c r="AR1217" s="159"/>
      <c r="AS1217" s="159"/>
      <c r="AT1217" s="159"/>
      <c r="AU1217" s="159"/>
    </row>
    <row r="1218" spans="3:64" ht="12.95" customHeight="1">
      <c r="C1218" s="181"/>
      <c r="D1218" s="181"/>
      <c r="AA1218" s="159"/>
      <c r="AB1218" s="159"/>
      <c r="AC1218" s="159"/>
      <c r="AD1218" s="159"/>
      <c r="AE1218" s="159"/>
      <c r="AG1218" s="184"/>
      <c r="AN1218" s="159"/>
      <c r="AO1218" s="159"/>
      <c r="AP1218" s="159"/>
      <c r="AQ1218" s="159"/>
      <c r="AR1218" s="159"/>
      <c r="AS1218" s="159"/>
      <c r="AT1218" s="159"/>
      <c r="AU1218" s="159"/>
    </row>
    <row r="1219" spans="3:64" ht="12.95" customHeight="1">
      <c r="C1219" s="181"/>
      <c r="D1219" s="181"/>
      <c r="AA1219" s="159"/>
      <c r="AB1219" s="159"/>
      <c r="AC1219" s="159"/>
      <c r="AD1219" s="159"/>
      <c r="AE1219" s="159"/>
      <c r="AG1219" s="184"/>
      <c r="AN1219" s="159"/>
      <c r="AO1219" s="159"/>
      <c r="AP1219" s="159"/>
      <c r="AQ1219" s="159"/>
      <c r="AR1219" s="159"/>
      <c r="AS1219" s="159"/>
      <c r="AT1219" s="159"/>
      <c r="AU1219" s="159"/>
    </row>
    <row r="1220" spans="3:64" ht="12.95" customHeight="1">
      <c r="C1220" s="181"/>
      <c r="D1220" s="181"/>
      <c r="AA1220" s="159"/>
      <c r="AB1220" s="159"/>
      <c r="AC1220" s="159"/>
      <c r="AD1220" s="159"/>
      <c r="AE1220" s="159"/>
      <c r="AG1220" s="184"/>
      <c r="AN1220" s="159"/>
      <c r="AO1220" s="159"/>
      <c r="AP1220" s="159"/>
      <c r="AQ1220" s="159"/>
      <c r="AR1220" s="159"/>
      <c r="AS1220" s="159"/>
      <c r="AT1220" s="159"/>
      <c r="AU1220" s="159"/>
    </row>
    <row r="1221" spans="3:64" ht="12.95" customHeight="1">
      <c r="C1221" s="181"/>
      <c r="D1221" s="181"/>
      <c r="AA1221" s="159"/>
      <c r="AB1221" s="159"/>
      <c r="AC1221" s="159"/>
      <c r="AD1221" s="159"/>
      <c r="AE1221" s="159"/>
      <c r="AG1221" s="184"/>
      <c r="AN1221" s="159"/>
      <c r="AO1221" s="159"/>
      <c r="AP1221" s="159"/>
      <c r="AQ1221" s="159"/>
      <c r="AR1221" s="159"/>
      <c r="AS1221" s="159"/>
      <c r="AT1221" s="159"/>
      <c r="AU1221" s="159"/>
    </row>
    <row r="1222" spans="3:64" ht="12.95" customHeight="1">
      <c r="C1222" s="181"/>
      <c r="D1222" s="181"/>
      <c r="AA1222" s="159"/>
      <c r="AB1222" s="159"/>
      <c r="AC1222" s="159"/>
      <c r="AD1222" s="159"/>
      <c r="AE1222" s="159"/>
      <c r="AG1222" s="184"/>
      <c r="AN1222" s="159"/>
      <c r="AO1222" s="159"/>
      <c r="AP1222" s="159"/>
      <c r="AQ1222" s="159"/>
      <c r="AR1222" s="159"/>
      <c r="AS1222" s="159"/>
      <c r="AT1222" s="159"/>
      <c r="AU1222" s="159"/>
    </row>
    <row r="1223" spans="3:64" ht="12.95" customHeight="1">
      <c r="C1223" s="181"/>
      <c r="D1223" s="181"/>
      <c r="AA1223" s="159"/>
      <c r="AB1223" s="159"/>
      <c r="AC1223" s="159"/>
      <c r="AD1223" s="159"/>
      <c r="AE1223" s="159"/>
      <c r="AG1223" s="184"/>
      <c r="AN1223" s="159"/>
      <c r="AO1223" s="159"/>
      <c r="AP1223" s="159"/>
      <c r="AQ1223" s="159"/>
      <c r="AR1223" s="159"/>
      <c r="AS1223" s="159"/>
      <c r="AT1223" s="159"/>
      <c r="AU1223" s="159"/>
    </row>
    <row r="1224" spans="3:64" ht="12.95" customHeight="1">
      <c r="C1224" s="181"/>
      <c r="D1224" s="181"/>
      <c r="AA1224" s="159"/>
      <c r="AB1224" s="159"/>
      <c r="AC1224" s="159"/>
      <c r="AD1224" s="159"/>
      <c r="AE1224" s="159"/>
      <c r="AG1224" s="184"/>
      <c r="AN1224" s="159"/>
      <c r="AO1224" s="159"/>
      <c r="AP1224" s="159"/>
      <c r="AQ1224" s="159"/>
      <c r="AR1224" s="159"/>
      <c r="AS1224" s="159"/>
      <c r="AT1224" s="159"/>
      <c r="AU1224" s="159"/>
    </row>
    <row r="1225" spans="3:64" ht="12.95" customHeight="1">
      <c r="C1225" s="181"/>
      <c r="D1225" s="181"/>
      <c r="AA1225" s="159"/>
      <c r="AB1225" s="159"/>
      <c r="AC1225" s="159"/>
      <c r="AD1225" s="159"/>
      <c r="AE1225" s="159"/>
      <c r="AG1225" s="184"/>
      <c r="AN1225" s="159"/>
      <c r="AO1225" s="159"/>
      <c r="AP1225" s="159"/>
      <c r="AQ1225" s="159"/>
      <c r="AR1225" s="159"/>
      <c r="AS1225" s="159"/>
      <c r="AT1225" s="159"/>
      <c r="AU1225" s="159"/>
    </row>
    <row r="1226" spans="3:64" ht="12.95" customHeight="1">
      <c r="C1226" s="181"/>
      <c r="D1226" s="181"/>
      <c r="AA1226" s="159"/>
      <c r="AB1226" s="159"/>
      <c r="AC1226" s="159"/>
      <c r="AD1226" s="159"/>
      <c r="AE1226" s="159"/>
      <c r="AG1226" s="184"/>
      <c r="AN1226" s="159"/>
      <c r="AO1226" s="159"/>
      <c r="AP1226" s="159"/>
      <c r="AQ1226" s="159"/>
      <c r="AR1226" s="159"/>
      <c r="AS1226" s="159"/>
      <c r="AT1226" s="159"/>
      <c r="AU1226" s="159"/>
    </row>
    <row r="1227" spans="3:64" ht="12.95" customHeight="1">
      <c r="C1227" s="181"/>
      <c r="D1227" s="181"/>
      <c r="AA1227" s="159"/>
      <c r="AB1227" s="159"/>
      <c r="AC1227" s="159"/>
      <c r="AD1227" s="159"/>
      <c r="AE1227" s="159"/>
      <c r="AG1227" s="184"/>
      <c r="AN1227" s="159"/>
      <c r="AO1227" s="159"/>
      <c r="AP1227" s="159"/>
      <c r="AQ1227" s="159"/>
      <c r="AR1227" s="159"/>
      <c r="AS1227" s="159"/>
      <c r="AT1227" s="159"/>
      <c r="AU1227" s="159"/>
    </row>
    <row r="1228" spans="3:64" ht="12.95" customHeight="1">
      <c r="C1228" s="181"/>
      <c r="D1228" s="181"/>
      <c r="AA1228" s="159"/>
      <c r="AB1228" s="159"/>
      <c r="AC1228" s="159"/>
      <c r="AD1228" s="159"/>
      <c r="AE1228" s="159"/>
      <c r="AG1228" s="184"/>
      <c r="AN1228" s="159"/>
      <c r="AO1228" s="159"/>
      <c r="AP1228" s="159"/>
      <c r="AQ1228" s="159"/>
      <c r="AR1228" s="159"/>
      <c r="AS1228" s="159"/>
      <c r="AT1228" s="159"/>
      <c r="AU1228" s="159"/>
    </row>
    <row r="1229" spans="3:64" ht="12.95" customHeight="1">
      <c r="C1229" s="181"/>
      <c r="D1229" s="181"/>
      <c r="AA1229" s="159"/>
      <c r="AB1229" s="159"/>
      <c r="AC1229" s="159"/>
      <c r="AD1229" s="159"/>
      <c r="AE1229" s="159"/>
      <c r="AG1229" s="184"/>
      <c r="AN1229" s="159"/>
      <c r="AO1229" s="159"/>
      <c r="AP1229" s="159"/>
      <c r="AQ1229" s="159"/>
      <c r="AR1229" s="159"/>
      <c r="AS1229" s="159"/>
      <c r="AT1229" s="159"/>
      <c r="AU1229" s="159"/>
    </row>
    <row r="1230" spans="3:64" ht="12.95" customHeight="1">
      <c r="C1230" s="181"/>
      <c r="D1230" s="181"/>
      <c r="AA1230" s="159"/>
      <c r="AB1230" s="159"/>
      <c r="AC1230" s="159"/>
      <c r="AD1230" s="159"/>
      <c r="AE1230" s="159"/>
      <c r="AG1230" s="184"/>
      <c r="AN1230" s="159"/>
      <c r="AO1230" s="159"/>
      <c r="AP1230" s="159"/>
      <c r="AQ1230" s="159"/>
      <c r="AR1230" s="159"/>
      <c r="AS1230" s="159"/>
      <c r="AT1230" s="159"/>
      <c r="AU1230" s="159"/>
    </row>
    <row r="1231" spans="3:64" ht="12.95" customHeight="1">
      <c r="C1231" s="181"/>
      <c r="D1231" s="181"/>
      <c r="AA1231" s="159"/>
      <c r="AB1231" s="159"/>
      <c r="AC1231" s="159"/>
      <c r="AD1231" s="159"/>
      <c r="AE1231" s="159"/>
      <c r="AG1231" s="184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159"/>
      <c r="AX1231" s="159"/>
      <c r="AY1231" s="159"/>
      <c r="AZ1231" s="159"/>
      <c r="BA1231" s="159"/>
      <c r="BB1231" s="159"/>
      <c r="BC1231" s="159"/>
      <c r="BD1231" s="159"/>
      <c r="BE1231" s="159"/>
      <c r="BF1231" s="159"/>
      <c r="BG1231" s="159"/>
      <c r="BH1231" s="159"/>
      <c r="BI1231" s="159"/>
      <c r="BJ1231" s="159"/>
      <c r="BK1231" s="159"/>
      <c r="BL1231" s="159"/>
    </row>
    <row r="1232" spans="3:64" ht="12.95" customHeight="1">
      <c r="C1232" s="181"/>
      <c r="D1232" s="181"/>
      <c r="AA1232" s="159"/>
      <c r="AB1232" s="159"/>
      <c r="AC1232" s="159"/>
      <c r="AD1232" s="159"/>
      <c r="AE1232" s="159"/>
      <c r="AG1232" s="184"/>
      <c r="AN1232" s="159"/>
      <c r="AO1232" s="159"/>
      <c r="AP1232" s="159"/>
      <c r="AQ1232" s="159"/>
      <c r="AR1232" s="159"/>
      <c r="AS1232" s="159"/>
      <c r="AT1232" s="159"/>
      <c r="AU1232" s="159"/>
    </row>
    <row r="1233" spans="3:64" ht="12.95" customHeight="1">
      <c r="C1233" s="181"/>
      <c r="D1233" s="181"/>
      <c r="AA1233" s="159"/>
      <c r="AB1233" s="159"/>
      <c r="AC1233" s="159"/>
      <c r="AD1233" s="159"/>
      <c r="AE1233" s="159"/>
      <c r="AG1233" s="184"/>
      <c r="AN1233" s="159"/>
      <c r="AO1233" s="159"/>
      <c r="AP1233" s="159"/>
      <c r="AQ1233" s="159"/>
      <c r="AR1233" s="159"/>
      <c r="AS1233" s="159"/>
      <c r="AT1233" s="159"/>
      <c r="AU1233" s="159"/>
    </row>
    <row r="1234" spans="3:64" ht="12.95" customHeight="1">
      <c r="C1234" s="181"/>
      <c r="D1234" s="181"/>
      <c r="AA1234" s="159"/>
      <c r="AB1234" s="159"/>
      <c r="AC1234" s="159"/>
      <c r="AD1234" s="159"/>
      <c r="AE1234" s="159"/>
      <c r="AG1234" s="184"/>
      <c r="AN1234" s="159"/>
      <c r="AO1234" s="159"/>
      <c r="AP1234" s="159"/>
      <c r="AQ1234" s="159"/>
      <c r="AR1234" s="159"/>
      <c r="AS1234" s="159"/>
      <c r="AT1234" s="159"/>
      <c r="AU1234" s="159"/>
    </row>
    <row r="1235" spans="3:64" ht="12.95" customHeight="1">
      <c r="C1235" s="181"/>
      <c r="D1235" s="181"/>
      <c r="AA1235" s="159"/>
      <c r="AB1235" s="159"/>
      <c r="AC1235" s="159"/>
      <c r="AD1235" s="159"/>
      <c r="AE1235" s="159"/>
      <c r="AG1235" s="184"/>
      <c r="AN1235" s="159"/>
      <c r="AO1235" s="159"/>
      <c r="AP1235" s="159"/>
      <c r="AQ1235" s="159"/>
      <c r="AR1235" s="159"/>
      <c r="AS1235" s="159"/>
      <c r="AT1235" s="159"/>
      <c r="AU1235" s="159"/>
    </row>
    <row r="1236" spans="3:64" ht="12.95" customHeight="1">
      <c r="C1236" s="181"/>
      <c r="D1236" s="181"/>
      <c r="AA1236" s="159"/>
      <c r="AB1236" s="159"/>
      <c r="AC1236" s="159"/>
      <c r="AD1236" s="159"/>
      <c r="AE1236" s="159"/>
      <c r="AG1236" s="184"/>
      <c r="AN1236" s="159"/>
      <c r="AO1236" s="159"/>
      <c r="AP1236" s="159"/>
      <c r="AQ1236" s="159"/>
      <c r="AR1236" s="159"/>
      <c r="AS1236" s="159"/>
      <c r="AT1236" s="159"/>
      <c r="AU1236" s="159"/>
    </row>
    <row r="1237" spans="3:64" ht="12.95" customHeight="1">
      <c r="C1237" s="181"/>
      <c r="D1237" s="181"/>
      <c r="AA1237" s="159"/>
      <c r="AB1237" s="159"/>
      <c r="AC1237" s="159"/>
      <c r="AD1237" s="159"/>
      <c r="AE1237" s="159"/>
      <c r="AG1237" s="184"/>
      <c r="AN1237" s="159"/>
      <c r="AO1237" s="159"/>
      <c r="AP1237" s="159"/>
      <c r="AQ1237" s="159"/>
      <c r="AR1237" s="159"/>
      <c r="AS1237" s="159"/>
      <c r="AT1237" s="159"/>
      <c r="AU1237" s="159"/>
    </row>
    <row r="1238" spans="3:64" ht="12.95" customHeight="1">
      <c r="C1238" s="181"/>
      <c r="D1238" s="181"/>
      <c r="AA1238" s="159"/>
      <c r="AB1238" s="159"/>
      <c r="AC1238" s="159"/>
      <c r="AD1238" s="159"/>
      <c r="AE1238" s="159"/>
      <c r="AG1238" s="184"/>
      <c r="AN1238" s="159"/>
      <c r="AO1238" s="159"/>
      <c r="AP1238" s="159"/>
      <c r="AQ1238" s="159"/>
      <c r="AR1238" s="159"/>
      <c r="AS1238" s="159"/>
      <c r="AT1238" s="159"/>
      <c r="AU1238" s="159"/>
    </row>
    <row r="1239" spans="3:64" ht="12.95" customHeight="1">
      <c r="C1239" s="181"/>
      <c r="D1239" s="181"/>
      <c r="AA1239" s="159"/>
      <c r="AB1239" s="159"/>
      <c r="AC1239" s="159"/>
      <c r="AD1239" s="159"/>
      <c r="AE1239" s="159"/>
      <c r="AG1239" s="184"/>
      <c r="AN1239" s="159"/>
      <c r="AO1239" s="159"/>
      <c r="AP1239" s="159"/>
      <c r="AQ1239" s="159"/>
      <c r="AR1239" s="159"/>
      <c r="AS1239" s="159"/>
      <c r="AT1239" s="159"/>
      <c r="AU1239" s="159"/>
    </row>
    <row r="1240" spans="3:64" ht="12.95" customHeight="1">
      <c r="C1240" s="181"/>
      <c r="D1240" s="181"/>
      <c r="AA1240" s="159"/>
      <c r="AB1240" s="159"/>
      <c r="AC1240" s="159"/>
      <c r="AD1240" s="159"/>
      <c r="AE1240" s="159"/>
      <c r="AG1240" s="184"/>
      <c r="AN1240" s="159"/>
      <c r="AO1240" s="159"/>
      <c r="AP1240" s="159"/>
      <c r="AQ1240" s="159"/>
      <c r="AR1240" s="159"/>
      <c r="AS1240" s="159"/>
      <c r="AT1240" s="159"/>
      <c r="AU1240" s="159"/>
    </row>
    <row r="1241" spans="3:64" ht="12.95" customHeight="1">
      <c r="C1241" s="181"/>
      <c r="D1241" s="181"/>
      <c r="AA1241" s="159"/>
      <c r="AB1241" s="159"/>
      <c r="AC1241" s="159"/>
      <c r="AD1241" s="159"/>
      <c r="AE1241" s="159"/>
      <c r="AG1241" s="184"/>
      <c r="AN1241" s="159"/>
      <c r="AO1241" s="159"/>
      <c r="AP1241" s="159"/>
      <c r="AQ1241" s="159"/>
      <c r="AR1241" s="159"/>
      <c r="AS1241" s="159"/>
      <c r="AT1241" s="159"/>
      <c r="AU1241" s="159"/>
    </row>
    <row r="1242" spans="3:64" ht="12.95" customHeight="1">
      <c r="C1242" s="181"/>
      <c r="D1242" s="181"/>
      <c r="AA1242" s="159"/>
      <c r="AB1242" s="159"/>
      <c r="AC1242" s="159"/>
      <c r="AD1242" s="159"/>
      <c r="AE1242" s="159"/>
      <c r="AG1242" s="184"/>
      <c r="AN1242" s="159"/>
      <c r="AO1242" s="159"/>
      <c r="AP1242" s="159"/>
      <c r="AQ1242" s="159"/>
      <c r="AR1242" s="159"/>
      <c r="AS1242" s="159"/>
      <c r="AT1242" s="159"/>
      <c r="AU1242" s="159"/>
    </row>
    <row r="1243" spans="3:64" ht="12.95" customHeight="1">
      <c r="C1243" s="181"/>
      <c r="D1243" s="181"/>
      <c r="AA1243" s="159"/>
      <c r="AB1243" s="159"/>
      <c r="AC1243" s="159"/>
      <c r="AD1243" s="159"/>
      <c r="AE1243" s="159"/>
      <c r="AG1243" s="184"/>
      <c r="AN1243" s="159"/>
      <c r="AO1243" s="159"/>
      <c r="AP1243" s="159"/>
      <c r="AQ1243" s="159"/>
      <c r="AR1243" s="159"/>
      <c r="AS1243" s="159"/>
      <c r="AT1243" s="159"/>
      <c r="AU1243" s="159"/>
    </row>
    <row r="1244" spans="3:64" ht="12.95" customHeight="1">
      <c r="C1244" s="181"/>
      <c r="D1244" s="181"/>
      <c r="AA1244" s="159"/>
      <c r="AB1244" s="159"/>
      <c r="AC1244" s="159"/>
      <c r="AD1244" s="159"/>
      <c r="AE1244" s="159"/>
      <c r="AG1244" s="184"/>
      <c r="AN1244" s="159"/>
      <c r="AO1244" s="159"/>
      <c r="AP1244" s="159"/>
      <c r="AQ1244" s="159"/>
      <c r="AR1244" s="159"/>
      <c r="AS1244" s="159"/>
      <c r="AT1244" s="159"/>
      <c r="AU1244" s="159"/>
    </row>
    <row r="1245" spans="3:64" ht="12.95" customHeight="1">
      <c r="C1245" s="181"/>
      <c r="D1245" s="181"/>
      <c r="AA1245" s="159"/>
      <c r="AB1245" s="159"/>
      <c r="AC1245" s="159"/>
      <c r="AD1245" s="159"/>
      <c r="AE1245" s="159"/>
      <c r="AG1245" s="184"/>
      <c r="AN1245" s="159"/>
      <c r="AO1245" s="159"/>
      <c r="AP1245" s="159"/>
      <c r="AQ1245" s="159"/>
      <c r="AR1245" s="159"/>
      <c r="AS1245" s="159"/>
      <c r="AT1245" s="159"/>
      <c r="AU1245" s="159"/>
    </row>
    <row r="1246" spans="3:64" ht="12.95" customHeight="1">
      <c r="C1246" s="181"/>
      <c r="D1246" s="181"/>
      <c r="AA1246" s="159"/>
      <c r="AB1246" s="159"/>
      <c r="AC1246" s="159"/>
      <c r="AD1246" s="159"/>
      <c r="AE1246" s="159"/>
      <c r="AG1246" s="184"/>
      <c r="AN1246" s="159"/>
      <c r="AO1246" s="159"/>
      <c r="AP1246" s="159"/>
      <c r="AQ1246" s="159"/>
      <c r="AR1246" s="159"/>
      <c r="AS1246" s="159"/>
      <c r="AT1246" s="159"/>
      <c r="AU1246" s="159"/>
    </row>
    <row r="1247" spans="3:64" ht="12.95" customHeight="1">
      <c r="C1247" s="181"/>
      <c r="D1247" s="181"/>
      <c r="AA1247" s="159"/>
      <c r="AB1247" s="159"/>
      <c r="AC1247" s="159"/>
      <c r="AD1247" s="159"/>
      <c r="AE1247" s="159"/>
      <c r="AG1247" s="184"/>
      <c r="AN1247" s="159"/>
      <c r="AO1247" s="159"/>
      <c r="AP1247" s="159"/>
      <c r="AQ1247" s="159"/>
      <c r="AR1247" s="159"/>
      <c r="AS1247" s="159"/>
      <c r="AT1247" s="159"/>
      <c r="AU1247" s="159"/>
    </row>
    <row r="1248" spans="3:64" ht="12.95" customHeight="1">
      <c r="C1248" s="181"/>
      <c r="D1248" s="181"/>
      <c r="AA1248" s="159"/>
      <c r="AB1248" s="159"/>
      <c r="AC1248" s="159"/>
      <c r="AD1248" s="159"/>
      <c r="AE1248" s="159"/>
      <c r="AG1248" s="184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159"/>
      <c r="AX1248" s="159"/>
      <c r="AY1248" s="159"/>
      <c r="AZ1248" s="159"/>
      <c r="BA1248" s="159"/>
      <c r="BB1248" s="159"/>
      <c r="BC1248" s="159"/>
      <c r="BD1248" s="159"/>
      <c r="BE1248" s="159"/>
      <c r="BF1248" s="159"/>
      <c r="BG1248" s="159"/>
      <c r="BH1248" s="159"/>
      <c r="BI1248" s="159"/>
      <c r="BJ1248" s="159"/>
      <c r="BK1248" s="159"/>
      <c r="BL1248" s="159"/>
    </row>
    <row r="1249" spans="3:64" ht="12.95" customHeight="1">
      <c r="C1249" s="181"/>
      <c r="D1249" s="181"/>
      <c r="AA1249" s="159"/>
      <c r="AB1249" s="159"/>
      <c r="AC1249" s="159"/>
      <c r="AD1249" s="159"/>
      <c r="AE1249" s="159"/>
      <c r="AG1249" s="184"/>
      <c r="AN1249" s="159"/>
      <c r="AO1249" s="159"/>
      <c r="AP1249" s="159"/>
      <c r="AQ1249" s="159"/>
      <c r="AR1249" s="159"/>
      <c r="AS1249" s="159"/>
      <c r="AT1249" s="159"/>
      <c r="AU1249" s="159"/>
    </row>
    <row r="1250" spans="3:64" ht="12.95" customHeight="1">
      <c r="C1250" s="181"/>
      <c r="D1250" s="181"/>
      <c r="AA1250" s="159"/>
      <c r="AB1250" s="159"/>
      <c r="AC1250" s="159"/>
      <c r="AD1250" s="159"/>
      <c r="AE1250" s="159"/>
      <c r="AG1250" s="184"/>
      <c r="AN1250" s="159"/>
      <c r="AO1250" s="159"/>
      <c r="AP1250" s="159"/>
      <c r="AQ1250" s="159"/>
      <c r="AR1250" s="159"/>
      <c r="AS1250" s="159"/>
      <c r="AT1250" s="159"/>
      <c r="AU1250" s="159"/>
    </row>
    <row r="1251" spans="3:64" ht="12.95" customHeight="1">
      <c r="C1251" s="181"/>
      <c r="D1251" s="181"/>
      <c r="AA1251" s="159"/>
      <c r="AB1251" s="159"/>
      <c r="AC1251" s="159"/>
      <c r="AD1251" s="159"/>
      <c r="AE1251" s="159"/>
      <c r="AG1251" s="184"/>
      <c r="AN1251" s="159"/>
      <c r="AO1251" s="159"/>
      <c r="AP1251" s="159"/>
      <c r="AQ1251" s="159"/>
      <c r="AR1251" s="159"/>
      <c r="AS1251" s="159"/>
      <c r="AT1251" s="159"/>
      <c r="AU1251" s="159"/>
    </row>
    <row r="1252" spans="3:64" ht="12.95" customHeight="1">
      <c r="C1252" s="181"/>
      <c r="D1252" s="181"/>
      <c r="AA1252" s="159"/>
      <c r="AB1252" s="159"/>
      <c r="AC1252" s="159"/>
      <c r="AD1252" s="159"/>
      <c r="AE1252" s="159"/>
      <c r="AG1252" s="184"/>
      <c r="AN1252" s="159"/>
      <c r="AO1252" s="159"/>
      <c r="AP1252" s="159"/>
      <c r="AQ1252" s="159"/>
      <c r="AR1252" s="159"/>
      <c r="AS1252" s="159"/>
      <c r="AT1252" s="159"/>
      <c r="AU1252" s="159"/>
    </row>
    <row r="1253" spans="3:64" ht="12.95" customHeight="1">
      <c r="C1253" s="181"/>
      <c r="D1253" s="181"/>
      <c r="AA1253" s="159"/>
      <c r="AB1253" s="159"/>
      <c r="AC1253" s="159"/>
      <c r="AD1253" s="159"/>
      <c r="AE1253" s="159"/>
      <c r="AG1253" s="184"/>
      <c r="AN1253" s="159"/>
      <c r="AO1253" s="159"/>
      <c r="AP1253" s="159"/>
      <c r="AQ1253" s="159"/>
      <c r="AR1253" s="159"/>
      <c r="AS1253" s="159"/>
      <c r="AT1253" s="159"/>
      <c r="AU1253" s="159"/>
    </row>
    <row r="1254" spans="3:64" ht="12.95" customHeight="1">
      <c r="C1254" s="181"/>
      <c r="D1254" s="181"/>
      <c r="AA1254" s="159"/>
      <c r="AB1254" s="159"/>
      <c r="AC1254" s="159"/>
      <c r="AD1254" s="159"/>
      <c r="AE1254" s="159"/>
      <c r="AG1254" s="184"/>
      <c r="AN1254" s="159"/>
      <c r="AO1254" s="159"/>
      <c r="AP1254" s="159"/>
      <c r="AQ1254" s="159"/>
      <c r="AR1254" s="159"/>
      <c r="AS1254" s="159"/>
      <c r="AT1254" s="159"/>
      <c r="AU1254" s="159"/>
    </row>
    <row r="1255" spans="3:64" ht="12.95" customHeight="1">
      <c r="C1255" s="181"/>
      <c r="D1255" s="181"/>
      <c r="AA1255" s="159"/>
      <c r="AB1255" s="159"/>
      <c r="AC1255" s="159"/>
      <c r="AD1255" s="159"/>
      <c r="AE1255" s="159"/>
      <c r="AG1255" s="184"/>
      <c r="AN1255" s="159"/>
      <c r="AO1255" s="159"/>
      <c r="AP1255" s="159"/>
      <c r="AQ1255" s="159"/>
      <c r="AR1255" s="159"/>
      <c r="AS1255" s="159"/>
      <c r="AT1255" s="159"/>
      <c r="AU1255" s="159"/>
    </row>
    <row r="1256" spans="3:64" ht="12.95" customHeight="1">
      <c r="C1256" s="181"/>
      <c r="D1256" s="181"/>
      <c r="AA1256" s="159"/>
      <c r="AB1256" s="159"/>
      <c r="AC1256" s="159"/>
      <c r="AD1256" s="159"/>
      <c r="AE1256" s="159"/>
      <c r="AG1256" s="184"/>
      <c r="AN1256" s="159"/>
      <c r="AO1256" s="159"/>
      <c r="AP1256" s="159"/>
      <c r="AQ1256" s="159"/>
      <c r="AR1256" s="159"/>
      <c r="AS1256" s="159"/>
      <c r="AT1256" s="159"/>
      <c r="AU1256" s="159"/>
    </row>
    <row r="1257" spans="3:64" ht="12.95" customHeight="1">
      <c r="C1257" s="181"/>
      <c r="D1257" s="181"/>
      <c r="AA1257" s="159"/>
      <c r="AB1257" s="159"/>
      <c r="AC1257" s="159"/>
      <c r="AD1257" s="159"/>
      <c r="AE1257" s="159"/>
      <c r="AG1257" s="184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159"/>
      <c r="AX1257" s="159"/>
      <c r="AY1257" s="159"/>
      <c r="AZ1257" s="159"/>
      <c r="BA1257" s="159"/>
      <c r="BB1257" s="159"/>
      <c r="BC1257" s="159"/>
      <c r="BD1257" s="159"/>
      <c r="BE1257" s="159"/>
      <c r="BF1257" s="159"/>
      <c r="BG1257" s="159"/>
      <c r="BH1257" s="159"/>
      <c r="BI1257" s="159"/>
      <c r="BJ1257" s="159"/>
      <c r="BK1257" s="159"/>
      <c r="BL1257" s="159"/>
    </row>
    <row r="1258" spans="3:64" ht="12.95" customHeight="1">
      <c r="C1258" s="181"/>
      <c r="D1258" s="181"/>
      <c r="AA1258" s="159"/>
      <c r="AB1258" s="159"/>
      <c r="AC1258" s="159"/>
      <c r="AD1258" s="159"/>
      <c r="AE1258" s="159"/>
      <c r="AG1258" s="184"/>
      <c r="AN1258" s="159"/>
      <c r="AO1258" s="159"/>
      <c r="AP1258" s="159"/>
      <c r="AQ1258" s="159"/>
      <c r="AR1258" s="159"/>
      <c r="AS1258" s="159"/>
      <c r="AT1258" s="159"/>
      <c r="AU1258" s="159"/>
    </row>
    <row r="1259" spans="3:64" ht="12.95" customHeight="1">
      <c r="C1259" s="181"/>
      <c r="D1259" s="181"/>
      <c r="AA1259" s="159"/>
      <c r="AB1259" s="159"/>
      <c r="AC1259" s="159"/>
      <c r="AD1259" s="159"/>
      <c r="AE1259" s="159"/>
      <c r="AG1259" s="184"/>
      <c r="AN1259" s="159"/>
      <c r="AO1259" s="159"/>
      <c r="AP1259" s="159"/>
      <c r="AQ1259" s="159"/>
      <c r="AR1259" s="159"/>
      <c r="AS1259" s="159"/>
      <c r="AT1259" s="159"/>
      <c r="AU1259" s="159"/>
    </row>
    <row r="1260" spans="3:64" ht="12.95" customHeight="1">
      <c r="C1260" s="181"/>
      <c r="D1260" s="181"/>
      <c r="AA1260" s="159"/>
      <c r="AB1260" s="159"/>
      <c r="AC1260" s="159"/>
      <c r="AD1260" s="159"/>
      <c r="AE1260" s="159"/>
      <c r="AG1260" s="184"/>
      <c r="AN1260" s="159"/>
      <c r="AO1260" s="159"/>
      <c r="AP1260" s="159"/>
      <c r="AQ1260" s="159"/>
      <c r="AR1260" s="159"/>
      <c r="AS1260" s="159"/>
      <c r="AT1260" s="159"/>
      <c r="AU1260" s="159"/>
    </row>
    <row r="1261" spans="3:64" ht="12.95" customHeight="1">
      <c r="C1261" s="181"/>
      <c r="D1261" s="181"/>
      <c r="AA1261" s="159"/>
      <c r="AB1261" s="159"/>
      <c r="AC1261" s="159"/>
      <c r="AD1261" s="159"/>
      <c r="AE1261" s="159"/>
      <c r="AG1261" s="184"/>
      <c r="AN1261" s="159"/>
      <c r="AO1261" s="159"/>
      <c r="AP1261" s="159"/>
      <c r="AQ1261" s="159"/>
      <c r="AR1261" s="159"/>
      <c r="AS1261" s="159"/>
      <c r="AT1261" s="159"/>
      <c r="AU1261" s="159"/>
    </row>
    <row r="1262" spans="3:64" ht="12.95" customHeight="1">
      <c r="C1262" s="181"/>
      <c r="D1262" s="181"/>
      <c r="AA1262" s="159"/>
      <c r="AB1262" s="159"/>
      <c r="AC1262" s="159"/>
      <c r="AD1262" s="159"/>
      <c r="AE1262" s="159"/>
      <c r="AG1262" s="184"/>
      <c r="AN1262" s="159"/>
      <c r="AO1262" s="159"/>
      <c r="AP1262" s="159"/>
      <c r="AQ1262" s="159"/>
      <c r="AR1262" s="159"/>
      <c r="AS1262" s="159"/>
      <c r="AT1262" s="159"/>
      <c r="AU1262" s="159"/>
    </row>
    <row r="1263" spans="3:64" ht="12.95" customHeight="1">
      <c r="C1263" s="181"/>
      <c r="D1263" s="181"/>
      <c r="AA1263" s="159"/>
      <c r="AB1263" s="159"/>
      <c r="AC1263" s="159"/>
      <c r="AD1263" s="159"/>
      <c r="AE1263" s="159"/>
      <c r="AG1263" s="184"/>
      <c r="AN1263" s="159"/>
      <c r="AO1263" s="159"/>
      <c r="AP1263" s="159"/>
      <c r="AQ1263" s="159"/>
      <c r="AR1263" s="159"/>
      <c r="AS1263" s="159"/>
      <c r="AT1263" s="159"/>
      <c r="AU1263" s="159"/>
    </row>
    <row r="1264" spans="3:64" ht="12.95" customHeight="1">
      <c r="C1264" s="181"/>
      <c r="D1264" s="181"/>
      <c r="AA1264" s="159"/>
      <c r="AB1264" s="159"/>
      <c r="AC1264" s="159"/>
      <c r="AD1264" s="159"/>
      <c r="AE1264" s="159"/>
      <c r="AG1264" s="184"/>
      <c r="AN1264" s="159"/>
      <c r="AO1264" s="159"/>
      <c r="AP1264" s="159"/>
      <c r="AQ1264" s="159"/>
      <c r="AR1264" s="159"/>
      <c r="AS1264" s="159"/>
      <c r="AT1264" s="159"/>
      <c r="AU1264" s="159"/>
    </row>
    <row r="1265" spans="3:47" ht="12.95" customHeight="1">
      <c r="C1265" s="181"/>
      <c r="D1265" s="181"/>
      <c r="AA1265" s="159"/>
      <c r="AB1265" s="159"/>
      <c r="AC1265" s="159"/>
      <c r="AD1265" s="159"/>
      <c r="AE1265" s="159"/>
      <c r="AG1265" s="184"/>
      <c r="AN1265" s="159"/>
      <c r="AO1265" s="159"/>
      <c r="AP1265" s="159"/>
      <c r="AQ1265" s="159"/>
      <c r="AR1265" s="159"/>
      <c r="AS1265" s="159"/>
      <c r="AT1265" s="159"/>
      <c r="AU1265" s="159"/>
    </row>
    <row r="1266" spans="3:47" ht="12.95" customHeight="1">
      <c r="C1266" s="181"/>
      <c r="D1266" s="181"/>
      <c r="AA1266" s="159"/>
      <c r="AB1266" s="159"/>
      <c r="AC1266" s="159"/>
      <c r="AD1266" s="159"/>
      <c r="AE1266" s="159"/>
      <c r="AG1266" s="184"/>
      <c r="AN1266" s="159"/>
      <c r="AO1266" s="159"/>
      <c r="AP1266" s="159"/>
      <c r="AQ1266" s="159"/>
      <c r="AR1266" s="159"/>
      <c r="AS1266" s="159"/>
      <c r="AT1266" s="159"/>
      <c r="AU1266" s="159"/>
    </row>
    <row r="1267" spans="3:47" ht="12.95" customHeight="1">
      <c r="C1267" s="181"/>
      <c r="D1267" s="181"/>
      <c r="AA1267" s="159"/>
      <c r="AB1267" s="159"/>
      <c r="AC1267" s="159"/>
      <c r="AD1267" s="159"/>
      <c r="AE1267" s="159"/>
      <c r="AG1267" s="184"/>
      <c r="AN1267" s="159"/>
      <c r="AO1267" s="159"/>
      <c r="AP1267" s="159"/>
      <c r="AQ1267" s="159"/>
      <c r="AR1267" s="159"/>
      <c r="AS1267" s="159"/>
      <c r="AT1267" s="159"/>
      <c r="AU1267" s="159"/>
    </row>
    <row r="1268" spans="3:47" ht="12.95" customHeight="1">
      <c r="C1268" s="181"/>
      <c r="D1268" s="181"/>
      <c r="AA1268" s="159"/>
      <c r="AB1268" s="159"/>
      <c r="AC1268" s="159"/>
      <c r="AD1268" s="159"/>
      <c r="AE1268" s="159"/>
      <c r="AG1268" s="184"/>
      <c r="AN1268" s="159"/>
      <c r="AO1268" s="159"/>
      <c r="AP1268" s="159"/>
      <c r="AQ1268" s="159"/>
      <c r="AR1268" s="159"/>
      <c r="AS1268" s="159"/>
      <c r="AT1268" s="159"/>
      <c r="AU1268" s="159"/>
    </row>
    <row r="1269" spans="3:47" ht="12.95" customHeight="1">
      <c r="C1269" s="181"/>
      <c r="D1269" s="181"/>
      <c r="AA1269" s="159"/>
      <c r="AB1269" s="159"/>
      <c r="AC1269" s="159"/>
      <c r="AD1269" s="159"/>
      <c r="AE1269" s="159"/>
      <c r="AG1269" s="184"/>
      <c r="AN1269" s="159"/>
      <c r="AO1269" s="159"/>
      <c r="AP1269" s="159"/>
      <c r="AQ1269" s="159"/>
      <c r="AR1269" s="159"/>
      <c r="AS1269" s="159"/>
      <c r="AT1269" s="159"/>
      <c r="AU1269" s="159"/>
    </row>
    <row r="1270" spans="3:47" ht="12.95" customHeight="1">
      <c r="C1270" s="181"/>
      <c r="D1270" s="181"/>
      <c r="AA1270" s="159"/>
      <c r="AB1270" s="159"/>
      <c r="AC1270" s="159"/>
      <c r="AD1270" s="159"/>
      <c r="AE1270" s="159"/>
      <c r="AG1270" s="184"/>
      <c r="AN1270" s="159"/>
      <c r="AO1270" s="159"/>
      <c r="AP1270" s="159"/>
      <c r="AQ1270" s="159"/>
      <c r="AR1270" s="159"/>
      <c r="AS1270" s="159"/>
      <c r="AT1270" s="159"/>
      <c r="AU1270" s="159"/>
    </row>
    <row r="1271" spans="3:47" ht="12.95" customHeight="1">
      <c r="C1271" s="181"/>
      <c r="D1271" s="181"/>
      <c r="AA1271" s="159"/>
      <c r="AB1271" s="159"/>
      <c r="AC1271" s="159"/>
      <c r="AD1271" s="159"/>
      <c r="AE1271" s="159"/>
      <c r="AG1271" s="184"/>
      <c r="AN1271" s="159"/>
      <c r="AO1271" s="159"/>
      <c r="AP1271" s="159"/>
      <c r="AQ1271" s="159"/>
      <c r="AR1271" s="159"/>
      <c r="AS1271" s="159"/>
      <c r="AT1271" s="159"/>
      <c r="AU1271" s="159"/>
    </row>
    <row r="1272" spans="3:47" ht="12.95" customHeight="1">
      <c r="C1272" s="181"/>
      <c r="D1272" s="181"/>
      <c r="AA1272" s="159"/>
      <c r="AB1272" s="159"/>
      <c r="AC1272" s="159"/>
      <c r="AD1272" s="159"/>
      <c r="AE1272" s="159"/>
      <c r="AG1272" s="184"/>
      <c r="AN1272" s="159"/>
      <c r="AO1272" s="159"/>
      <c r="AP1272" s="159"/>
      <c r="AQ1272" s="159"/>
      <c r="AR1272" s="159"/>
      <c r="AS1272" s="159"/>
      <c r="AT1272" s="159"/>
      <c r="AU1272" s="159"/>
    </row>
    <row r="1273" spans="3:47" ht="12.95" customHeight="1">
      <c r="C1273" s="181"/>
      <c r="D1273" s="181"/>
      <c r="AA1273" s="159"/>
      <c r="AB1273" s="159"/>
      <c r="AC1273" s="159"/>
      <c r="AD1273" s="159"/>
      <c r="AE1273" s="159"/>
      <c r="AG1273" s="184"/>
      <c r="AN1273" s="159"/>
      <c r="AO1273" s="159"/>
      <c r="AP1273" s="159"/>
      <c r="AQ1273" s="159"/>
      <c r="AR1273" s="159"/>
      <c r="AS1273" s="159"/>
      <c r="AT1273" s="159"/>
      <c r="AU1273" s="159"/>
    </row>
    <row r="1274" spans="3:47" ht="12.95" customHeight="1">
      <c r="C1274" s="181"/>
      <c r="D1274" s="181"/>
      <c r="AA1274" s="159"/>
      <c r="AB1274" s="159"/>
      <c r="AC1274" s="159"/>
      <c r="AD1274" s="159"/>
      <c r="AE1274" s="159"/>
      <c r="AG1274" s="184"/>
      <c r="AN1274" s="159"/>
      <c r="AO1274" s="159"/>
      <c r="AP1274" s="159"/>
      <c r="AQ1274" s="159"/>
      <c r="AR1274" s="159"/>
      <c r="AS1274" s="159"/>
      <c r="AT1274" s="159"/>
      <c r="AU1274" s="159"/>
    </row>
    <row r="1275" spans="3:47" ht="12.95" customHeight="1">
      <c r="C1275" s="181"/>
      <c r="D1275" s="181"/>
      <c r="AA1275" s="159"/>
      <c r="AB1275" s="159"/>
      <c r="AC1275" s="159"/>
      <c r="AD1275" s="159"/>
      <c r="AE1275" s="159"/>
      <c r="AG1275" s="184"/>
      <c r="AN1275" s="159"/>
      <c r="AO1275" s="159"/>
      <c r="AP1275" s="159"/>
      <c r="AQ1275" s="159"/>
      <c r="AR1275" s="159"/>
      <c r="AS1275" s="159"/>
      <c r="AT1275" s="159"/>
      <c r="AU1275" s="159"/>
    </row>
    <row r="1276" spans="3:47" ht="12.95" customHeight="1">
      <c r="C1276" s="181"/>
      <c r="D1276" s="181"/>
      <c r="AA1276" s="159"/>
      <c r="AB1276" s="159"/>
      <c r="AC1276" s="159"/>
      <c r="AD1276" s="159"/>
      <c r="AE1276" s="159"/>
      <c r="AG1276" s="184"/>
      <c r="AN1276" s="159"/>
      <c r="AO1276" s="159"/>
      <c r="AP1276" s="159"/>
      <c r="AQ1276" s="159"/>
      <c r="AR1276" s="159"/>
      <c r="AS1276" s="159"/>
      <c r="AT1276" s="159"/>
      <c r="AU1276" s="159"/>
    </row>
    <row r="1277" spans="3:47" ht="12.95" customHeight="1">
      <c r="C1277" s="181"/>
      <c r="D1277" s="181"/>
      <c r="AA1277" s="159"/>
      <c r="AB1277" s="159"/>
      <c r="AC1277" s="159"/>
      <c r="AD1277" s="159"/>
      <c r="AE1277" s="159"/>
      <c r="AG1277" s="184"/>
      <c r="AN1277" s="159"/>
      <c r="AO1277" s="159"/>
      <c r="AP1277" s="159"/>
      <c r="AQ1277" s="159"/>
      <c r="AR1277" s="159"/>
      <c r="AS1277" s="159"/>
      <c r="AT1277" s="159"/>
      <c r="AU1277" s="159"/>
    </row>
    <row r="1278" spans="3:47" ht="12.95" customHeight="1">
      <c r="C1278" s="181"/>
      <c r="D1278" s="181"/>
      <c r="AA1278" s="159"/>
      <c r="AB1278" s="159"/>
      <c r="AC1278" s="159"/>
      <c r="AD1278" s="159"/>
      <c r="AE1278" s="159"/>
      <c r="AG1278" s="184"/>
      <c r="AN1278" s="159"/>
      <c r="AO1278" s="159"/>
      <c r="AP1278" s="159"/>
      <c r="AQ1278" s="159"/>
      <c r="AR1278" s="159"/>
      <c r="AS1278" s="159"/>
      <c r="AT1278" s="159"/>
      <c r="AU1278" s="159"/>
    </row>
    <row r="1279" spans="3:47" ht="12.95" customHeight="1">
      <c r="C1279" s="181"/>
      <c r="D1279" s="181"/>
      <c r="AA1279" s="159"/>
      <c r="AB1279" s="159"/>
      <c r="AC1279" s="159"/>
      <c r="AD1279" s="159"/>
      <c r="AE1279" s="159"/>
      <c r="AG1279" s="184"/>
      <c r="AN1279" s="159"/>
      <c r="AO1279" s="159"/>
      <c r="AP1279" s="159"/>
      <c r="AQ1279" s="159"/>
      <c r="AR1279" s="159"/>
      <c r="AS1279" s="159"/>
      <c r="AT1279" s="159"/>
      <c r="AU1279" s="159"/>
    </row>
    <row r="1280" spans="3:47" ht="12.95" customHeight="1">
      <c r="C1280" s="181"/>
      <c r="D1280" s="181"/>
      <c r="AA1280" s="159"/>
      <c r="AB1280" s="159"/>
      <c r="AC1280" s="159"/>
      <c r="AD1280" s="159"/>
      <c r="AE1280" s="159"/>
      <c r="AG1280" s="184"/>
      <c r="AN1280" s="159"/>
      <c r="AO1280" s="159"/>
      <c r="AP1280" s="159"/>
      <c r="AQ1280" s="159"/>
      <c r="AR1280" s="159"/>
      <c r="AS1280" s="159"/>
      <c r="AT1280" s="159"/>
      <c r="AU1280" s="159"/>
    </row>
    <row r="1281" spans="3:64" ht="12.95" customHeight="1">
      <c r="C1281" s="181"/>
      <c r="D1281" s="181"/>
      <c r="AA1281" s="159"/>
      <c r="AB1281" s="159"/>
      <c r="AC1281" s="159"/>
      <c r="AD1281" s="159"/>
      <c r="AE1281" s="159"/>
      <c r="AG1281" s="184"/>
      <c r="AN1281" s="159"/>
      <c r="AO1281" s="159"/>
      <c r="AP1281" s="159"/>
      <c r="AQ1281" s="159"/>
      <c r="AR1281" s="159"/>
      <c r="AS1281" s="159"/>
      <c r="AT1281" s="159"/>
      <c r="AU1281" s="159"/>
    </row>
    <row r="1282" spans="3:64" ht="12.95" customHeight="1">
      <c r="C1282" s="181"/>
      <c r="D1282" s="181"/>
      <c r="AA1282" s="159"/>
      <c r="AB1282" s="159"/>
      <c r="AC1282" s="159"/>
      <c r="AD1282" s="159"/>
      <c r="AE1282" s="159"/>
      <c r="AG1282" s="184"/>
      <c r="AN1282" s="159"/>
      <c r="AO1282" s="159"/>
      <c r="AP1282" s="159"/>
      <c r="AQ1282" s="159"/>
      <c r="AR1282" s="159"/>
      <c r="AS1282" s="159"/>
      <c r="AT1282" s="159"/>
      <c r="AU1282" s="159"/>
    </row>
    <row r="1283" spans="3:64" ht="12.95" customHeight="1">
      <c r="C1283" s="181"/>
      <c r="D1283" s="181"/>
      <c r="AA1283" s="159"/>
      <c r="AB1283" s="159"/>
      <c r="AC1283" s="159"/>
      <c r="AD1283" s="159"/>
      <c r="AE1283" s="159"/>
      <c r="AG1283" s="184"/>
      <c r="AN1283" s="159"/>
      <c r="AO1283" s="159"/>
      <c r="AP1283" s="159"/>
      <c r="AQ1283" s="159"/>
      <c r="AR1283" s="159"/>
      <c r="AS1283" s="159"/>
      <c r="AT1283" s="159"/>
      <c r="AU1283" s="159"/>
    </row>
    <row r="1284" spans="3:64" ht="12.95" customHeight="1">
      <c r="C1284" s="181"/>
      <c r="D1284" s="181"/>
      <c r="AA1284" s="159"/>
      <c r="AB1284" s="159"/>
      <c r="AC1284" s="159"/>
      <c r="AD1284" s="159"/>
      <c r="AE1284" s="159"/>
      <c r="AG1284" s="184"/>
      <c r="AN1284" s="159"/>
      <c r="AO1284" s="159"/>
      <c r="AP1284" s="159"/>
      <c r="AQ1284" s="159"/>
      <c r="AR1284" s="159"/>
      <c r="AS1284" s="159"/>
      <c r="AT1284" s="159"/>
      <c r="AU1284" s="159"/>
    </row>
    <row r="1285" spans="3:64" ht="12.95" customHeight="1">
      <c r="C1285" s="181"/>
      <c r="D1285" s="181"/>
      <c r="AA1285" s="159"/>
      <c r="AB1285" s="159"/>
      <c r="AC1285" s="159"/>
      <c r="AD1285" s="159"/>
      <c r="AE1285" s="159"/>
      <c r="AG1285" s="184"/>
      <c r="AN1285" s="159"/>
      <c r="AO1285" s="159"/>
      <c r="AP1285" s="159"/>
      <c r="AQ1285" s="159"/>
      <c r="AR1285" s="159"/>
      <c r="AS1285" s="159"/>
      <c r="AT1285" s="159"/>
      <c r="AU1285" s="159"/>
    </row>
    <row r="1286" spans="3:64" ht="12.95" customHeight="1">
      <c r="C1286" s="181"/>
      <c r="D1286" s="181"/>
      <c r="AA1286" s="159"/>
      <c r="AB1286" s="159"/>
      <c r="AC1286" s="159"/>
      <c r="AD1286" s="159"/>
      <c r="AE1286" s="159"/>
      <c r="AG1286" s="184"/>
      <c r="AN1286" s="159"/>
      <c r="AO1286" s="159"/>
      <c r="AP1286" s="159"/>
      <c r="AQ1286" s="159"/>
      <c r="AR1286" s="159"/>
      <c r="AS1286" s="159"/>
      <c r="AT1286" s="159"/>
      <c r="AU1286" s="159"/>
    </row>
    <row r="1287" spans="3:64" ht="12.95" customHeight="1">
      <c r="C1287" s="181"/>
      <c r="D1287" s="181"/>
      <c r="AA1287" s="159"/>
      <c r="AB1287" s="159"/>
      <c r="AC1287" s="159"/>
      <c r="AD1287" s="159"/>
      <c r="AE1287" s="159"/>
      <c r="AG1287" s="184"/>
      <c r="AN1287" s="159"/>
      <c r="AO1287" s="159"/>
      <c r="AP1287" s="159"/>
      <c r="AQ1287" s="159"/>
      <c r="AR1287" s="159"/>
      <c r="AS1287" s="159"/>
      <c r="AT1287" s="159"/>
      <c r="AU1287" s="159"/>
    </row>
    <row r="1288" spans="3:64" ht="12.95" customHeight="1">
      <c r="C1288" s="181"/>
      <c r="D1288" s="181"/>
      <c r="AA1288" s="159"/>
      <c r="AB1288" s="159"/>
      <c r="AC1288" s="159"/>
      <c r="AD1288" s="159"/>
      <c r="AE1288" s="159"/>
      <c r="AG1288" s="184"/>
      <c r="AN1288" s="159"/>
      <c r="AO1288" s="159"/>
      <c r="AP1288" s="159"/>
      <c r="AQ1288" s="159"/>
      <c r="AR1288" s="159"/>
      <c r="AS1288" s="159"/>
      <c r="AT1288" s="159"/>
      <c r="AU1288" s="159"/>
    </row>
    <row r="1289" spans="3:64" ht="12.95" customHeight="1">
      <c r="C1289" s="181"/>
      <c r="D1289" s="181"/>
      <c r="AA1289" s="159"/>
      <c r="AB1289" s="159"/>
      <c r="AC1289" s="159"/>
      <c r="AD1289" s="159"/>
      <c r="AE1289" s="159"/>
      <c r="AG1289" s="184"/>
      <c r="AN1289" s="159"/>
      <c r="AO1289" s="159"/>
      <c r="AP1289" s="159"/>
      <c r="AQ1289" s="159"/>
      <c r="AR1289" s="159"/>
      <c r="AS1289" s="159"/>
      <c r="AT1289" s="159"/>
      <c r="AU1289" s="159"/>
    </row>
    <row r="1290" spans="3:64" ht="12.95" customHeight="1">
      <c r="C1290" s="181"/>
      <c r="D1290" s="181"/>
      <c r="AA1290" s="159"/>
      <c r="AB1290" s="159"/>
      <c r="AC1290" s="159"/>
      <c r="AD1290" s="159"/>
      <c r="AE1290" s="159"/>
      <c r="AG1290" s="184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159"/>
      <c r="AX1290" s="159"/>
      <c r="AY1290" s="159"/>
      <c r="AZ1290" s="159"/>
      <c r="BA1290" s="159"/>
      <c r="BB1290" s="159"/>
      <c r="BC1290" s="159"/>
      <c r="BD1290" s="159"/>
      <c r="BE1290" s="159"/>
      <c r="BF1290" s="159"/>
      <c r="BG1290" s="159"/>
      <c r="BH1290" s="159"/>
      <c r="BI1290" s="159"/>
      <c r="BJ1290" s="159"/>
      <c r="BK1290" s="159"/>
      <c r="BL1290" s="159"/>
    </row>
    <row r="1291" spans="3:64" ht="12.95" customHeight="1">
      <c r="C1291" s="181"/>
      <c r="D1291" s="181"/>
      <c r="AA1291" s="159"/>
      <c r="AB1291" s="159"/>
      <c r="AC1291" s="159"/>
      <c r="AD1291" s="159"/>
      <c r="AE1291" s="159"/>
      <c r="AG1291" s="184"/>
      <c r="AN1291" s="159"/>
      <c r="AO1291" s="159"/>
      <c r="AP1291" s="159"/>
      <c r="AQ1291" s="159"/>
      <c r="AR1291" s="159"/>
      <c r="AS1291" s="159"/>
      <c r="AT1291" s="159"/>
      <c r="AU1291" s="159"/>
    </row>
    <row r="1292" spans="3:64" ht="12.95" customHeight="1">
      <c r="C1292" s="181"/>
      <c r="D1292" s="181"/>
      <c r="AA1292" s="159"/>
      <c r="AB1292" s="159"/>
      <c r="AC1292" s="159"/>
      <c r="AD1292" s="159"/>
      <c r="AE1292" s="159"/>
      <c r="AG1292" s="184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159"/>
      <c r="AX1292" s="159"/>
      <c r="AY1292" s="159"/>
      <c r="AZ1292" s="159"/>
      <c r="BA1292" s="159"/>
      <c r="BB1292" s="159"/>
      <c r="BC1292" s="159"/>
      <c r="BD1292" s="159"/>
      <c r="BE1292" s="159"/>
      <c r="BF1292" s="159"/>
      <c r="BG1292" s="159"/>
      <c r="BH1292" s="159"/>
      <c r="BI1292" s="159"/>
      <c r="BJ1292" s="159"/>
      <c r="BK1292" s="159"/>
      <c r="BL1292" s="159"/>
    </row>
    <row r="1293" spans="3:64" ht="12.95" customHeight="1">
      <c r="C1293" s="181"/>
      <c r="D1293" s="181"/>
      <c r="AA1293" s="159"/>
      <c r="AB1293" s="159"/>
      <c r="AC1293" s="159"/>
      <c r="AD1293" s="159"/>
      <c r="AE1293" s="159"/>
      <c r="AG1293" s="184"/>
      <c r="AN1293" s="159"/>
      <c r="AO1293" s="159"/>
      <c r="AP1293" s="159"/>
      <c r="AQ1293" s="159"/>
      <c r="AR1293" s="159"/>
      <c r="AS1293" s="159"/>
      <c r="AT1293" s="159"/>
      <c r="AU1293" s="159"/>
    </row>
    <row r="1294" spans="3:64" ht="12.95" customHeight="1">
      <c r="C1294" s="181"/>
      <c r="D1294" s="181"/>
      <c r="AA1294" s="159"/>
      <c r="AB1294" s="159"/>
      <c r="AC1294" s="159"/>
      <c r="AD1294" s="159"/>
      <c r="AE1294" s="159"/>
      <c r="AG1294" s="184"/>
      <c r="AN1294" s="159"/>
      <c r="AO1294" s="159"/>
      <c r="AP1294" s="159"/>
      <c r="AQ1294" s="159"/>
      <c r="AR1294" s="159"/>
      <c r="AS1294" s="159"/>
      <c r="AT1294" s="159"/>
      <c r="AU1294" s="159"/>
      <c r="AV1294" s="159"/>
    </row>
    <row r="1295" spans="3:64" ht="12.95" customHeight="1">
      <c r="C1295" s="181"/>
      <c r="D1295" s="181"/>
      <c r="AA1295" s="159"/>
      <c r="AB1295" s="159"/>
      <c r="AC1295" s="159"/>
      <c r="AD1295" s="159"/>
      <c r="AE1295" s="159"/>
      <c r="AG1295" s="184"/>
      <c r="AN1295" s="159"/>
      <c r="AO1295" s="159"/>
      <c r="AP1295" s="159"/>
      <c r="AQ1295" s="159"/>
      <c r="AR1295" s="159"/>
      <c r="AS1295" s="159"/>
      <c r="AT1295" s="159"/>
      <c r="AU1295" s="159"/>
    </row>
    <row r="1296" spans="3:64" ht="12.95" customHeight="1">
      <c r="C1296" s="181"/>
      <c r="D1296" s="181"/>
      <c r="AA1296" s="159"/>
      <c r="AB1296" s="159"/>
      <c r="AC1296" s="159"/>
      <c r="AD1296" s="159"/>
      <c r="AE1296" s="159"/>
      <c r="AG1296" s="184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159"/>
      <c r="AX1296" s="159"/>
      <c r="AY1296" s="159"/>
      <c r="AZ1296" s="159"/>
      <c r="BA1296" s="159"/>
      <c r="BB1296" s="159"/>
      <c r="BC1296" s="159"/>
      <c r="BD1296" s="159"/>
      <c r="BE1296" s="159"/>
      <c r="BF1296" s="159"/>
      <c r="BG1296" s="159"/>
      <c r="BH1296" s="159"/>
      <c r="BI1296" s="159"/>
      <c r="BJ1296" s="159"/>
      <c r="BK1296" s="159"/>
      <c r="BL1296" s="159"/>
    </row>
    <row r="1297" spans="3:48" ht="12.95" customHeight="1">
      <c r="C1297" s="181"/>
      <c r="D1297" s="181"/>
      <c r="AA1297" s="159"/>
      <c r="AB1297" s="159"/>
      <c r="AC1297" s="159"/>
      <c r="AD1297" s="159"/>
      <c r="AE1297" s="159"/>
      <c r="AG1297" s="184"/>
      <c r="AN1297" s="159"/>
      <c r="AO1297" s="159"/>
      <c r="AP1297" s="159"/>
      <c r="AQ1297" s="159"/>
      <c r="AR1297" s="159"/>
      <c r="AS1297" s="159"/>
      <c r="AT1297" s="159"/>
      <c r="AU1297" s="159"/>
    </row>
    <row r="1298" spans="3:48" ht="12.95" customHeight="1">
      <c r="C1298" s="181"/>
      <c r="D1298" s="181"/>
      <c r="AA1298" s="159"/>
      <c r="AB1298" s="159"/>
      <c r="AC1298" s="159"/>
      <c r="AD1298" s="159"/>
      <c r="AE1298" s="159"/>
      <c r="AG1298" s="184"/>
      <c r="AN1298" s="159"/>
      <c r="AO1298" s="159"/>
      <c r="AP1298" s="159"/>
      <c r="AQ1298" s="159"/>
      <c r="AR1298" s="159"/>
      <c r="AS1298" s="159"/>
      <c r="AT1298" s="159"/>
      <c r="AU1298" s="159"/>
    </row>
    <row r="1299" spans="3:48" ht="12.95" customHeight="1">
      <c r="C1299" s="181"/>
      <c r="D1299" s="181"/>
      <c r="AA1299" s="159"/>
      <c r="AB1299" s="159"/>
      <c r="AC1299" s="159"/>
      <c r="AD1299" s="159"/>
      <c r="AE1299" s="159"/>
      <c r="AG1299" s="184"/>
      <c r="AN1299" s="159"/>
      <c r="AO1299" s="159"/>
      <c r="AP1299" s="159"/>
      <c r="AQ1299" s="159"/>
      <c r="AR1299" s="159"/>
      <c r="AS1299" s="159"/>
      <c r="AT1299" s="159"/>
      <c r="AU1299" s="159"/>
    </row>
    <row r="1300" spans="3:48" ht="12.95" customHeight="1">
      <c r="C1300" s="181"/>
      <c r="D1300" s="181"/>
      <c r="AA1300" s="159"/>
      <c r="AB1300" s="159"/>
      <c r="AC1300" s="159"/>
      <c r="AD1300" s="159"/>
      <c r="AE1300" s="159"/>
      <c r="AG1300" s="184"/>
      <c r="AN1300" s="159"/>
      <c r="AO1300" s="159"/>
      <c r="AP1300" s="159"/>
      <c r="AQ1300" s="159"/>
      <c r="AR1300" s="159"/>
      <c r="AS1300" s="159"/>
      <c r="AT1300" s="159"/>
      <c r="AU1300" s="159"/>
      <c r="AV1300" s="159"/>
    </row>
    <row r="1301" spans="3:48" ht="12.95" customHeight="1">
      <c r="C1301" s="181"/>
      <c r="D1301" s="181"/>
      <c r="AA1301" s="159"/>
      <c r="AB1301" s="159"/>
      <c r="AC1301" s="159"/>
      <c r="AD1301" s="159"/>
      <c r="AE1301" s="159"/>
      <c r="AG1301" s="184"/>
      <c r="AN1301" s="159"/>
      <c r="AO1301" s="159"/>
      <c r="AP1301" s="159"/>
      <c r="AQ1301" s="159"/>
      <c r="AR1301" s="159"/>
      <c r="AS1301" s="159"/>
      <c r="AT1301" s="159"/>
      <c r="AU1301" s="159"/>
    </row>
    <row r="1302" spans="3:48" ht="12.95" customHeight="1">
      <c r="C1302" s="181"/>
      <c r="D1302" s="181"/>
      <c r="AA1302" s="159"/>
      <c r="AB1302" s="159"/>
      <c r="AC1302" s="159"/>
      <c r="AD1302" s="159"/>
      <c r="AE1302" s="159"/>
      <c r="AG1302" s="184"/>
      <c r="AN1302" s="159"/>
      <c r="AO1302" s="159"/>
      <c r="AP1302" s="159"/>
      <c r="AQ1302" s="159"/>
      <c r="AR1302" s="159"/>
      <c r="AS1302" s="159"/>
      <c r="AT1302" s="159"/>
      <c r="AU1302" s="159"/>
    </row>
    <row r="1303" spans="3:48" ht="12.95" customHeight="1">
      <c r="C1303" s="181"/>
      <c r="D1303" s="181"/>
      <c r="AA1303" s="159"/>
      <c r="AB1303" s="159"/>
      <c r="AC1303" s="159"/>
      <c r="AD1303" s="159"/>
      <c r="AE1303" s="159"/>
      <c r="AG1303" s="184"/>
      <c r="AN1303" s="159"/>
      <c r="AO1303" s="159"/>
      <c r="AP1303" s="159"/>
      <c r="AQ1303" s="159"/>
      <c r="AR1303" s="159"/>
      <c r="AS1303" s="159"/>
      <c r="AT1303" s="159"/>
      <c r="AU1303" s="159"/>
    </row>
    <row r="1304" spans="3:48" ht="12.95" customHeight="1">
      <c r="C1304" s="181"/>
      <c r="D1304" s="181"/>
      <c r="AA1304" s="159"/>
      <c r="AB1304" s="159"/>
      <c r="AC1304" s="159"/>
      <c r="AD1304" s="159"/>
      <c r="AE1304" s="159"/>
      <c r="AG1304" s="184"/>
      <c r="AN1304" s="159"/>
      <c r="AO1304" s="159"/>
      <c r="AP1304" s="159"/>
      <c r="AQ1304" s="159"/>
      <c r="AR1304" s="159"/>
      <c r="AS1304" s="159"/>
      <c r="AT1304" s="159"/>
      <c r="AU1304" s="159"/>
    </row>
    <row r="1305" spans="3:48" ht="12.95" customHeight="1">
      <c r="C1305" s="181"/>
      <c r="D1305" s="181"/>
      <c r="AA1305" s="159"/>
      <c r="AB1305" s="159"/>
      <c r="AC1305" s="159"/>
      <c r="AD1305" s="159"/>
      <c r="AE1305" s="159"/>
      <c r="AG1305" s="184"/>
      <c r="AN1305" s="159"/>
      <c r="AO1305" s="159"/>
      <c r="AP1305" s="159"/>
      <c r="AQ1305" s="159"/>
      <c r="AR1305" s="159"/>
      <c r="AS1305" s="159"/>
      <c r="AT1305" s="159"/>
      <c r="AU1305" s="159"/>
    </row>
    <row r="1306" spans="3:48" ht="12.95" customHeight="1">
      <c r="C1306" s="181"/>
      <c r="D1306" s="181"/>
      <c r="AA1306" s="159"/>
      <c r="AB1306" s="159"/>
      <c r="AC1306" s="159"/>
      <c r="AD1306" s="159"/>
      <c r="AE1306" s="159"/>
      <c r="AG1306" s="184"/>
      <c r="AN1306" s="159"/>
      <c r="AO1306" s="159"/>
      <c r="AP1306" s="159"/>
      <c r="AQ1306" s="159"/>
      <c r="AR1306" s="159"/>
      <c r="AS1306" s="159"/>
      <c r="AT1306" s="159"/>
      <c r="AU1306" s="159"/>
    </row>
    <row r="1307" spans="3:48" ht="12.95" customHeight="1">
      <c r="C1307" s="181"/>
      <c r="D1307" s="181"/>
      <c r="AA1307" s="159"/>
      <c r="AB1307" s="159"/>
      <c r="AC1307" s="159"/>
      <c r="AD1307" s="159"/>
      <c r="AE1307" s="159"/>
      <c r="AG1307" s="184"/>
      <c r="AN1307" s="159"/>
      <c r="AO1307" s="159"/>
      <c r="AP1307" s="159"/>
      <c r="AQ1307" s="159"/>
      <c r="AR1307" s="159"/>
      <c r="AS1307" s="159"/>
      <c r="AT1307" s="159"/>
      <c r="AU1307" s="159"/>
    </row>
    <row r="1308" spans="3:48" ht="12.95" customHeight="1">
      <c r="C1308" s="181"/>
      <c r="D1308" s="181"/>
      <c r="AA1308" s="159"/>
      <c r="AB1308" s="159"/>
      <c r="AC1308" s="159"/>
      <c r="AD1308" s="159"/>
      <c r="AE1308" s="159"/>
      <c r="AG1308" s="184"/>
      <c r="AN1308" s="159"/>
      <c r="AO1308" s="159"/>
      <c r="AP1308" s="159"/>
      <c r="AQ1308" s="159"/>
      <c r="AR1308" s="159"/>
      <c r="AS1308" s="159"/>
      <c r="AT1308" s="159"/>
      <c r="AU1308" s="159"/>
    </row>
    <row r="1309" spans="3:48" ht="12.95" customHeight="1">
      <c r="C1309" s="181"/>
      <c r="D1309" s="181"/>
      <c r="AA1309" s="159"/>
      <c r="AB1309" s="159"/>
      <c r="AC1309" s="159"/>
      <c r="AD1309" s="159"/>
      <c r="AE1309" s="159"/>
      <c r="AG1309" s="184"/>
      <c r="AN1309" s="159"/>
      <c r="AO1309" s="159"/>
      <c r="AP1309" s="159"/>
      <c r="AQ1309" s="159"/>
      <c r="AR1309" s="159"/>
      <c r="AS1309" s="159"/>
      <c r="AT1309" s="159"/>
      <c r="AU1309" s="159"/>
    </row>
    <row r="1310" spans="3:48" ht="12.95" customHeight="1">
      <c r="C1310" s="181"/>
      <c r="D1310" s="181"/>
      <c r="AA1310" s="159"/>
      <c r="AB1310" s="159"/>
      <c r="AC1310" s="159"/>
      <c r="AD1310" s="159"/>
      <c r="AE1310" s="159"/>
      <c r="AG1310" s="184"/>
      <c r="AN1310" s="159"/>
      <c r="AO1310" s="159"/>
      <c r="AP1310" s="159"/>
      <c r="AQ1310" s="159"/>
      <c r="AR1310" s="159"/>
      <c r="AS1310" s="159"/>
      <c r="AT1310" s="159"/>
      <c r="AU1310" s="159"/>
    </row>
    <row r="1311" spans="3:48" ht="12.95" customHeight="1">
      <c r="C1311" s="181"/>
      <c r="D1311" s="181"/>
      <c r="AA1311" s="159"/>
      <c r="AB1311" s="159"/>
      <c r="AC1311" s="159"/>
      <c r="AD1311" s="159"/>
      <c r="AE1311" s="159"/>
      <c r="AG1311" s="184"/>
      <c r="AN1311" s="159"/>
      <c r="AO1311" s="159"/>
      <c r="AP1311" s="159"/>
      <c r="AQ1311" s="159"/>
      <c r="AR1311" s="159"/>
      <c r="AS1311" s="159"/>
      <c r="AT1311" s="159"/>
      <c r="AU1311" s="159"/>
    </row>
    <row r="1312" spans="3:48" ht="12.95" customHeight="1">
      <c r="C1312" s="181"/>
      <c r="D1312" s="181"/>
      <c r="AA1312" s="159"/>
      <c r="AB1312" s="159"/>
      <c r="AC1312" s="159"/>
      <c r="AD1312" s="159"/>
      <c r="AE1312" s="159"/>
      <c r="AG1312" s="184"/>
      <c r="AN1312" s="159"/>
      <c r="AO1312" s="159"/>
      <c r="AP1312" s="159"/>
      <c r="AQ1312" s="159"/>
      <c r="AR1312" s="159"/>
      <c r="AS1312" s="159"/>
      <c r="AT1312" s="159"/>
      <c r="AU1312" s="159"/>
    </row>
    <row r="1313" spans="3:64" ht="12.95" customHeight="1">
      <c r="C1313" s="181"/>
      <c r="D1313" s="181"/>
      <c r="AA1313" s="159"/>
      <c r="AB1313" s="159"/>
      <c r="AC1313" s="159"/>
      <c r="AD1313" s="159"/>
      <c r="AE1313" s="159"/>
      <c r="AG1313" s="184"/>
      <c r="AN1313" s="159"/>
      <c r="AO1313" s="159"/>
      <c r="AP1313" s="159"/>
      <c r="AQ1313" s="159"/>
      <c r="AR1313" s="159"/>
      <c r="AS1313" s="159"/>
      <c r="AT1313" s="159"/>
      <c r="AU1313" s="159"/>
    </row>
    <row r="1314" spans="3:64" ht="12.95" customHeight="1">
      <c r="C1314" s="181"/>
      <c r="D1314" s="181"/>
      <c r="AA1314" s="159"/>
      <c r="AB1314" s="159"/>
      <c r="AC1314" s="159"/>
      <c r="AD1314" s="159"/>
      <c r="AE1314" s="159"/>
      <c r="AG1314" s="184"/>
      <c r="AN1314" s="159"/>
      <c r="AO1314" s="159"/>
      <c r="AP1314" s="159"/>
      <c r="AQ1314" s="159"/>
      <c r="AR1314" s="159"/>
      <c r="AS1314" s="159"/>
      <c r="AT1314" s="159"/>
      <c r="AU1314" s="159"/>
    </row>
    <row r="1315" spans="3:64" ht="12.95" customHeight="1">
      <c r="C1315" s="181"/>
      <c r="D1315" s="181"/>
      <c r="AA1315" s="159"/>
      <c r="AB1315" s="159"/>
      <c r="AC1315" s="159"/>
      <c r="AD1315" s="159"/>
      <c r="AE1315" s="159"/>
      <c r="AG1315" s="184"/>
      <c r="AN1315" s="159"/>
      <c r="AO1315" s="159"/>
      <c r="AP1315" s="159"/>
      <c r="AQ1315" s="159"/>
      <c r="AR1315" s="159"/>
      <c r="AS1315" s="159"/>
      <c r="AT1315" s="159"/>
      <c r="AU1315" s="159"/>
    </row>
    <row r="1316" spans="3:64" ht="12.95" customHeight="1">
      <c r="C1316" s="181"/>
      <c r="D1316" s="181"/>
      <c r="AA1316" s="159"/>
      <c r="AB1316" s="159"/>
      <c r="AC1316" s="159"/>
      <c r="AD1316" s="159"/>
      <c r="AE1316" s="159"/>
      <c r="AG1316" s="184"/>
      <c r="AN1316" s="159"/>
      <c r="AO1316" s="159"/>
      <c r="AP1316" s="159"/>
      <c r="AQ1316" s="159"/>
      <c r="AR1316" s="159"/>
      <c r="AS1316" s="159"/>
      <c r="AT1316" s="159"/>
      <c r="AU1316" s="159"/>
    </row>
    <row r="1317" spans="3:64" ht="12.95" customHeight="1">
      <c r="C1317" s="181"/>
      <c r="D1317" s="181"/>
      <c r="AA1317" s="159"/>
      <c r="AB1317" s="159"/>
      <c r="AC1317" s="159"/>
      <c r="AD1317" s="159"/>
      <c r="AE1317" s="159"/>
      <c r="AG1317" s="184"/>
      <c r="AN1317" s="159"/>
      <c r="AO1317" s="159"/>
      <c r="AP1317" s="159"/>
      <c r="AQ1317" s="159"/>
      <c r="AR1317" s="159"/>
      <c r="AS1317" s="159"/>
      <c r="AT1317" s="159"/>
      <c r="AU1317" s="159"/>
    </row>
    <row r="1318" spans="3:64" ht="12.95" customHeight="1">
      <c r="C1318" s="181"/>
      <c r="D1318" s="181"/>
      <c r="AA1318" s="159"/>
      <c r="AB1318" s="159"/>
      <c r="AC1318" s="159"/>
      <c r="AD1318" s="159"/>
      <c r="AE1318" s="159"/>
      <c r="AG1318" s="184"/>
      <c r="AN1318" s="159"/>
      <c r="AO1318" s="159"/>
      <c r="AP1318" s="159"/>
      <c r="AQ1318" s="159"/>
      <c r="AR1318" s="159"/>
      <c r="AS1318" s="159"/>
      <c r="AT1318" s="159"/>
      <c r="AU1318" s="159"/>
    </row>
    <row r="1319" spans="3:64" ht="12.95" customHeight="1">
      <c r="C1319" s="181"/>
      <c r="D1319" s="181"/>
      <c r="AA1319" s="159"/>
      <c r="AB1319" s="159"/>
      <c r="AC1319" s="159"/>
      <c r="AD1319" s="159"/>
      <c r="AE1319" s="159"/>
      <c r="AG1319" s="184"/>
      <c r="AN1319" s="159"/>
      <c r="AO1319" s="159"/>
      <c r="AP1319" s="159"/>
      <c r="AQ1319" s="159"/>
      <c r="AR1319" s="159"/>
      <c r="AS1319" s="159"/>
      <c r="AT1319" s="159"/>
      <c r="AU1319" s="159"/>
    </row>
    <row r="1320" spans="3:64" ht="12.95" customHeight="1">
      <c r="C1320" s="181"/>
      <c r="D1320" s="181"/>
      <c r="AA1320" s="159"/>
      <c r="AB1320" s="159"/>
      <c r="AC1320" s="159"/>
      <c r="AD1320" s="159"/>
      <c r="AE1320" s="159"/>
      <c r="AG1320" s="184"/>
      <c r="AN1320" s="159"/>
      <c r="AO1320" s="159"/>
      <c r="AP1320" s="159"/>
      <c r="AQ1320" s="159"/>
      <c r="AR1320" s="159"/>
      <c r="AS1320" s="159"/>
      <c r="AT1320" s="159"/>
      <c r="AU1320" s="159"/>
    </row>
    <row r="1321" spans="3:64" ht="12.95" customHeight="1">
      <c r="C1321" s="181"/>
      <c r="D1321" s="181"/>
      <c r="AA1321" s="159"/>
      <c r="AB1321" s="159"/>
      <c r="AC1321" s="159"/>
      <c r="AD1321" s="159"/>
      <c r="AE1321" s="159"/>
      <c r="AG1321" s="184"/>
      <c r="AN1321" s="159"/>
      <c r="AO1321" s="159"/>
      <c r="AP1321" s="159"/>
      <c r="AQ1321" s="159"/>
      <c r="AR1321" s="159"/>
      <c r="AS1321" s="159"/>
      <c r="AT1321" s="159"/>
      <c r="AU1321" s="159"/>
    </row>
    <row r="1322" spans="3:64" ht="12.95" customHeight="1">
      <c r="C1322" s="181"/>
      <c r="D1322" s="181"/>
      <c r="AA1322" s="159"/>
      <c r="AB1322" s="159"/>
      <c r="AC1322" s="159"/>
      <c r="AD1322" s="159"/>
      <c r="AE1322" s="159"/>
      <c r="AG1322" s="184"/>
      <c r="AN1322" s="159"/>
      <c r="AO1322" s="159"/>
      <c r="AP1322" s="159"/>
      <c r="AQ1322" s="159"/>
      <c r="AR1322" s="159"/>
      <c r="AS1322" s="159"/>
      <c r="AT1322" s="159"/>
      <c r="AU1322" s="159"/>
    </row>
    <row r="1323" spans="3:64" ht="12.95" customHeight="1">
      <c r="C1323" s="181"/>
      <c r="D1323" s="181"/>
      <c r="AA1323" s="159"/>
      <c r="AB1323" s="159"/>
      <c r="AC1323" s="159"/>
      <c r="AD1323" s="159"/>
      <c r="AE1323" s="159"/>
      <c r="AG1323" s="184"/>
      <c r="AN1323" s="159"/>
      <c r="AO1323" s="159"/>
      <c r="AP1323" s="159"/>
      <c r="AQ1323" s="159"/>
      <c r="AR1323" s="159"/>
      <c r="AS1323" s="159"/>
      <c r="AT1323" s="159"/>
      <c r="AU1323" s="159"/>
    </row>
    <row r="1324" spans="3:64" ht="12.95" customHeight="1">
      <c r="C1324" s="181"/>
      <c r="D1324" s="181"/>
      <c r="AA1324" s="159"/>
      <c r="AB1324" s="159"/>
      <c r="AC1324" s="159"/>
      <c r="AD1324" s="159"/>
      <c r="AE1324" s="159"/>
      <c r="AG1324" s="184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  <c r="BF1324" s="159"/>
      <c r="BG1324" s="159"/>
      <c r="BH1324" s="159"/>
      <c r="BI1324" s="159"/>
      <c r="BJ1324" s="159"/>
      <c r="BK1324" s="159"/>
      <c r="BL1324" s="159"/>
    </row>
    <row r="1325" spans="3:64" ht="12.95" customHeight="1">
      <c r="C1325" s="181"/>
      <c r="D1325" s="181"/>
      <c r="AA1325" s="159"/>
      <c r="AB1325" s="159"/>
      <c r="AC1325" s="159"/>
      <c r="AD1325" s="159"/>
      <c r="AE1325" s="159"/>
      <c r="AG1325" s="184"/>
      <c r="AN1325" s="159"/>
      <c r="AO1325" s="159"/>
      <c r="AP1325" s="159"/>
      <c r="AQ1325" s="159"/>
      <c r="AR1325" s="159"/>
      <c r="AS1325" s="159"/>
      <c r="AT1325" s="159"/>
      <c r="AU1325" s="159"/>
    </row>
    <row r="1326" spans="3:64" ht="12.95" customHeight="1">
      <c r="C1326" s="181"/>
      <c r="D1326" s="181"/>
      <c r="AA1326" s="159"/>
      <c r="AB1326" s="159"/>
      <c r="AC1326" s="159"/>
      <c r="AD1326" s="159"/>
      <c r="AE1326" s="159"/>
      <c r="AG1326" s="184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159"/>
      <c r="AX1326" s="159"/>
      <c r="AY1326" s="159"/>
      <c r="AZ1326" s="159"/>
      <c r="BA1326" s="159"/>
      <c r="BB1326" s="159"/>
      <c r="BC1326" s="159"/>
      <c r="BD1326" s="159"/>
      <c r="BE1326" s="159"/>
      <c r="BF1326" s="159"/>
      <c r="BG1326" s="159"/>
      <c r="BH1326" s="159"/>
      <c r="BI1326" s="159"/>
      <c r="BJ1326" s="159"/>
      <c r="BK1326" s="159"/>
      <c r="BL1326" s="159"/>
    </row>
    <row r="1327" spans="3:64" ht="12.95" customHeight="1">
      <c r="C1327" s="181"/>
      <c r="D1327" s="181"/>
      <c r="AA1327" s="159"/>
      <c r="AB1327" s="159"/>
      <c r="AC1327" s="159"/>
      <c r="AD1327" s="159"/>
      <c r="AE1327" s="159"/>
      <c r="AG1327" s="184"/>
      <c r="AN1327" s="159"/>
      <c r="AO1327" s="159"/>
      <c r="AP1327" s="159"/>
      <c r="AQ1327" s="159"/>
      <c r="AR1327" s="159"/>
      <c r="AS1327" s="159"/>
      <c r="AT1327" s="159"/>
      <c r="AU1327" s="159"/>
    </row>
    <row r="1328" spans="3:64" ht="12.95" customHeight="1">
      <c r="C1328" s="181"/>
      <c r="D1328" s="181"/>
      <c r="AA1328" s="159"/>
      <c r="AB1328" s="159"/>
      <c r="AC1328" s="159"/>
      <c r="AD1328" s="159"/>
      <c r="AE1328" s="159"/>
      <c r="AG1328" s="184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159"/>
      <c r="AX1328" s="159"/>
      <c r="AY1328" s="159"/>
      <c r="AZ1328" s="159"/>
      <c r="BA1328" s="159"/>
      <c r="BB1328" s="159"/>
      <c r="BC1328" s="159"/>
      <c r="BD1328" s="159"/>
      <c r="BE1328" s="159"/>
      <c r="BF1328" s="159"/>
      <c r="BG1328" s="159"/>
      <c r="BH1328" s="159"/>
      <c r="BI1328" s="159"/>
      <c r="BJ1328" s="159"/>
      <c r="BK1328" s="159"/>
      <c r="BL1328" s="159"/>
    </row>
    <row r="1329" spans="3:64" ht="12.95" customHeight="1">
      <c r="C1329" s="181"/>
      <c r="D1329" s="181"/>
      <c r="AA1329" s="159"/>
      <c r="AB1329" s="159"/>
      <c r="AC1329" s="159"/>
      <c r="AD1329" s="159"/>
      <c r="AE1329" s="159"/>
      <c r="AG1329" s="184"/>
      <c r="AN1329" s="159"/>
      <c r="AO1329" s="159"/>
      <c r="AP1329" s="159"/>
      <c r="AQ1329" s="159"/>
      <c r="AR1329" s="159"/>
      <c r="AS1329" s="159"/>
      <c r="AT1329" s="159"/>
      <c r="AU1329" s="159"/>
    </row>
    <row r="1330" spans="3:64" ht="12.95" customHeight="1">
      <c r="C1330" s="181"/>
      <c r="D1330" s="181"/>
      <c r="AA1330" s="159"/>
      <c r="AB1330" s="159"/>
      <c r="AC1330" s="159"/>
      <c r="AD1330" s="159"/>
      <c r="AE1330" s="159"/>
      <c r="AG1330" s="184"/>
      <c r="AN1330" s="159"/>
      <c r="AO1330" s="159"/>
      <c r="AP1330" s="159"/>
      <c r="AQ1330" s="159"/>
      <c r="AR1330" s="159"/>
      <c r="AS1330" s="159"/>
      <c r="AT1330" s="159"/>
      <c r="AU1330" s="159"/>
    </row>
    <row r="1331" spans="3:64" ht="12.95" customHeight="1">
      <c r="C1331" s="181"/>
      <c r="D1331" s="181"/>
      <c r="AA1331" s="159"/>
      <c r="AB1331" s="159"/>
      <c r="AC1331" s="159"/>
      <c r="AD1331" s="159"/>
      <c r="AE1331" s="159"/>
      <c r="AG1331" s="184"/>
      <c r="AN1331" s="159"/>
      <c r="AO1331" s="159"/>
      <c r="AP1331" s="159"/>
      <c r="AQ1331" s="159"/>
      <c r="AR1331" s="159"/>
      <c r="AS1331" s="159"/>
      <c r="AT1331" s="159"/>
      <c r="AU1331" s="159"/>
    </row>
    <row r="1332" spans="3:64" ht="12.95" customHeight="1">
      <c r="C1332" s="181"/>
      <c r="D1332" s="181"/>
      <c r="AA1332" s="159"/>
      <c r="AB1332" s="159"/>
      <c r="AC1332" s="159"/>
      <c r="AD1332" s="159"/>
      <c r="AE1332" s="159"/>
      <c r="AG1332" s="184"/>
      <c r="AN1332" s="159"/>
      <c r="AO1332" s="159"/>
      <c r="AP1332" s="159"/>
      <c r="AQ1332" s="159"/>
      <c r="AR1332" s="159"/>
      <c r="AS1332" s="159"/>
      <c r="AT1332" s="159"/>
      <c r="AU1332" s="159"/>
    </row>
    <row r="1333" spans="3:64" ht="12.95" customHeight="1">
      <c r="C1333" s="181"/>
      <c r="D1333" s="181"/>
      <c r="AA1333" s="159"/>
      <c r="AB1333" s="159"/>
      <c r="AC1333" s="159"/>
      <c r="AD1333" s="159"/>
      <c r="AE1333" s="159"/>
      <c r="AG1333" s="184"/>
      <c r="AN1333" s="159"/>
      <c r="AO1333" s="159"/>
      <c r="AP1333" s="159"/>
      <c r="AQ1333" s="159"/>
      <c r="AR1333" s="159"/>
      <c r="AS1333" s="159"/>
      <c r="AT1333" s="159"/>
      <c r="AU1333" s="159"/>
    </row>
    <row r="1334" spans="3:64" ht="12.95" customHeight="1">
      <c r="C1334" s="181"/>
      <c r="D1334" s="181"/>
      <c r="AA1334" s="159"/>
      <c r="AB1334" s="159"/>
      <c r="AC1334" s="159"/>
      <c r="AD1334" s="159"/>
      <c r="AE1334" s="159"/>
      <c r="AG1334" s="184"/>
      <c r="AN1334" s="159"/>
      <c r="AO1334" s="159"/>
      <c r="AP1334" s="159"/>
      <c r="AQ1334" s="159"/>
      <c r="AR1334" s="159"/>
      <c r="AS1334" s="159"/>
      <c r="AT1334" s="159"/>
      <c r="AU1334" s="159"/>
    </row>
    <row r="1335" spans="3:64" ht="12.95" customHeight="1">
      <c r="C1335" s="181"/>
      <c r="D1335" s="181"/>
      <c r="AA1335" s="159"/>
      <c r="AB1335" s="159"/>
      <c r="AC1335" s="159"/>
      <c r="AD1335" s="159"/>
      <c r="AE1335" s="159"/>
      <c r="AG1335" s="184"/>
      <c r="AN1335" s="159"/>
      <c r="AO1335" s="159"/>
      <c r="AP1335" s="159"/>
      <c r="AQ1335" s="159"/>
      <c r="AR1335" s="159"/>
      <c r="AS1335" s="159"/>
      <c r="AT1335" s="159"/>
      <c r="AU1335" s="159"/>
    </row>
    <row r="1336" spans="3:64" ht="12.95" customHeight="1">
      <c r="C1336" s="181"/>
      <c r="D1336" s="181"/>
      <c r="AA1336" s="159"/>
      <c r="AB1336" s="159"/>
      <c r="AC1336" s="159"/>
      <c r="AD1336" s="159"/>
      <c r="AE1336" s="159"/>
      <c r="AG1336" s="184"/>
      <c r="AN1336" s="159"/>
      <c r="AO1336" s="159"/>
      <c r="AP1336" s="159"/>
      <c r="AQ1336" s="159"/>
      <c r="AR1336" s="159"/>
      <c r="AS1336" s="159"/>
      <c r="AT1336" s="159"/>
      <c r="AU1336" s="159"/>
    </row>
    <row r="1337" spans="3:64" ht="12.95" customHeight="1">
      <c r="C1337" s="181"/>
      <c r="D1337" s="181"/>
      <c r="AA1337" s="159"/>
      <c r="AB1337" s="159"/>
      <c r="AC1337" s="159"/>
      <c r="AD1337" s="159"/>
      <c r="AE1337" s="159"/>
      <c r="AG1337" s="184"/>
      <c r="AN1337" s="159"/>
      <c r="AO1337" s="159"/>
      <c r="AP1337" s="159"/>
      <c r="AQ1337" s="159"/>
      <c r="AR1337" s="159"/>
      <c r="AS1337" s="159"/>
      <c r="AT1337" s="159"/>
      <c r="AU1337" s="159"/>
      <c r="AV1337" s="159"/>
    </row>
    <row r="1338" spans="3:64" ht="12.95" customHeight="1">
      <c r="C1338" s="181"/>
      <c r="D1338" s="181"/>
      <c r="AA1338" s="159"/>
      <c r="AB1338" s="159"/>
      <c r="AC1338" s="159"/>
      <c r="AD1338" s="159"/>
      <c r="AE1338" s="159"/>
      <c r="AG1338" s="184"/>
      <c r="AN1338" s="159"/>
      <c r="AO1338" s="159"/>
      <c r="AP1338" s="159"/>
      <c r="AQ1338" s="159"/>
      <c r="AR1338" s="159"/>
      <c r="AS1338" s="159"/>
      <c r="AT1338" s="159"/>
      <c r="AU1338" s="159"/>
    </row>
    <row r="1339" spans="3:64" ht="12.95" customHeight="1">
      <c r="C1339" s="181"/>
      <c r="D1339" s="181"/>
      <c r="AA1339" s="159"/>
      <c r="AB1339" s="159"/>
      <c r="AC1339" s="159"/>
      <c r="AD1339" s="159"/>
      <c r="AE1339" s="159"/>
      <c r="AG1339" s="184"/>
      <c r="AN1339" s="159"/>
      <c r="AO1339" s="159"/>
      <c r="AP1339" s="159"/>
      <c r="AQ1339" s="159"/>
      <c r="AR1339" s="159"/>
      <c r="AS1339" s="159"/>
      <c r="AT1339" s="159"/>
      <c r="AU1339" s="159"/>
      <c r="AV1339" s="159"/>
    </row>
    <row r="1340" spans="3:64" ht="12.95" customHeight="1">
      <c r="C1340" s="181"/>
      <c r="D1340" s="181"/>
      <c r="AA1340" s="159"/>
      <c r="AB1340" s="159"/>
      <c r="AC1340" s="159"/>
      <c r="AD1340" s="159"/>
      <c r="AE1340" s="159"/>
      <c r="AG1340" s="184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  <c r="BJ1340" s="159"/>
      <c r="BK1340" s="159"/>
      <c r="BL1340" s="159"/>
    </row>
    <row r="1341" spans="3:64" ht="12.95" customHeight="1">
      <c r="C1341" s="181"/>
      <c r="D1341" s="181"/>
      <c r="AA1341" s="159"/>
      <c r="AB1341" s="159"/>
      <c r="AC1341" s="159"/>
      <c r="AD1341" s="159"/>
      <c r="AE1341" s="159"/>
      <c r="AG1341" s="184"/>
      <c r="AN1341" s="159"/>
      <c r="AO1341" s="159"/>
      <c r="AP1341" s="159"/>
      <c r="AQ1341" s="159"/>
      <c r="AR1341" s="159"/>
      <c r="AS1341" s="159"/>
      <c r="AT1341" s="159"/>
      <c r="AU1341" s="159"/>
    </row>
    <row r="1342" spans="3:64" ht="12.95" customHeight="1">
      <c r="C1342" s="181"/>
      <c r="D1342" s="181"/>
      <c r="AA1342" s="159"/>
      <c r="AB1342" s="159"/>
      <c r="AC1342" s="159"/>
      <c r="AD1342" s="159"/>
      <c r="AE1342" s="159"/>
      <c r="AG1342" s="184"/>
      <c r="AN1342" s="159"/>
      <c r="AO1342" s="159"/>
      <c r="AP1342" s="159"/>
      <c r="AQ1342" s="159"/>
      <c r="AR1342" s="159"/>
      <c r="AS1342" s="159"/>
      <c r="AT1342" s="159"/>
      <c r="AU1342" s="159"/>
    </row>
    <row r="1343" spans="3:64" ht="12.95" customHeight="1">
      <c r="C1343" s="181"/>
      <c r="D1343" s="181"/>
      <c r="AA1343" s="159"/>
      <c r="AB1343" s="159"/>
      <c r="AC1343" s="159"/>
      <c r="AD1343" s="159"/>
      <c r="AE1343" s="159"/>
      <c r="AG1343" s="184"/>
      <c r="AN1343" s="159"/>
      <c r="AO1343" s="159"/>
      <c r="AP1343" s="159"/>
      <c r="AQ1343" s="159"/>
      <c r="AR1343" s="159"/>
      <c r="AS1343" s="159"/>
      <c r="AT1343" s="159"/>
      <c r="AU1343" s="159"/>
    </row>
    <row r="1344" spans="3:64" ht="12.95" customHeight="1">
      <c r="C1344" s="181"/>
      <c r="D1344" s="181"/>
      <c r="AA1344" s="159"/>
      <c r="AB1344" s="159"/>
      <c r="AC1344" s="159"/>
      <c r="AD1344" s="159"/>
      <c r="AE1344" s="159"/>
      <c r="AG1344" s="184"/>
      <c r="AN1344" s="159"/>
      <c r="AO1344" s="159"/>
      <c r="AP1344" s="159"/>
      <c r="AQ1344" s="159"/>
      <c r="AR1344" s="159"/>
      <c r="AS1344" s="159"/>
      <c r="AT1344" s="159"/>
      <c r="AU1344" s="159"/>
    </row>
    <row r="1345" spans="3:64" ht="12.95" customHeight="1">
      <c r="C1345" s="181"/>
      <c r="D1345" s="181"/>
      <c r="AA1345" s="159"/>
      <c r="AB1345" s="159"/>
      <c r="AC1345" s="159"/>
      <c r="AD1345" s="159"/>
      <c r="AE1345" s="159"/>
      <c r="AG1345" s="184"/>
      <c r="AN1345" s="159"/>
      <c r="AO1345" s="159"/>
      <c r="AP1345" s="159"/>
      <c r="AQ1345" s="159"/>
      <c r="AR1345" s="159"/>
      <c r="AS1345" s="159"/>
      <c r="AT1345" s="159"/>
      <c r="AU1345" s="159"/>
    </row>
    <row r="1346" spans="3:64" ht="12.95" customHeight="1">
      <c r="C1346" s="181"/>
      <c r="D1346" s="181"/>
      <c r="AA1346" s="159"/>
      <c r="AB1346" s="159"/>
      <c r="AC1346" s="159"/>
      <c r="AD1346" s="159"/>
      <c r="AE1346" s="159"/>
      <c r="AG1346" s="184"/>
      <c r="AN1346" s="159"/>
      <c r="AO1346" s="159"/>
      <c r="AP1346" s="159"/>
      <c r="AQ1346" s="159"/>
      <c r="AR1346" s="159"/>
      <c r="AS1346" s="159"/>
      <c r="AT1346" s="159"/>
      <c r="AU1346" s="159"/>
    </row>
    <row r="1347" spans="3:64" ht="12.95" customHeight="1">
      <c r="C1347" s="181"/>
      <c r="D1347" s="181"/>
      <c r="AA1347" s="159"/>
      <c r="AB1347" s="159"/>
      <c r="AC1347" s="159"/>
      <c r="AD1347" s="159"/>
      <c r="AE1347" s="159"/>
      <c r="AG1347" s="184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159"/>
      <c r="AX1347" s="159"/>
      <c r="AY1347" s="159"/>
      <c r="AZ1347" s="159"/>
      <c r="BA1347" s="159"/>
      <c r="BB1347" s="159"/>
      <c r="BC1347" s="159"/>
      <c r="BD1347" s="159"/>
      <c r="BE1347" s="159"/>
      <c r="BF1347" s="159"/>
      <c r="BG1347" s="159"/>
      <c r="BH1347" s="159"/>
      <c r="BI1347" s="159"/>
      <c r="BJ1347" s="159"/>
      <c r="BK1347" s="159"/>
      <c r="BL1347" s="159"/>
    </row>
    <row r="1348" spans="3:64" ht="12.95" customHeight="1">
      <c r="C1348" s="181"/>
      <c r="D1348" s="181"/>
      <c r="AA1348" s="159"/>
      <c r="AB1348" s="159"/>
      <c r="AC1348" s="159"/>
      <c r="AD1348" s="159"/>
      <c r="AE1348" s="159"/>
      <c r="AG1348" s="184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X1348" s="159"/>
    </row>
    <row r="1349" spans="3:64" ht="12.95" customHeight="1">
      <c r="C1349" s="181"/>
      <c r="D1349" s="181"/>
      <c r="AA1349" s="159"/>
      <c r="AB1349" s="159"/>
      <c r="AC1349" s="159"/>
      <c r="AD1349" s="159"/>
      <c r="AE1349" s="159"/>
      <c r="AG1349" s="184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59"/>
      <c r="AX1349" s="159"/>
      <c r="AY1349" s="159"/>
      <c r="AZ1349" s="159"/>
      <c r="BA1349" s="159"/>
      <c r="BB1349" s="159"/>
      <c r="BC1349" s="159"/>
      <c r="BD1349" s="159"/>
      <c r="BE1349" s="159"/>
      <c r="BF1349" s="159"/>
      <c r="BG1349" s="159"/>
      <c r="BH1349" s="159"/>
      <c r="BI1349" s="159"/>
      <c r="BJ1349" s="159"/>
      <c r="BK1349" s="159"/>
      <c r="BL1349" s="159"/>
    </row>
    <row r="1350" spans="3:64" ht="12.95" customHeight="1">
      <c r="C1350" s="181"/>
      <c r="D1350" s="181"/>
      <c r="AA1350" s="159"/>
      <c r="AB1350" s="159"/>
      <c r="AC1350" s="159"/>
      <c r="AD1350" s="159"/>
      <c r="AE1350" s="159"/>
      <c r="AG1350" s="184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59"/>
      <c r="AY1350" s="159"/>
      <c r="AZ1350" s="159"/>
      <c r="BA1350" s="159"/>
      <c r="BB1350" s="159"/>
      <c r="BC1350" s="159"/>
      <c r="BD1350" s="159"/>
      <c r="BE1350" s="159"/>
      <c r="BF1350" s="159"/>
      <c r="BG1350" s="159"/>
      <c r="BH1350" s="159"/>
      <c r="BI1350" s="159"/>
      <c r="BJ1350" s="159"/>
      <c r="BK1350" s="159"/>
      <c r="BL1350" s="159"/>
    </row>
    <row r="1351" spans="3:64" ht="12.95" customHeight="1">
      <c r="C1351" s="181"/>
      <c r="D1351" s="181"/>
      <c r="AA1351" s="159"/>
      <c r="AB1351" s="159"/>
      <c r="AC1351" s="159"/>
      <c r="AD1351" s="159"/>
      <c r="AE1351" s="159"/>
      <c r="AG1351" s="184"/>
      <c r="AN1351" s="159"/>
      <c r="AO1351" s="159"/>
      <c r="AP1351" s="159"/>
      <c r="AQ1351" s="159"/>
      <c r="AR1351" s="159"/>
      <c r="AS1351" s="159"/>
      <c r="AT1351" s="159"/>
      <c r="AU1351" s="159"/>
    </row>
    <row r="1352" spans="3:64" ht="12.95" customHeight="1">
      <c r="C1352" s="181"/>
      <c r="D1352" s="181"/>
      <c r="AA1352" s="159"/>
      <c r="AB1352" s="159"/>
      <c r="AC1352" s="159"/>
      <c r="AD1352" s="159"/>
      <c r="AE1352" s="159"/>
      <c r="AG1352" s="184"/>
      <c r="AN1352" s="159"/>
      <c r="AO1352" s="159"/>
      <c r="AP1352" s="159"/>
      <c r="AQ1352" s="159"/>
      <c r="AR1352" s="159"/>
      <c r="AS1352" s="159"/>
      <c r="AT1352" s="159"/>
      <c r="AU1352" s="159"/>
    </row>
    <row r="1353" spans="3:64" ht="12.95" customHeight="1">
      <c r="C1353" s="181"/>
      <c r="D1353" s="181"/>
      <c r="AA1353" s="159"/>
      <c r="AB1353" s="159"/>
      <c r="AC1353" s="159"/>
      <c r="AD1353" s="159"/>
      <c r="AE1353" s="159"/>
      <c r="AG1353" s="184"/>
      <c r="AN1353" s="159"/>
      <c r="AO1353" s="159"/>
      <c r="AP1353" s="159"/>
      <c r="AQ1353" s="159"/>
      <c r="AR1353" s="159"/>
      <c r="AS1353" s="159"/>
      <c r="AT1353" s="159"/>
      <c r="AU1353" s="159"/>
    </row>
    <row r="1354" spans="3:64" ht="12.95" customHeight="1">
      <c r="C1354" s="181"/>
      <c r="D1354" s="181"/>
      <c r="AA1354" s="159"/>
      <c r="AB1354" s="159"/>
      <c r="AC1354" s="159"/>
      <c r="AD1354" s="159"/>
      <c r="AE1354" s="159"/>
      <c r="AG1354" s="184"/>
      <c r="AN1354" s="159"/>
      <c r="AO1354" s="159"/>
      <c r="AP1354" s="159"/>
      <c r="AQ1354" s="159"/>
      <c r="AR1354" s="159"/>
      <c r="AS1354" s="159"/>
      <c r="AT1354" s="159"/>
      <c r="AU1354" s="159"/>
    </row>
    <row r="1355" spans="3:64" ht="12.95" customHeight="1">
      <c r="C1355" s="181"/>
      <c r="D1355" s="181"/>
      <c r="AA1355" s="159"/>
      <c r="AB1355" s="159"/>
      <c r="AC1355" s="159"/>
      <c r="AD1355" s="159"/>
      <c r="AE1355" s="159"/>
      <c r="AG1355" s="184"/>
      <c r="AN1355" s="159"/>
      <c r="AO1355" s="159"/>
      <c r="AP1355" s="159"/>
      <c r="AQ1355" s="159"/>
      <c r="AR1355" s="159"/>
      <c r="AS1355" s="159"/>
      <c r="AT1355" s="159"/>
      <c r="AU1355" s="159"/>
    </row>
    <row r="1356" spans="3:64" ht="12.95" customHeight="1">
      <c r="C1356" s="181"/>
      <c r="D1356" s="181"/>
      <c r="AA1356" s="159"/>
      <c r="AB1356" s="159"/>
      <c r="AC1356" s="159"/>
      <c r="AD1356" s="159"/>
      <c r="AE1356" s="159"/>
      <c r="AG1356" s="184"/>
      <c r="AN1356" s="159"/>
      <c r="AO1356" s="159"/>
      <c r="AP1356" s="159"/>
      <c r="AQ1356" s="159"/>
      <c r="AR1356" s="159"/>
      <c r="AS1356" s="159"/>
      <c r="AT1356" s="159"/>
      <c r="AU1356" s="159"/>
    </row>
    <row r="1357" spans="3:64" ht="12.95" customHeight="1">
      <c r="C1357" s="181"/>
      <c r="D1357" s="181"/>
      <c r="AA1357" s="159"/>
      <c r="AB1357" s="159"/>
      <c r="AC1357" s="159"/>
      <c r="AD1357" s="159"/>
      <c r="AE1357" s="159"/>
      <c r="AG1357" s="184"/>
      <c r="AN1357" s="159"/>
      <c r="AO1357" s="159"/>
      <c r="AP1357" s="159"/>
      <c r="AQ1357" s="159"/>
      <c r="AR1357" s="159"/>
      <c r="AS1357" s="159"/>
      <c r="AT1357" s="159"/>
      <c r="AU1357" s="159"/>
    </row>
    <row r="1358" spans="3:64" ht="12.95" customHeight="1">
      <c r="C1358" s="181"/>
      <c r="D1358" s="181"/>
      <c r="AA1358" s="159"/>
      <c r="AB1358" s="159"/>
      <c r="AC1358" s="159"/>
      <c r="AD1358" s="159"/>
      <c r="AE1358" s="159"/>
      <c r="AG1358" s="184"/>
      <c r="AN1358" s="159"/>
      <c r="AO1358" s="159"/>
      <c r="AP1358" s="159"/>
      <c r="AQ1358" s="159"/>
      <c r="AR1358" s="159"/>
      <c r="AS1358" s="159"/>
      <c r="AT1358" s="159"/>
      <c r="AU1358" s="159"/>
    </row>
    <row r="1359" spans="3:64" ht="12.95" customHeight="1">
      <c r="C1359" s="181"/>
      <c r="D1359" s="181"/>
      <c r="AA1359" s="159"/>
      <c r="AB1359" s="159"/>
      <c r="AC1359" s="159"/>
      <c r="AD1359" s="159"/>
      <c r="AE1359" s="159"/>
      <c r="AG1359" s="184"/>
      <c r="AN1359" s="159"/>
      <c r="AO1359" s="159"/>
      <c r="AP1359" s="159"/>
      <c r="AQ1359" s="159"/>
      <c r="AR1359" s="159"/>
      <c r="AS1359" s="159"/>
      <c r="AT1359" s="159"/>
      <c r="AU1359" s="159"/>
    </row>
    <row r="1360" spans="3:64" ht="12.95" customHeight="1">
      <c r="C1360" s="181"/>
      <c r="D1360" s="181"/>
      <c r="AA1360" s="159"/>
      <c r="AB1360" s="159"/>
      <c r="AC1360" s="159"/>
      <c r="AD1360" s="159"/>
      <c r="AE1360" s="159"/>
      <c r="AG1360" s="184"/>
      <c r="AN1360" s="159"/>
      <c r="AO1360" s="159"/>
      <c r="AP1360" s="159"/>
      <c r="AQ1360" s="159"/>
      <c r="AR1360" s="159"/>
      <c r="AS1360" s="159"/>
      <c r="AT1360" s="159"/>
      <c r="AU1360" s="159"/>
    </row>
    <row r="1361" spans="3:64" ht="12.95" customHeight="1">
      <c r="C1361" s="181"/>
      <c r="D1361" s="181"/>
      <c r="AA1361" s="159"/>
      <c r="AB1361" s="159"/>
      <c r="AC1361" s="159"/>
      <c r="AD1361" s="159"/>
      <c r="AE1361" s="159"/>
      <c r="AG1361" s="184"/>
      <c r="AN1361" s="159"/>
      <c r="AO1361" s="159"/>
      <c r="AP1361" s="159"/>
      <c r="AQ1361" s="159"/>
      <c r="AR1361" s="159"/>
      <c r="AS1361" s="159"/>
      <c r="AT1361" s="159"/>
      <c r="AU1361" s="159"/>
    </row>
    <row r="1362" spans="3:64" ht="12.95" customHeight="1">
      <c r="C1362" s="181"/>
      <c r="D1362" s="181"/>
      <c r="AA1362" s="159"/>
      <c r="AB1362" s="159"/>
      <c r="AC1362" s="159"/>
      <c r="AD1362" s="159"/>
      <c r="AE1362" s="159"/>
      <c r="AG1362" s="184"/>
      <c r="AN1362" s="159"/>
      <c r="AO1362" s="159"/>
      <c r="AP1362" s="159"/>
      <c r="AQ1362" s="159"/>
      <c r="AR1362" s="159"/>
      <c r="AS1362" s="159"/>
      <c r="AT1362" s="159"/>
      <c r="AU1362" s="159"/>
    </row>
    <row r="1363" spans="3:64" ht="12.95" customHeight="1">
      <c r="C1363" s="181"/>
      <c r="D1363" s="181"/>
      <c r="AA1363" s="159"/>
      <c r="AB1363" s="159"/>
      <c r="AC1363" s="159"/>
      <c r="AD1363" s="159"/>
      <c r="AE1363" s="159"/>
      <c r="AG1363" s="184"/>
      <c r="AN1363" s="159"/>
      <c r="AO1363" s="159"/>
      <c r="AP1363" s="159"/>
      <c r="AQ1363" s="159"/>
      <c r="AR1363" s="159"/>
      <c r="AS1363" s="159"/>
      <c r="AT1363" s="159"/>
      <c r="AU1363" s="159"/>
    </row>
    <row r="1364" spans="3:64" ht="12.95" customHeight="1">
      <c r="C1364" s="181"/>
      <c r="D1364" s="181"/>
      <c r="AA1364" s="159"/>
      <c r="AB1364" s="159"/>
      <c r="AC1364" s="159"/>
      <c r="AD1364" s="159"/>
      <c r="AE1364" s="159"/>
      <c r="AG1364" s="184"/>
      <c r="AN1364" s="159"/>
      <c r="AO1364" s="159"/>
      <c r="AP1364" s="159"/>
      <c r="AQ1364" s="159"/>
      <c r="AR1364" s="159"/>
      <c r="AS1364" s="159"/>
      <c r="AT1364" s="159"/>
      <c r="AU1364" s="159"/>
    </row>
    <row r="1365" spans="3:64" ht="12.95" customHeight="1">
      <c r="C1365" s="181"/>
      <c r="D1365" s="181"/>
      <c r="AA1365" s="159"/>
      <c r="AB1365" s="159"/>
      <c r="AC1365" s="159"/>
      <c r="AD1365" s="159"/>
      <c r="AE1365" s="159"/>
      <c r="AG1365" s="184"/>
      <c r="AN1365" s="159"/>
      <c r="AO1365" s="159"/>
      <c r="AP1365" s="159"/>
      <c r="AQ1365" s="159"/>
      <c r="AR1365" s="159"/>
      <c r="AS1365" s="159"/>
      <c r="AT1365" s="159"/>
      <c r="AU1365" s="159"/>
    </row>
    <row r="1366" spans="3:64" ht="12.95" customHeight="1">
      <c r="C1366" s="181"/>
      <c r="D1366" s="181"/>
      <c r="AA1366" s="159"/>
      <c r="AB1366" s="159"/>
      <c r="AC1366" s="159"/>
      <c r="AD1366" s="159"/>
      <c r="AE1366" s="159"/>
      <c r="AG1366" s="184"/>
      <c r="AN1366" s="159"/>
      <c r="AO1366" s="159"/>
      <c r="AP1366" s="159"/>
      <c r="AQ1366" s="159"/>
      <c r="AR1366" s="159"/>
      <c r="AS1366" s="159"/>
      <c r="AT1366" s="159"/>
      <c r="AU1366" s="159"/>
    </row>
    <row r="1367" spans="3:64" ht="12.95" customHeight="1">
      <c r="C1367" s="181"/>
      <c r="D1367" s="181"/>
      <c r="AA1367" s="159"/>
      <c r="AB1367" s="159"/>
      <c r="AC1367" s="159"/>
      <c r="AD1367" s="159"/>
      <c r="AE1367" s="159"/>
      <c r="AG1367" s="184"/>
      <c r="AN1367" s="159"/>
      <c r="AO1367" s="159"/>
      <c r="AP1367" s="159"/>
      <c r="AQ1367" s="159"/>
      <c r="AR1367" s="159"/>
      <c r="AS1367" s="159"/>
      <c r="AT1367" s="159"/>
      <c r="AU1367" s="159"/>
    </row>
    <row r="1368" spans="3:64" ht="12.95" customHeight="1">
      <c r="C1368" s="181"/>
      <c r="D1368" s="181"/>
      <c r="AA1368" s="159"/>
      <c r="AB1368" s="159"/>
      <c r="AC1368" s="159"/>
      <c r="AD1368" s="159"/>
      <c r="AE1368" s="159"/>
      <c r="AG1368" s="184"/>
      <c r="AN1368" s="159"/>
      <c r="AO1368" s="159"/>
      <c r="AP1368" s="159"/>
      <c r="AQ1368" s="159"/>
      <c r="AR1368" s="159"/>
      <c r="AS1368" s="159"/>
      <c r="AT1368" s="159"/>
      <c r="AU1368" s="159"/>
      <c r="AV1368" s="159"/>
      <c r="AX1368" s="159"/>
      <c r="AY1368" s="159"/>
      <c r="AZ1368" s="159"/>
      <c r="BA1368" s="159"/>
      <c r="BB1368" s="159"/>
      <c r="BC1368" s="159"/>
      <c r="BD1368" s="159"/>
      <c r="BE1368" s="159"/>
      <c r="BF1368" s="159"/>
      <c r="BG1368" s="159"/>
      <c r="BH1368" s="159"/>
      <c r="BI1368" s="159"/>
      <c r="BJ1368" s="159"/>
      <c r="BK1368" s="159"/>
      <c r="BL1368" s="159"/>
    </row>
    <row r="1369" spans="3:64" ht="12.95" customHeight="1">
      <c r="C1369" s="181"/>
      <c r="D1369" s="181"/>
      <c r="AA1369" s="159"/>
      <c r="AB1369" s="159"/>
      <c r="AC1369" s="159"/>
      <c r="AD1369" s="159"/>
      <c r="AE1369" s="159"/>
      <c r="AG1369" s="184"/>
      <c r="AN1369" s="159"/>
      <c r="AO1369" s="159"/>
      <c r="AP1369" s="159"/>
      <c r="AQ1369" s="159"/>
      <c r="AR1369" s="159"/>
      <c r="AS1369" s="159"/>
      <c r="AT1369" s="159"/>
      <c r="AU1369" s="159"/>
    </row>
    <row r="1370" spans="3:64" ht="12.95" customHeight="1">
      <c r="C1370" s="181"/>
      <c r="D1370" s="181"/>
      <c r="AA1370" s="159"/>
      <c r="AB1370" s="159"/>
      <c r="AC1370" s="159"/>
      <c r="AD1370" s="159"/>
      <c r="AE1370" s="159"/>
      <c r="AG1370" s="184"/>
      <c r="AN1370" s="159"/>
      <c r="AO1370" s="159"/>
      <c r="AP1370" s="159"/>
      <c r="AQ1370" s="159"/>
      <c r="AR1370" s="159"/>
      <c r="AS1370" s="159"/>
      <c r="AT1370" s="159"/>
      <c r="AU1370" s="159"/>
    </row>
    <row r="1371" spans="3:64" ht="12.95" customHeight="1">
      <c r="C1371" s="181"/>
      <c r="D1371" s="181"/>
      <c r="AA1371" s="159"/>
      <c r="AB1371" s="159"/>
      <c r="AC1371" s="159"/>
      <c r="AD1371" s="159"/>
      <c r="AE1371" s="159"/>
      <c r="AG1371" s="184"/>
      <c r="AN1371" s="159"/>
      <c r="AO1371" s="159"/>
      <c r="AP1371" s="159"/>
      <c r="AQ1371" s="159"/>
      <c r="AR1371" s="159"/>
      <c r="AS1371" s="159"/>
      <c r="AT1371" s="159"/>
      <c r="AU1371" s="159"/>
    </row>
    <row r="1372" spans="3:64" ht="12.95" customHeight="1">
      <c r="C1372" s="181"/>
      <c r="D1372" s="181"/>
      <c r="AA1372" s="159"/>
      <c r="AB1372" s="159"/>
      <c r="AC1372" s="159"/>
      <c r="AD1372" s="159"/>
      <c r="AE1372" s="159"/>
      <c r="AG1372" s="184"/>
      <c r="AN1372" s="159"/>
      <c r="AO1372" s="159"/>
      <c r="AP1372" s="159"/>
      <c r="AQ1372" s="159"/>
      <c r="AR1372" s="159"/>
      <c r="AS1372" s="159"/>
      <c r="AT1372" s="159"/>
      <c r="AU1372" s="159"/>
      <c r="AV1372" s="159"/>
      <c r="AX1372" s="159"/>
    </row>
    <row r="1373" spans="3:64" ht="12.95" customHeight="1">
      <c r="C1373" s="181"/>
      <c r="D1373" s="181"/>
      <c r="AA1373" s="159"/>
      <c r="AB1373" s="159"/>
      <c r="AC1373" s="159"/>
      <c r="AD1373" s="159"/>
      <c r="AE1373" s="159"/>
      <c r="AG1373" s="184"/>
      <c r="AN1373" s="159"/>
      <c r="AO1373" s="159"/>
      <c r="AP1373" s="159"/>
      <c r="AQ1373" s="159"/>
      <c r="AR1373" s="159"/>
      <c r="AS1373" s="159"/>
      <c r="AT1373" s="159"/>
      <c r="AU1373" s="159"/>
    </row>
    <row r="1374" spans="3:64" ht="12.95" customHeight="1">
      <c r="C1374" s="181"/>
      <c r="D1374" s="181"/>
      <c r="AA1374" s="159"/>
      <c r="AB1374" s="159"/>
      <c r="AC1374" s="159"/>
      <c r="AD1374" s="159"/>
      <c r="AE1374" s="159"/>
      <c r="AG1374" s="184"/>
      <c r="AN1374" s="159"/>
      <c r="AO1374" s="159"/>
      <c r="AP1374" s="159"/>
      <c r="AQ1374" s="159"/>
      <c r="AR1374" s="159"/>
      <c r="AS1374" s="159"/>
      <c r="AT1374" s="159"/>
      <c r="AU1374" s="159"/>
      <c r="AV1374" s="159"/>
      <c r="AX1374" s="159"/>
      <c r="AY1374" s="159"/>
      <c r="AZ1374" s="159"/>
      <c r="BA1374" s="159"/>
      <c r="BB1374" s="159"/>
      <c r="BC1374" s="159"/>
      <c r="BD1374" s="159"/>
      <c r="BE1374" s="159"/>
      <c r="BF1374" s="159"/>
      <c r="BG1374" s="159"/>
      <c r="BH1374" s="159"/>
      <c r="BI1374" s="159"/>
      <c r="BJ1374" s="159"/>
      <c r="BK1374" s="159"/>
      <c r="BL1374" s="159"/>
    </row>
    <row r="1375" spans="3:64" ht="12.95" customHeight="1">
      <c r="C1375" s="181"/>
      <c r="D1375" s="181"/>
      <c r="AA1375" s="159"/>
      <c r="AB1375" s="159"/>
      <c r="AC1375" s="159"/>
      <c r="AD1375" s="159"/>
      <c r="AE1375" s="159"/>
      <c r="AG1375" s="184"/>
      <c r="AN1375" s="159"/>
      <c r="AO1375" s="159"/>
      <c r="AP1375" s="159"/>
      <c r="AQ1375" s="159"/>
      <c r="AR1375" s="159"/>
      <c r="AS1375" s="159"/>
      <c r="AT1375" s="159"/>
      <c r="AU1375" s="159"/>
    </row>
    <row r="1376" spans="3:64" ht="12.95" customHeight="1">
      <c r="C1376" s="181"/>
      <c r="D1376" s="181"/>
      <c r="AA1376" s="159"/>
      <c r="AB1376" s="159"/>
      <c r="AC1376" s="159"/>
      <c r="AD1376" s="159"/>
      <c r="AE1376" s="159"/>
      <c r="AG1376" s="184"/>
      <c r="AN1376" s="159"/>
      <c r="AO1376" s="159"/>
      <c r="AP1376" s="159"/>
      <c r="AQ1376" s="159"/>
      <c r="AR1376" s="159"/>
      <c r="AS1376" s="159"/>
      <c r="AT1376" s="159"/>
      <c r="AU1376" s="159"/>
    </row>
    <row r="1377" spans="3:64" ht="12.95" customHeight="1">
      <c r="C1377" s="181"/>
      <c r="D1377" s="181"/>
      <c r="AA1377" s="159"/>
      <c r="AB1377" s="159"/>
      <c r="AC1377" s="159"/>
      <c r="AD1377" s="159"/>
      <c r="AE1377" s="159"/>
      <c r="AG1377" s="184"/>
      <c r="AN1377" s="159"/>
      <c r="AO1377" s="159"/>
      <c r="AP1377" s="159"/>
      <c r="AQ1377" s="159"/>
      <c r="AR1377" s="159"/>
      <c r="AS1377" s="159"/>
      <c r="AT1377" s="159"/>
      <c r="AU1377" s="159"/>
      <c r="AV1377" s="159"/>
    </row>
    <row r="1378" spans="3:64" ht="12.95" customHeight="1">
      <c r="C1378" s="181"/>
      <c r="D1378" s="181"/>
      <c r="AA1378" s="159"/>
      <c r="AB1378" s="159"/>
      <c r="AC1378" s="159"/>
      <c r="AD1378" s="159"/>
      <c r="AE1378" s="159"/>
      <c r="AG1378" s="184"/>
      <c r="AN1378" s="159"/>
      <c r="AO1378" s="159"/>
      <c r="AP1378" s="159"/>
      <c r="AQ1378" s="159"/>
      <c r="AR1378" s="159"/>
      <c r="AS1378" s="159"/>
      <c r="AT1378" s="159"/>
      <c r="AU1378" s="159"/>
      <c r="AV1378" s="159"/>
    </row>
    <row r="1379" spans="3:64" ht="12.95" customHeight="1">
      <c r="C1379" s="181"/>
      <c r="D1379" s="181"/>
      <c r="AA1379" s="159"/>
      <c r="AB1379" s="159"/>
      <c r="AC1379" s="159"/>
      <c r="AD1379" s="159"/>
      <c r="AE1379" s="159"/>
      <c r="AG1379" s="184"/>
      <c r="AN1379" s="159"/>
      <c r="AO1379" s="159"/>
      <c r="AP1379" s="159"/>
      <c r="AQ1379" s="159"/>
      <c r="AR1379" s="159"/>
      <c r="AS1379" s="159"/>
      <c r="AT1379" s="159"/>
      <c r="AU1379" s="159"/>
      <c r="AV1379" s="159"/>
      <c r="AW1379" s="159"/>
      <c r="AX1379" s="159"/>
      <c r="AY1379" s="159"/>
      <c r="AZ1379" s="159"/>
      <c r="BA1379" s="159"/>
      <c r="BB1379" s="159"/>
      <c r="BC1379" s="159"/>
      <c r="BD1379" s="159"/>
      <c r="BE1379" s="159"/>
      <c r="BF1379" s="159"/>
      <c r="BG1379" s="159"/>
      <c r="BH1379" s="159"/>
      <c r="BI1379" s="159"/>
      <c r="BJ1379" s="159"/>
      <c r="BK1379" s="159"/>
      <c r="BL1379" s="159"/>
    </row>
    <row r="1380" spans="3:64" ht="12.95" customHeight="1">
      <c r="C1380" s="181"/>
      <c r="D1380" s="181"/>
      <c r="AA1380" s="159"/>
      <c r="AB1380" s="159"/>
      <c r="AC1380" s="159"/>
      <c r="AD1380" s="159"/>
      <c r="AE1380" s="159"/>
      <c r="AG1380" s="184"/>
      <c r="AN1380" s="159"/>
      <c r="AO1380" s="159"/>
      <c r="AP1380" s="159"/>
      <c r="AQ1380" s="159"/>
      <c r="AR1380" s="159"/>
      <c r="AS1380" s="159"/>
      <c r="AT1380" s="159"/>
      <c r="AU1380" s="159"/>
    </row>
    <row r="1381" spans="3:64" ht="12.95" customHeight="1">
      <c r="C1381" s="181"/>
      <c r="D1381" s="181"/>
      <c r="AA1381" s="159"/>
      <c r="AB1381" s="159"/>
      <c r="AC1381" s="159"/>
      <c r="AD1381" s="159"/>
      <c r="AE1381" s="159"/>
      <c r="AG1381" s="184"/>
      <c r="AN1381" s="159"/>
      <c r="AO1381" s="159"/>
      <c r="AP1381" s="159"/>
      <c r="AQ1381" s="159"/>
      <c r="AR1381" s="159"/>
      <c r="AS1381" s="159"/>
      <c r="AT1381" s="159"/>
      <c r="AU1381" s="159"/>
    </row>
    <row r="1382" spans="3:64" ht="12.95" customHeight="1">
      <c r="C1382" s="181"/>
      <c r="D1382" s="181"/>
      <c r="AA1382" s="159"/>
      <c r="AB1382" s="159"/>
      <c r="AC1382" s="159"/>
      <c r="AD1382" s="159"/>
      <c r="AE1382" s="159"/>
      <c r="AG1382" s="184"/>
      <c r="AN1382" s="159"/>
      <c r="AO1382" s="159"/>
      <c r="AP1382" s="159"/>
      <c r="AQ1382" s="159"/>
      <c r="AR1382" s="159"/>
      <c r="AS1382" s="159"/>
      <c r="AT1382" s="159"/>
      <c r="AU1382" s="159"/>
      <c r="AV1382" s="159"/>
      <c r="AX1382" s="159"/>
      <c r="AY1382" s="159"/>
      <c r="AZ1382" s="159"/>
      <c r="BA1382" s="159"/>
      <c r="BB1382" s="159"/>
      <c r="BC1382" s="159"/>
      <c r="BD1382" s="159"/>
      <c r="BE1382" s="159"/>
      <c r="BF1382" s="159"/>
      <c r="BG1382" s="159"/>
      <c r="BH1382" s="159"/>
      <c r="BI1382" s="159"/>
      <c r="BJ1382" s="159"/>
      <c r="BK1382" s="159"/>
      <c r="BL1382" s="159"/>
    </row>
    <row r="1383" spans="3:64" ht="12.95" customHeight="1">
      <c r="C1383" s="181"/>
      <c r="D1383" s="181"/>
      <c r="AA1383" s="159"/>
      <c r="AB1383" s="159"/>
      <c r="AC1383" s="159"/>
      <c r="AD1383" s="159"/>
      <c r="AE1383" s="159"/>
      <c r="AG1383" s="184"/>
      <c r="AN1383" s="159"/>
      <c r="AO1383" s="159"/>
      <c r="AP1383" s="159"/>
      <c r="AQ1383" s="159"/>
      <c r="AR1383" s="159"/>
      <c r="AS1383" s="159"/>
      <c r="AT1383" s="159"/>
      <c r="AU1383" s="159"/>
      <c r="AV1383" s="159"/>
      <c r="AW1383" s="159"/>
      <c r="AX1383" s="159"/>
      <c r="AY1383" s="159"/>
      <c r="AZ1383" s="159"/>
      <c r="BA1383" s="159"/>
      <c r="BB1383" s="159"/>
      <c r="BC1383" s="159"/>
      <c r="BD1383" s="159"/>
      <c r="BE1383" s="159"/>
      <c r="BF1383" s="159"/>
      <c r="BG1383" s="159"/>
      <c r="BH1383" s="159"/>
      <c r="BI1383" s="159"/>
      <c r="BJ1383" s="159"/>
      <c r="BK1383" s="159"/>
      <c r="BL1383" s="159"/>
    </row>
    <row r="1384" spans="3:64" ht="12.95" customHeight="1">
      <c r="C1384" s="181"/>
      <c r="D1384" s="181"/>
      <c r="AA1384" s="159"/>
      <c r="AB1384" s="159"/>
      <c r="AC1384" s="159"/>
      <c r="AD1384" s="159"/>
      <c r="AE1384" s="159"/>
      <c r="AG1384" s="184"/>
      <c r="AN1384" s="159"/>
      <c r="AO1384" s="159"/>
      <c r="AP1384" s="159"/>
      <c r="AQ1384" s="159"/>
      <c r="AR1384" s="159"/>
      <c r="AS1384" s="159"/>
      <c r="AT1384" s="159"/>
      <c r="AU1384" s="159"/>
    </row>
    <row r="1385" spans="3:64" ht="12.95" customHeight="1">
      <c r="C1385" s="181"/>
      <c r="D1385" s="181"/>
      <c r="AA1385" s="159"/>
      <c r="AB1385" s="159"/>
      <c r="AC1385" s="159"/>
      <c r="AD1385" s="159"/>
      <c r="AE1385" s="159"/>
      <c r="AG1385" s="184"/>
      <c r="AN1385" s="159"/>
      <c r="AO1385" s="159"/>
      <c r="AP1385" s="159"/>
      <c r="AQ1385" s="159"/>
      <c r="AR1385" s="159"/>
      <c r="AS1385" s="159"/>
      <c r="AT1385" s="159"/>
      <c r="AU1385" s="159"/>
    </row>
    <row r="1386" spans="3:64" ht="12.95" customHeight="1">
      <c r="C1386" s="181"/>
      <c r="D1386" s="181"/>
      <c r="AA1386" s="159"/>
      <c r="AB1386" s="159"/>
      <c r="AC1386" s="159"/>
      <c r="AD1386" s="159"/>
      <c r="AE1386" s="159"/>
      <c r="AG1386" s="184"/>
      <c r="AN1386" s="159"/>
      <c r="AO1386" s="159"/>
      <c r="AP1386" s="159"/>
      <c r="AQ1386" s="159"/>
      <c r="AR1386" s="159"/>
      <c r="AS1386" s="159"/>
      <c r="AT1386" s="159"/>
      <c r="AU1386" s="159"/>
    </row>
    <row r="1387" spans="3:64" ht="12.95" customHeight="1">
      <c r="C1387" s="181"/>
      <c r="D1387" s="181"/>
      <c r="AA1387" s="159"/>
      <c r="AB1387" s="159"/>
      <c r="AC1387" s="159"/>
      <c r="AD1387" s="159"/>
      <c r="AE1387" s="159"/>
      <c r="AG1387" s="184"/>
      <c r="AN1387" s="159"/>
      <c r="AO1387" s="159"/>
      <c r="AP1387" s="159"/>
      <c r="AQ1387" s="159"/>
      <c r="AR1387" s="159"/>
      <c r="AS1387" s="159"/>
      <c r="AT1387" s="159"/>
      <c r="AU1387" s="159"/>
    </row>
    <row r="1388" spans="3:64" ht="12.95" customHeight="1">
      <c r="C1388" s="181"/>
      <c r="D1388" s="181"/>
      <c r="AA1388" s="159"/>
      <c r="AB1388" s="159"/>
      <c r="AC1388" s="159"/>
      <c r="AD1388" s="159"/>
      <c r="AE1388" s="159"/>
      <c r="AG1388" s="184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X1388" s="159"/>
      <c r="AY1388" s="15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  <c r="BJ1388" s="159"/>
      <c r="BK1388" s="159"/>
      <c r="BL1388" s="159"/>
    </row>
    <row r="1389" spans="3:64" ht="12.95" customHeight="1">
      <c r="C1389" s="181"/>
      <c r="D1389" s="181"/>
      <c r="AA1389" s="159"/>
      <c r="AB1389" s="159"/>
      <c r="AC1389" s="159"/>
      <c r="AD1389" s="159"/>
      <c r="AE1389" s="159"/>
      <c r="AG1389" s="184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X1389" s="159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59"/>
      <c r="BK1389" s="159"/>
      <c r="BL1389" s="159"/>
    </row>
    <row r="1390" spans="3:64" ht="12.95" customHeight="1">
      <c r="C1390" s="181"/>
      <c r="D1390" s="181"/>
      <c r="AA1390" s="159"/>
      <c r="AB1390" s="159"/>
      <c r="AC1390" s="159"/>
      <c r="AD1390" s="159"/>
      <c r="AE1390" s="159"/>
      <c r="AG1390" s="184"/>
      <c r="AN1390" s="159"/>
      <c r="AO1390" s="159"/>
      <c r="AP1390" s="159"/>
      <c r="AQ1390" s="159"/>
      <c r="AR1390" s="159"/>
      <c r="AS1390" s="159"/>
      <c r="AT1390" s="159"/>
      <c r="AU1390" s="159"/>
    </row>
    <row r="1391" spans="3:64" ht="12.95" customHeight="1">
      <c r="C1391" s="181"/>
      <c r="D1391" s="181"/>
      <c r="AA1391" s="159"/>
      <c r="AB1391" s="159"/>
      <c r="AC1391" s="159"/>
      <c r="AD1391" s="159"/>
      <c r="AE1391" s="159"/>
      <c r="AG1391" s="184"/>
      <c r="AN1391" s="159"/>
      <c r="AO1391" s="159"/>
      <c r="AP1391" s="159"/>
      <c r="AQ1391" s="159"/>
      <c r="AR1391" s="159"/>
      <c r="AS1391" s="159"/>
      <c r="AT1391" s="159"/>
      <c r="AU1391" s="159"/>
    </row>
    <row r="1392" spans="3:64" ht="12.95" customHeight="1">
      <c r="C1392" s="181"/>
      <c r="D1392" s="181"/>
      <c r="AA1392" s="159"/>
      <c r="AB1392" s="159"/>
      <c r="AC1392" s="159"/>
      <c r="AD1392" s="159"/>
      <c r="AE1392" s="159"/>
      <c r="AG1392" s="184"/>
      <c r="AN1392" s="159"/>
      <c r="AO1392" s="159"/>
      <c r="AP1392" s="159"/>
      <c r="AQ1392" s="159"/>
      <c r="AR1392" s="159"/>
      <c r="AS1392" s="159"/>
      <c r="AT1392" s="159"/>
      <c r="AU1392" s="159"/>
    </row>
    <row r="1393" spans="3:64" ht="12.95" customHeight="1">
      <c r="C1393" s="181"/>
      <c r="D1393" s="181"/>
      <c r="AA1393" s="159"/>
      <c r="AB1393" s="159"/>
      <c r="AC1393" s="159"/>
      <c r="AD1393" s="159"/>
      <c r="AE1393" s="159"/>
      <c r="AG1393" s="184"/>
      <c r="AN1393" s="159"/>
      <c r="AO1393" s="159"/>
      <c r="AP1393" s="159"/>
      <c r="AQ1393" s="159"/>
      <c r="AR1393" s="159"/>
      <c r="AS1393" s="159"/>
      <c r="AT1393" s="159"/>
      <c r="AU1393" s="159"/>
    </row>
    <row r="1394" spans="3:64" ht="12.95" customHeight="1">
      <c r="C1394" s="181"/>
      <c r="D1394" s="181"/>
      <c r="AA1394" s="159"/>
      <c r="AB1394" s="159"/>
      <c r="AC1394" s="159"/>
      <c r="AD1394" s="159"/>
      <c r="AE1394" s="159"/>
      <c r="AG1394" s="184"/>
      <c r="AN1394" s="159"/>
      <c r="AO1394" s="159"/>
      <c r="AP1394" s="159"/>
      <c r="AQ1394" s="159"/>
      <c r="AR1394" s="159"/>
      <c r="AS1394" s="159"/>
      <c r="AT1394" s="159"/>
      <c r="AU1394" s="159"/>
    </row>
    <row r="1395" spans="3:64" ht="12.95" customHeight="1">
      <c r="C1395" s="181"/>
      <c r="D1395" s="181"/>
      <c r="AA1395" s="159"/>
      <c r="AB1395" s="159"/>
      <c r="AC1395" s="159"/>
      <c r="AD1395" s="159"/>
      <c r="AE1395" s="159"/>
      <c r="AG1395" s="184"/>
      <c r="AN1395" s="159"/>
      <c r="AO1395" s="159"/>
      <c r="AP1395" s="159"/>
      <c r="AQ1395" s="159"/>
      <c r="AR1395" s="159"/>
      <c r="AS1395" s="159"/>
      <c r="AT1395" s="159"/>
      <c r="AU1395" s="159"/>
    </row>
    <row r="1396" spans="3:64" ht="12.95" customHeight="1">
      <c r="C1396" s="181"/>
      <c r="D1396" s="181"/>
      <c r="AA1396" s="159"/>
      <c r="AB1396" s="159"/>
      <c r="AC1396" s="159"/>
      <c r="AD1396" s="159"/>
      <c r="AE1396" s="159"/>
      <c r="AG1396" s="184"/>
      <c r="AN1396" s="159"/>
      <c r="AO1396" s="159"/>
      <c r="AP1396" s="159"/>
      <c r="AQ1396" s="159"/>
      <c r="AR1396" s="159"/>
      <c r="AS1396" s="159"/>
      <c r="AT1396" s="159"/>
      <c r="AU1396" s="159"/>
    </row>
    <row r="1397" spans="3:64" ht="12.95" customHeight="1">
      <c r="C1397" s="181"/>
      <c r="D1397" s="181"/>
      <c r="AA1397" s="159"/>
      <c r="AB1397" s="159"/>
      <c r="AC1397" s="159"/>
      <c r="AD1397" s="159"/>
      <c r="AE1397" s="159"/>
      <c r="AG1397" s="184"/>
      <c r="AN1397" s="159"/>
      <c r="AO1397" s="159"/>
      <c r="AP1397" s="159"/>
      <c r="AQ1397" s="159"/>
      <c r="AR1397" s="159"/>
      <c r="AS1397" s="159"/>
      <c r="AT1397" s="159"/>
      <c r="AU1397" s="159"/>
      <c r="AV1397" s="159"/>
      <c r="AX1397" s="159"/>
      <c r="AY1397" s="159"/>
      <c r="AZ1397" s="159"/>
      <c r="BA1397" s="159"/>
      <c r="BB1397" s="159"/>
      <c r="BC1397" s="159"/>
      <c r="BD1397" s="159"/>
      <c r="BE1397" s="159"/>
      <c r="BF1397" s="159"/>
      <c r="BG1397" s="159"/>
      <c r="BH1397" s="159"/>
      <c r="BI1397" s="159"/>
      <c r="BJ1397" s="159"/>
      <c r="BK1397" s="159"/>
      <c r="BL1397" s="159"/>
    </row>
    <row r="1398" spans="3:64" ht="12.95" customHeight="1">
      <c r="C1398" s="181"/>
      <c r="D1398" s="181"/>
      <c r="AA1398" s="159"/>
      <c r="AB1398" s="159"/>
      <c r="AC1398" s="159"/>
      <c r="AD1398" s="159"/>
      <c r="AE1398" s="159"/>
      <c r="AG1398" s="184"/>
      <c r="AN1398" s="159"/>
      <c r="AO1398" s="159"/>
      <c r="AP1398" s="159"/>
      <c r="AQ1398" s="159"/>
      <c r="AR1398" s="159"/>
      <c r="AS1398" s="159"/>
      <c r="AT1398" s="159"/>
      <c r="AU1398" s="159"/>
    </row>
    <row r="1399" spans="3:64" ht="12.95" customHeight="1">
      <c r="C1399" s="181"/>
      <c r="D1399" s="181"/>
      <c r="AA1399" s="159"/>
      <c r="AB1399" s="159"/>
      <c r="AC1399" s="159"/>
      <c r="AD1399" s="159"/>
      <c r="AE1399" s="159"/>
      <c r="AG1399" s="184"/>
      <c r="AN1399" s="159"/>
      <c r="AO1399" s="159"/>
      <c r="AP1399" s="159"/>
      <c r="AQ1399" s="159"/>
      <c r="AR1399" s="159"/>
      <c r="AS1399" s="159"/>
      <c r="AT1399" s="159"/>
      <c r="AU1399" s="159"/>
    </row>
    <row r="1400" spans="3:64" ht="12.95" customHeight="1">
      <c r="C1400" s="181"/>
      <c r="D1400" s="181"/>
      <c r="AA1400" s="159"/>
      <c r="AB1400" s="159"/>
      <c r="AC1400" s="159"/>
      <c r="AD1400" s="159"/>
      <c r="AE1400" s="159"/>
      <c r="AG1400" s="184"/>
      <c r="AN1400" s="159"/>
      <c r="AO1400" s="159"/>
      <c r="AP1400" s="159"/>
      <c r="AQ1400" s="159"/>
      <c r="AR1400" s="159"/>
      <c r="AS1400" s="159"/>
      <c r="AT1400" s="159"/>
      <c r="AU1400" s="159"/>
    </row>
    <row r="1401" spans="3:64" ht="12.95" customHeight="1">
      <c r="C1401" s="181"/>
      <c r="D1401" s="181"/>
      <c r="AA1401" s="159"/>
      <c r="AB1401" s="159"/>
      <c r="AC1401" s="159"/>
      <c r="AD1401" s="159"/>
      <c r="AE1401" s="159"/>
      <c r="AG1401" s="184"/>
      <c r="AN1401" s="159"/>
      <c r="AO1401" s="159"/>
      <c r="AP1401" s="159"/>
      <c r="AQ1401" s="159"/>
      <c r="AR1401" s="159"/>
      <c r="AS1401" s="159"/>
      <c r="AT1401" s="159"/>
      <c r="AU1401" s="159"/>
    </row>
    <row r="1402" spans="3:64" ht="12.95" customHeight="1">
      <c r="C1402" s="181"/>
      <c r="D1402" s="181"/>
      <c r="AA1402" s="159"/>
      <c r="AB1402" s="159"/>
      <c r="AC1402" s="159"/>
      <c r="AD1402" s="159"/>
      <c r="AE1402" s="159"/>
      <c r="AG1402" s="184"/>
      <c r="AN1402" s="159"/>
      <c r="AO1402" s="159"/>
      <c r="AP1402" s="159"/>
      <c r="AQ1402" s="159"/>
      <c r="AR1402" s="159"/>
      <c r="AS1402" s="159"/>
      <c r="AT1402" s="159"/>
      <c r="AU1402" s="159"/>
    </row>
    <row r="1403" spans="3:64" ht="12.95" customHeight="1">
      <c r="C1403" s="181"/>
      <c r="D1403" s="181"/>
      <c r="AA1403" s="159"/>
      <c r="AB1403" s="159"/>
      <c r="AC1403" s="159"/>
      <c r="AD1403" s="159"/>
      <c r="AE1403" s="159"/>
      <c r="AG1403" s="184"/>
      <c r="AN1403" s="159"/>
      <c r="AO1403" s="159"/>
      <c r="AP1403" s="159"/>
      <c r="AQ1403" s="159"/>
      <c r="AR1403" s="159"/>
      <c r="AS1403" s="159"/>
      <c r="AT1403" s="159"/>
      <c r="AU1403" s="159"/>
      <c r="AV1403" s="159"/>
      <c r="AW1403" s="159"/>
      <c r="AX1403" s="159"/>
      <c r="AY1403" s="159"/>
      <c r="AZ1403" s="159"/>
      <c r="BA1403" s="159"/>
      <c r="BB1403" s="159"/>
      <c r="BC1403" s="159"/>
      <c r="BD1403" s="159"/>
      <c r="BE1403" s="159"/>
      <c r="BF1403" s="159"/>
      <c r="BG1403" s="159"/>
      <c r="BH1403" s="159"/>
      <c r="BI1403" s="159"/>
      <c r="BJ1403" s="159"/>
      <c r="BK1403" s="159"/>
      <c r="BL1403" s="159"/>
    </row>
    <row r="1404" spans="3:64" ht="12.95" customHeight="1">
      <c r="C1404" s="181"/>
      <c r="D1404" s="181"/>
      <c r="AA1404" s="159"/>
      <c r="AB1404" s="159"/>
      <c r="AC1404" s="159"/>
      <c r="AD1404" s="159"/>
      <c r="AE1404" s="159"/>
      <c r="AG1404" s="184"/>
      <c r="AN1404" s="159"/>
      <c r="AO1404" s="159"/>
      <c r="AP1404" s="159"/>
      <c r="AQ1404" s="159"/>
      <c r="AR1404" s="159"/>
      <c r="AS1404" s="159"/>
      <c r="AT1404" s="159"/>
      <c r="AU1404" s="159"/>
    </row>
    <row r="1405" spans="3:64" ht="12.95" customHeight="1">
      <c r="C1405" s="181"/>
      <c r="D1405" s="181"/>
      <c r="AA1405" s="159"/>
      <c r="AB1405" s="159"/>
      <c r="AC1405" s="159"/>
      <c r="AD1405" s="159"/>
      <c r="AE1405" s="159"/>
      <c r="AG1405" s="184"/>
      <c r="AN1405" s="159"/>
      <c r="AO1405" s="159"/>
      <c r="AP1405" s="159"/>
      <c r="AQ1405" s="159"/>
      <c r="AR1405" s="159"/>
      <c r="AS1405" s="159"/>
      <c r="AT1405" s="159"/>
      <c r="AU1405" s="159"/>
    </row>
    <row r="1406" spans="3:64" ht="12.95" customHeight="1">
      <c r="C1406" s="181"/>
      <c r="D1406" s="181"/>
      <c r="AA1406" s="159"/>
      <c r="AB1406" s="159"/>
      <c r="AC1406" s="159"/>
      <c r="AD1406" s="159"/>
      <c r="AE1406" s="159"/>
      <c r="AG1406" s="184"/>
      <c r="AN1406" s="159"/>
      <c r="AO1406" s="159"/>
      <c r="AP1406" s="159"/>
      <c r="AQ1406" s="159"/>
      <c r="AR1406" s="159"/>
      <c r="AS1406" s="159"/>
      <c r="AT1406" s="159"/>
      <c r="AU1406" s="159"/>
    </row>
    <row r="1407" spans="3:64" ht="12.95" customHeight="1">
      <c r="C1407" s="181"/>
      <c r="D1407" s="181"/>
      <c r="AA1407" s="159"/>
      <c r="AB1407" s="159"/>
      <c r="AC1407" s="159"/>
      <c r="AD1407" s="159"/>
      <c r="AE1407" s="159"/>
      <c r="AG1407" s="184"/>
      <c r="AN1407" s="159"/>
      <c r="AO1407" s="159"/>
      <c r="AP1407" s="159"/>
      <c r="AQ1407" s="159"/>
      <c r="AR1407" s="159"/>
      <c r="AS1407" s="159"/>
      <c r="AT1407" s="159"/>
      <c r="AU1407" s="159"/>
    </row>
    <row r="1408" spans="3:64" ht="12.95" customHeight="1">
      <c r="C1408" s="181"/>
      <c r="D1408" s="181"/>
      <c r="AA1408" s="159"/>
      <c r="AB1408" s="159"/>
      <c r="AC1408" s="159"/>
      <c r="AD1408" s="159"/>
      <c r="AE1408" s="159"/>
      <c r="AG1408" s="184"/>
      <c r="AN1408" s="159"/>
      <c r="AO1408" s="159"/>
      <c r="AP1408" s="159"/>
      <c r="AQ1408" s="159"/>
      <c r="AR1408" s="159"/>
      <c r="AS1408" s="159"/>
      <c r="AT1408" s="159"/>
      <c r="AU1408" s="159"/>
    </row>
    <row r="1409" spans="3:64" ht="12.95" customHeight="1">
      <c r="C1409" s="181"/>
      <c r="D1409" s="181"/>
      <c r="AA1409" s="159"/>
      <c r="AB1409" s="159"/>
      <c r="AC1409" s="159"/>
      <c r="AD1409" s="159"/>
      <c r="AE1409" s="159"/>
      <c r="AG1409" s="184"/>
      <c r="AN1409" s="159"/>
      <c r="AO1409" s="159"/>
      <c r="AP1409" s="159"/>
      <c r="AQ1409" s="159"/>
      <c r="AR1409" s="159"/>
      <c r="AS1409" s="159"/>
      <c r="AT1409" s="159"/>
      <c r="AU1409" s="159"/>
    </row>
    <row r="1410" spans="3:64" ht="12.95" customHeight="1">
      <c r="C1410" s="181"/>
      <c r="D1410" s="181"/>
      <c r="AA1410" s="159"/>
      <c r="AB1410" s="159"/>
      <c r="AC1410" s="159"/>
      <c r="AD1410" s="159"/>
      <c r="AE1410" s="159"/>
      <c r="AG1410" s="184"/>
      <c r="AN1410" s="159"/>
      <c r="AO1410" s="159"/>
      <c r="AP1410" s="159"/>
      <c r="AQ1410" s="159"/>
      <c r="AR1410" s="159"/>
      <c r="AS1410" s="159"/>
      <c r="AT1410" s="159"/>
      <c r="AU1410" s="159"/>
    </row>
    <row r="1411" spans="3:64" ht="12.95" customHeight="1">
      <c r="C1411" s="181"/>
      <c r="D1411" s="181"/>
      <c r="AA1411" s="159"/>
      <c r="AB1411" s="159"/>
      <c r="AC1411" s="159"/>
      <c r="AD1411" s="159"/>
      <c r="AE1411" s="159"/>
      <c r="AG1411" s="184"/>
      <c r="AN1411" s="159"/>
      <c r="AO1411" s="159"/>
      <c r="AP1411" s="159"/>
      <c r="AQ1411" s="159"/>
      <c r="AR1411" s="159"/>
      <c r="AS1411" s="159"/>
      <c r="AT1411" s="159"/>
      <c r="AU1411" s="159"/>
    </row>
    <row r="1412" spans="3:64" ht="12.95" customHeight="1">
      <c r="C1412" s="181"/>
      <c r="D1412" s="181"/>
      <c r="AA1412" s="159"/>
      <c r="AB1412" s="159"/>
      <c r="AC1412" s="159"/>
      <c r="AD1412" s="159"/>
      <c r="AE1412" s="159"/>
      <c r="AG1412" s="184"/>
      <c r="AN1412" s="159"/>
      <c r="AO1412" s="159"/>
      <c r="AP1412" s="159"/>
      <c r="AQ1412" s="159"/>
      <c r="AR1412" s="159"/>
      <c r="AS1412" s="159"/>
      <c r="AT1412" s="159"/>
      <c r="AU1412" s="159"/>
    </row>
    <row r="1413" spans="3:64" ht="12.95" customHeight="1">
      <c r="C1413" s="181"/>
      <c r="D1413" s="181"/>
      <c r="AA1413" s="159"/>
      <c r="AB1413" s="159"/>
      <c r="AC1413" s="159"/>
      <c r="AD1413" s="159"/>
      <c r="AE1413" s="159"/>
      <c r="AG1413" s="184"/>
      <c r="AN1413" s="159"/>
      <c r="AO1413" s="159"/>
      <c r="AP1413" s="159"/>
      <c r="AQ1413" s="159"/>
      <c r="AR1413" s="159"/>
      <c r="AS1413" s="159"/>
      <c r="AT1413" s="159"/>
      <c r="AU1413" s="159"/>
    </row>
    <row r="1414" spans="3:64" ht="12.95" customHeight="1">
      <c r="C1414" s="181"/>
      <c r="D1414" s="181"/>
      <c r="AA1414" s="159"/>
      <c r="AB1414" s="159"/>
      <c r="AC1414" s="159"/>
      <c r="AD1414" s="159"/>
      <c r="AE1414" s="159"/>
      <c r="AG1414" s="184"/>
      <c r="AN1414" s="159"/>
      <c r="AO1414" s="159"/>
      <c r="AP1414" s="159"/>
      <c r="AQ1414" s="159"/>
      <c r="AR1414" s="159"/>
      <c r="AS1414" s="159"/>
      <c r="AT1414" s="159"/>
      <c r="AU1414" s="159"/>
    </row>
    <row r="1415" spans="3:64" ht="12.95" customHeight="1">
      <c r="C1415" s="181"/>
      <c r="D1415" s="181"/>
      <c r="AA1415" s="159"/>
      <c r="AB1415" s="159"/>
      <c r="AC1415" s="159"/>
      <c r="AD1415" s="159"/>
      <c r="AE1415" s="159"/>
      <c r="AG1415" s="184"/>
      <c r="AN1415" s="159"/>
      <c r="AO1415" s="159"/>
      <c r="AP1415" s="159"/>
      <c r="AQ1415" s="159"/>
      <c r="AR1415" s="159"/>
      <c r="AS1415" s="159"/>
      <c r="AT1415" s="159"/>
      <c r="AU1415" s="159"/>
    </row>
    <row r="1416" spans="3:64" ht="12.95" customHeight="1">
      <c r="C1416" s="181"/>
      <c r="D1416" s="181"/>
      <c r="AA1416" s="159"/>
      <c r="AB1416" s="159"/>
      <c r="AC1416" s="159"/>
      <c r="AD1416" s="159"/>
      <c r="AE1416" s="159"/>
      <c r="AG1416" s="184"/>
      <c r="AN1416" s="159"/>
      <c r="AO1416" s="159"/>
      <c r="AP1416" s="159"/>
      <c r="AQ1416" s="159"/>
      <c r="AR1416" s="159"/>
      <c r="AS1416" s="159"/>
      <c r="AT1416" s="159"/>
      <c r="AU1416" s="159"/>
    </row>
    <row r="1417" spans="3:64" ht="12.95" customHeight="1">
      <c r="C1417" s="181"/>
      <c r="D1417" s="181"/>
      <c r="AA1417" s="159"/>
      <c r="AB1417" s="159"/>
      <c r="AC1417" s="159"/>
      <c r="AD1417" s="159"/>
      <c r="AE1417" s="159"/>
      <c r="AG1417" s="184"/>
      <c r="AN1417" s="159"/>
      <c r="AO1417" s="159"/>
      <c r="AP1417" s="159"/>
      <c r="AQ1417" s="159"/>
      <c r="AR1417" s="159"/>
      <c r="AS1417" s="159"/>
      <c r="AT1417" s="159"/>
      <c r="AU1417" s="159"/>
      <c r="AV1417" s="159"/>
      <c r="AW1417" s="159"/>
      <c r="AX1417" s="159"/>
      <c r="AY1417" s="159"/>
      <c r="AZ1417" s="159"/>
      <c r="BA1417" s="159"/>
      <c r="BB1417" s="159"/>
      <c r="BC1417" s="159"/>
      <c r="BD1417" s="159"/>
      <c r="BE1417" s="159"/>
      <c r="BF1417" s="159"/>
      <c r="BG1417" s="159"/>
      <c r="BH1417" s="159"/>
      <c r="BI1417" s="159"/>
      <c r="BJ1417" s="159"/>
      <c r="BK1417" s="159"/>
      <c r="BL1417" s="159"/>
    </row>
    <row r="1418" spans="3:64" ht="12.95" customHeight="1">
      <c r="C1418" s="181"/>
      <c r="D1418" s="181"/>
      <c r="AA1418" s="159"/>
      <c r="AB1418" s="159"/>
      <c r="AC1418" s="159"/>
      <c r="AD1418" s="159"/>
      <c r="AE1418" s="159"/>
      <c r="AG1418" s="184"/>
      <c r="AN1418" s="159"/>
      <c r="AO1418" s="159"/>
      <c r="AP1418" s="159"/>
      <c r="AQ1418" s="159"/>
      <c r="AR1418" s="159"/>
      <c r="AS1418" s="159"/>
      <c r="AT1418" s="159"/>
      <c r="AU1418" s="159"/>
    </row>
    <row r="1419" spans="3:64" ht="12.95" customHeight="1">
      <c r="C1419" s="181"/>
      <c r="D1419" s="181"/>
      <c r="AA1419" s="159"/>
      <c r="AB1419" s="159"/>
      <c r="AC1419" s="159"/>
      <c r="AD1419" s="159"/>
      <c r="AE1419" s="159"/>
      <c r="AG1419" s="184"/>
      <c r="AN1419" s="159"/>
      <c r="AO1419" s="159"/>
      <c r="AP1419" s="159"/>
      <c r="AQ1419" s="159"/>
      <c r="AR1419" s="159"/>
      <c r="AS1419" s="159"/>
      <c r="AT1419" s="159"/>
      <c r="AU1419" s="159"/>
    </row>
    <row r="1420" spans="3:64" ht="12.95" customHeight="1">
      <c r="C1420" s="181"/>
      <c r="D1420" s="181"/>
      <c r="AA1420" s="159"/>
      <c r="AB1420" s="159"/>
      <c r="AC1420" s="159"/>
      <c r="AD1420" s="159"/>
      <c r="AE1420" s="159"/>
      <c r="AG1420" s="184"/>
      <c r="AN1420" s="159"/>
      <c r="AO1420" s="159"/>
      <c r="AP1420" s="159"/>
      <c r="AQ1420" s="159"/>
      <c r="AR1420" s="159"/>
      <c r="AS1420" s="159"/>
      <c r="AT1420" s="159"/>
      <c r="AU1420" s="159"/>
    </row>
    <row r="1421" spans="3:64" ht="12.95" customHeight="1">
      <c r="C1421" s="181"/>
      <c r="D1421" s="181"/>
      <c r="AA1421" s="159"/>
      <c r="AB1421" s="159"/>
      <c r="AC1421" s="159"/>
      <c r="AD1421" s="159"/>
      <c r="AE1421" s="159"/>
      <c r="AG1421" s="184"/>
      <c r="AN1421" s="159"/>
      <c r="AO1421" s="159"/>
      <c r="AP1421" s="159"/>
      <c r="AQ1421" s="159"/>
      <c r="AR1421" s="159"/>
      <c r="AS1421" s="159"/>
      <c r="AT1421" s="159"/>
      <c r="AU1421" s="159"/>
    </row>
    <row r="1422" spans="3:64" ht="12.95" customHeight="1">
      <c r="C1422" s="181"/>
      <c r="D1422" s="181"/>
      <c r="AA1422" s="159"/>
      <c r="AB1422" s="159"/>
      <c r="AC1422" s="159"/>
      <c r="AD1422" s="159"/>
      <c r="AE1422" s="159"/>
      <c r="AG1422" s="184"/>
      <c r="AN1422" s="159"/>
      <c r="AO1422" s="159"/>
      <c r="AP1422" s="159"/>
      <c r="AQ1422" s="159"/>
      <c r="AR1422" s="159"/>
      <c r="AS1422" s="159"/>
      <c r="AT1422" s="159"/>
      <c r="AU1422" s="159"/>
    </row>
    <row r="1423" spans="3:64" ht="12.95" customHeight="1">
      <c r="C1423" s="181"/>
      <c r="D1423" s="181"/>
      <c r="AA1423" s="159"/>
      <c r="AB1423" s="159"/>
      <c r="AC1423" s="159"/>
      <c r="AD1423" s="159"/>
      <c r="AE1423" s="159"/>
      <c r="AG1423" s="184"/>
      <c r="AN1423" s="159"/>
      <c r="AO1423" s="159"/>
      <c r="AP1423" s="159"/>
      <c r="AQ1423" s="159"/>
      <c r="AR1423" s="159"/>
      <c r="AS1423" s="159"/>
      <c r="AT1423" s="159"/>
      <c r="AU1423" s="159"/>
    </row>
    <row r="1424" spans="3:64" ht="12.95" customHeight="1">
      <c r="C1424" s="181"/>
      <c r="D1424" s="181"/>
      <c r="AA1424" s="159"/>
      <c r="AB1424" s="159"/>
      <c r="AC1424" s="159"/>
      <c r="AD1424" s="159"/>
      <c r="AE1424" s="159"/>
      <c r="AG1424" s="184"/>
      <c r="AN1424" s="159"/>
      <c r="AO1424" s="159"/>
      <c r="AP1424" s="159"/>
      <c r="AQ1424" s="159"/>
      <c r="AR1424" s="159"/>
      <c r="AS1424" s="159"/>
      <c r="AT1424" s="159"/>
      <c r="AU1424" s="159"/>
    </row>
    <row r="1425" spans="3:64" ht="12.95" customHeight="1">
      <c r="C1425" s="181"/>
      <c r="D1425" s="181"/>
      <c r="AA1425" s="159"/>
      <c r="AB1425" s="159"/>
      <c r="AC1425" s="159"/>
      <c r="AD1425" s="159"/>
      <c r="AE1425" s="159"/>
      <c r="AG1425" s="184"/>
      <c r="AN1425" s="159"/>
      <c r="AO1425" s="159"/>
      <c r="AP1425" s="159"/>
      <c r="AQ1425" s="159"/>
      <c r="AR1425" s="159"/>
      <c r="AS1425" s="159"/>
      <c r="AT1425" s="159"/>
      <c r="AU1425" s="159"/>
    </row>
    <row r="1426" spans="3:64" ht="12.95" customHeight="1">
      <c r="C1426" s="181"/>
      <c r="D1426" s="181"/>
      <c r="AA1426" s="159"/>
      <c r="AB1426" s="159"/>
      <c r="AC1426" s="159"/>
      <c r="AD1426" s="159"/>
      <c r="AE1426" s="159"/>
      <c r="AG1426" s="184"/>
      <c r="AN1426" s="159"/>
      <c r="AO1426" s="159"/>
      <c r="AP1426" s="159"/>
      <c r="AQ1426" s="159"/>
      <c r="AR1426" s="159"/>
      <c r="AS1426" s="159"/>
      <c r="AT1426" s="159"/>
      <c r="AU1426" s="159"/>
    </row>
    <row r="1427" spans="3:64" ht="12.95" customHeight="1">
      <c r="C1427" s="181"/>
      <c r="D1427" s="181"/>
      <c r="AA1427" s="159"/>
      <c r="AB1427" s="159"/>
      <c r="AC1427" s="159"/>
      <c r="AD1427" s="159"/>
      <c r="AE1427" s="159"/>
      <c r="AG1427" s="184"/>
      <c r="AN1427" s="159"/>
      <c r="AO1427" s="159"/>
      <c r="AP1427" s="159"/>
      <c r="AQ1427" s="159"/>
      <c r="AR1427" s="159"/>
      <c r="AS1427" s="159"/>
      <c r="AT1427" s="159"/>
      <c r="AU1427" s="159"/>
    </row>
    <row r="1428" spans="3:64" ht="12.95" customHeight="1">
      <c r="C1428" s="181"/>
      <c r="D1428" s="181"/>
      <c r="AA1428" s="159"/>
      <c r="AB1428" s="159"/>
      <c r="AC1428" s="159"/>
      <c r="AD1428" s="159"/>
      <c r="AE1428" s="159"/>
      <c r="AG1428" s="184"/>
      <c r="AN1428" s="159"/>
      <c r="AO1428" s="159"/>
      <c r="AP1428" s="159"/>
      <c r="AQ1428" s="159"/>
      <c r="AR1428" s="159"/>
      <c r="AS1428" s="159"/>
      <c r="AT1428" s="159"/>
      <c r="AU1428" s="159"/>
    </row>
    <row r="1429" spans="3:64" ht="12.95" customHeight="1">
      <c r="C1429" s="181"/>
      <c r="D1429" s="181"/>
      <c r="AA1429" s="159"/>
      <c r="AB1429" s="159"/>
      <c r="AC1429" s="159"/>
      <c r="AD1429" s="159"/>
      <c r="AE1429" s="159"/>
      <c r="AG1429" s="184"/>
      <c r="AN1429" s="159"/>
      <c r="AO1429" s="159"/>
      <c r="AP1429" s="159"/>
      <c r="AQ1429" s="159"/>
      <c r="AR1429" s="159"/>
      <c r="AS1429" s="159"/>
      <c r="AT1429" s="159"/>
      <c r="AU1429" s="159"/>
    </row>
    <row r="1430" spans="3:64" ht="12.95" customHeight="1">
      <c r="C1430" s="181"/>
      <c r="D1430" s="181"/>
      <c r="AA1430" s="159"/>
      <c r="AB1430" s="159"/>
      <c r="AC1430" s="159"/>
      <c r="AD1430" s="159"/>
      <c r="AE1430" s="159"/>
      <c r="AG1430" s="184"/>
      <c r="AN1430" s="159"/>
      <c r="AO1430" s="159"/>
      <c r="AP1430" s="159"/>
      <c r="AQ1430" s="159"/>
      <c r="AR1430" s="159"/>
      <c r="AS1430" s="159"/>
      <c r="AT1430" s="159"/>
      <c r="AU1430" s="159"/>
    </row>
    <row r="1431" spans="3:64" ht="12.95" customHeight="1">
      <c r="C1431" s="181"/>
      <c r="D1431" s="181"/>
      <c r="AA1431" s="159"/>
      <c r="AB1431" s="159"/>
      <c r="AC1431" s="159"/>
      <c r="AD1431" s="159"/>
      <c r="AE1431" s="159"/>
      <c r="AG1431" s="184"/>
      <c r="AN1431" s="159"/>
      <c r="AO1431" s="159"/>
      <c r="AP1431" s="159"/>
      <c r="AQ1431" s="159"/>
      <c r="AR1431" s="159"/>
      <c r="AS1431" s="159"/>
      <c r="AT1431" s="159"/>
      <c r="AU1431" s="159"/>
    </row>
    <row r="1432" spans="3:64" ht="12.95" customHeight="1">
      <c r="C1432" s="181"/>
      <c r="D1432" s="181"/>
      <c r="AA1432" s="159"/>
      <c r="AB1432" s="159"/>
      <c r="AC1432" s="159"/>
      <c r="AD1432" s="159"/>
      <c r="AE1432" s="159"/>
      <c r="AG1432" s="184"/>
      <c r="AN1432" s="159"/>
      <c r="AO1432" s="159"/>
      <c r="AP1432" s="159"/>
      <c r="AQ1432" s="159"/>
      <c r="AR1432" s="159"/>
      <c r="AS1432" s="159"/>
      <c r="AT1432" s="159"/>
      <c r="AU1432" s="159"/>
    </row>
    <row r="1433" spans="3:64" ht="12.95" customHeight="1">
      <c r="C1433" s="181"/>
      <c r="D1433" s="181"/>
      <c r="AA1433" s="159"/>
      <c r="AB1433" s="159"/>
      <c r="AC1433" s="159"/>
      <c r="AD1433" s="159"/>
      <c r="AE1433" s="159"/>
      <c r="AG1433" s="184"/>
      <c r="AN1433" s="159"/>
      <c r="AO1433" s="159"/>
      <c r="AP1433" s="159"/>
      <c r="AQ1433" s="159"/>
      <c r="AR1433" s="159"/>
      <c r="AS1433" s="159"/>
      <c r="AT1433" s="159"/>
      <c r="AU1433" s="159"/>
    </row>
    <row r="1434" spans="3:64" ht="12.95" customHeight="1">
      <c r="C1434" s="181"/>
      <c r="D1434" s="181"/>
      <c r="AA1434" s="159"/>
      <c r="AB1434" s="159"/>
      <c r="AC1434" s="159"/>
      <c r="AD1434" s="159"/>
      <c r="AE1434" s="159"/>
      <c r="AG1434" s="184"/>
      <c r="AN1434" s="159"/>
      <c r="AO1434" s="159"/>
      <c r="AP1434" s="159"/>
      <c r="AQ1434" s="159"/>
      <c r="AR1434" s="159"/>
      <c r="AS1434" s="159"/>
      <c r="AT1434" s="159"/>
      <c r="AU1434" s="159"/>
      <c r="AV1434" s="159"/>
      <c r="AW1434" s="159"/>
      <c r="AX1434" s="159"/>
      <c r="AY1434" s="159"/>
      <c r="AZ1434" s="159"/>
      <c r="BA1434" s="159"/>
      <c r="BB1434" s="159"/>
      <c r="BC1434" s="159"/>
      <c r="BD1434" s="159"/>
      <c r="BE1434" s="159"/>
      <c r="BF1434" s="159"/>
      <c r="BG1434" s="159"/>
      <c r="BH1434" s="159"/>
      <c r="BI1434" s="159"/>
      <c r="BJ1434" s="159"/>
      <c r="BK1434" s="159"/>
      <c r="BL1434" s="159"/>
    </row>
    <row r="1435" spans="3:64" ht="12.95" customHeight="1">
      <c r="C1435" s="181"/>
      <c r="D1435" s="181"/>
      <c r="AA1435" s="159"/>
      <c r="AB1435" s="159"/>
      <c r="AC1435" s="159"/>
      <c r="AD1435" s="159"/>
      <c r="AE1435" s="159"/>
      <c r="AG1435" s="184"/>
      <c r="AN1435" s="159"/>
      <c r="AO1435" s="159"/>
      <c r="AP1435" s="159"/>
      <c r="AQ1435" s="159"/>
      <c r="AR1435" s="159"/>
      <c r="AS1435" s="159"/>
      <c r="AT1435" s="159"/>
      <c r="AU1435" s="159"/>
    </row>
    <row r="1436" spans="3:64" ht="12.95" customHeight="1">
      <c r="C1436" s="181"/>
      <c r="D1436" s="181"/>
      <c r="AA1436" s="159"/>
      <c r="AB1436" s="159"/>
      <c r="AC1436" s="159"/>
      <c r="AD1436" s="159"/>
      <c r="AE1436" s="159"/>
      <c r="AG1436" s="184"/>
      <c r="AN1436" s="159"/>
      <c r="AO1436" s="159"/>
      <c r="AP1436" s="159"/>
      <c r="AQ1436" s="159"/>
      <c r="AR1436" s="159"/>
      <c r="AS1436" s="159"/>
      <c r="AT1436" s="159"/>
      <c r="AU1436" s="159"/>
      <c r="AV1436" s="159"/>
    </row>
    <row r="1437" spans="3:64" ht="12.95" customHeight="1">
      <c r="C1437" s="181"/>
      <c r="D1437" s="181"/>
      <c r="AA1437" s="159"/>
      <c r="AB1437" s="159"/>
      <c r="AC1437" s="159"/>
      <c r="AD1437" s="159"/>
      <c r="AE1437" s="159"/>
      <c r="AG1437" s="184"/>
      <c r="AN1437" s="159"/>
      <c r="AO1437" s="159"/>
      <c r="AP1437" s="159"/>
      <c r="AQ1437" s="159"/>
      <c r="AR1437" s="159"/>
      <c r="AS1437" s="159"/>
      <c r="AT1437" s="159"/>
      <c r="AU1437" s="159"/>
      <c r="AV1437" s="159"/>
    </row>
    <row r="1438" spans="3:64" ht="12.95" customHeight="1">
      <c r="C1438" s="181"/>
      <c r="D1438" s="181"/>
      <c r="AA1438" s="159"/>
      <c r="AB1438" s="159"/>
      <c r="AC1438" s="159"/>
      <c r="AD1438" s="159"/>
      <c r="AE1438" s="159"/>
      <c r="AG1438" s="184"/>
      <c r="AN1438" s="159"/>
      <c r="AO1438" s="159"/>
      <c r="AP1438" s="159"/>
      <c r="AQ1438" s="159"/>
      <c r="AR1438" s="159"/>
      <c r="AS1438" s="159"/>
      <c r="AT1438" s="159"/>
      <c r="AU1438" s="159"/>
      <c r="AV1438" s="159"/>
    </row>
    <row r="1439" spans="3:64" ht="12.95" customHeight="1">
      <c r="C1439" s="181"/>
      <c r="D1439" s="181"/>
      <c r="AA1439" s="159"/>
      <c r="AB1439" s="159"/>
      <c r="AC1439" s="159"/>
      <c r="AD1439" s="159"/>
      <c r="AE1439" s="159"/>
      <c r="AG1439" s="184"/>
      <c r="AN1439" s="159"/>
      <c r="AO1439" s="159"/>
      <c r="AP1439" s="159"/>
      <c r="AQ1439" s="159"/>
      <c r="AR1439" s="159"/>
      <c r="AS1439" s="159"/>
      <c r="AT1439" s="159"/>
      <c r="AU1439" s="159"/>
      <c r="AV1439" s="159"/>
      <c r="AX1439" s="159"/>
    </row>
    <row r="1440" spans="3:64" ht="12.95" customHeight="1">
      <c r="C1440" s="181"/>
      <c r="D1440" s="181"/>
      <c r="AA1440" s="159"/>
      <c r="AB1440" s="159"/>
      <c r="AC1440" s="159"/>
      <c r="AD1440" s="159"/>
      <c r="AE1440" s="159"/>
      <c r="AG1440" s="184"/>
      <c r="AN1440" s="159"/>
      <c r="AO1440" s="159"/>
      <c r="AP1440" s="159"/>
      <c r="AQ1440" s="159"/>
      <c r="AR1440" s="159"/>
      <c r="AS1440" s="159"/>
      <c r="AT1440" s="159"/>
      <c r="AU1440" s="159"/>
      <c r="AV1440" s="159"/>
      <c r="AX1440" s="159"/>
    </row>
    <row r="1441" spans="3:64" ht="12.95" customHeight="1">
      <c r="C1441" s="181"/>
      <c r="D1441" s="181"/>
      <c r="AA1441" s="159"/>
      <c r="AB1441" s="159"/>
      <c r="AC1441" s="159"/>
      <c r="AD1441" s="159"/>
      <c r="AE1441" s="159"/>
      <c r="AG1441" s="184"/>
      <c r="AN1441" s="159"/>
      <c r="AO1441" s="159"/>
      <c r="AP1441" s="159"/>
      <c r="AQ1441" s="159"/>
      <c r="AR1441" s="159"/>
      <c r="AS1441" s="159"/>
      <c r="AT1441" s="159"/>
      <c r="AU1441" s="159"/>
      <c r="AV1441" s="159"/>
      <c r="AW1441" s="159"/>
      <c r="AX1441" s="159"/>
      <c r="AY1441" s="159"/>
      <c r="AZ1441" s="159"/>
      <c r="BA1441" s="159"/>
      <c r="BB1441" s="159"/>
      <c r="BC1441" s="159"/>
      <c r="BD1441" s="159"/>
      <c r="BE1441" s="159"/>
      <c r="BF1441" s="159"/>
      <c r="BG1441" s="159"/>
      <c r="BH1441" s="159"/>
      <c r="BI1441" s="159"/>
      <c r="BJ1441" s="159"/>
      <c r="BK1441" s="159"/>
      <c r="BL1441" s="159"/>
    </row>
    <row r="1442" spans="3:64" ht="12.95" customHeight="1">
      <c r="C1442" s="181"/>
      <c r="D1442" s="181"/>
      <c r="AA1442" s="159"/>
      <c r="AB1442" s="159"/>
      <c r="AC1442" s="159"/>
      <c r="AD1442" s="159"/>
      <c r="AE1442" s="159"/>
      <c r="AG1442" s="184"/>
      <c r="AN1442" s="159"/>
      <c r="AO1442" s="159"/>
      <c r="AP1442" s="159"/>
      <c r="AQ1442" s="159"/>
      <c r="AR1442" s="159"/>
      <c r="AS1442" s="159"/>
      <c r="AT1442" s="159"/>
      <c r="AU1442" s="159"/>
    </row>
    <row r="1443" spans="3:64" ht="12.95" customHeight="1">
      <c r="C1443" s="181"/>
      <c r="D1443" s="181"/>
      <c r="AA1443" s="159"/>
      <c r="AB1443" s="159"/>
      <c r="AC1443" s="159"/>
      <c r="AD1443" s="159"/>
      <c r="AE1443" s="159"/>
      <c r="AG1443" s="184"/>
      <c r="AN1443" s="159"/>
      <c r="AO1443" s="159"/>
      <c r="AP1443" s="159"/>
      <c r="AQ1443" s="159"/>
      <c r="AR1443" s="159"/>
      <c r="AS1443" s="159"/>
      <c r="AT1443" s="159"/>
      <c r="AU1443" s="159"/>
    </row>
    <row r="1444" spans="3:64" ht="12.95" customHeight="1">
      <c r="C1444" s="181"/>
      <c r="D1444" s="181"/>
      <c r="AA1444" s="159"/>
      <c r="AB1444" s="159"/>
      <c r="AC1444" s="159"/>
      <c r="AD1444" s="159"/>
      <c r="AE1444" s="159"/>
      <c r="AG1444" s="184"/>
      <c r="AN1444" s="159"/>
      <c r="AO1444" s="159"/>
      <c r="AP1444" s="159"/>
      <c r="AQ1444" s="159"/>
      <c r="AR1444" s="159"/>
      <c r="AS1444" s="159"/>
      <c r="AT1444" s="159"/>
      <c r="AU1444" s="159"/>
    </row>
    <row r="1445" spans="3:64" ht="12.95" customHeight="1">
      <c r="C1445" s="181"/>
      <c r="D1445" s="181"/>
      <c r="AA1445" s="159"/>
      <c r="AB1445" s="159"/>
      <c r="AC1445" s="159"/>
      <c r="AD1445" s="159"/>
      <c r="AE1445" s="159"/>
      <c r="AG1445" s="184"/>
      <c r="AN1445" s="159"/>
      <c r="AO1445" s="159"/>
      <c r="AP1445" s="159"/>
      <c r="AQ1445" s="159"/>
      <c r="AR1445" s="159"/>
      <c r="AS1445" s="159"/>
      <c r="AT1445" s="159"/>
      <c r="AU1445" s="159"/>
      <c r="AV1445" s="159"/>
      <c r="AW1445" s="159"/>
      <c r="AX1445" s="159"/>
      <c r="AY1445" s="159"/>
      <c r="AZ1445" s="159"/>
      <c r="BA1445" s="159"/>
      <c r="BB1445" s="159"/>
      <c r="BC1445" s="159"/>
      <c r="BD1445" s="159"/>
      <c r="BE1445" s="159"/>
      <c r="BF1445" s="159"/>
      <c r="BG1445" s="159"/>
      <c r="BH1445" s="159"/>
      <c r="BI1445" s="159"/>
      <c r="BJ1445" s="159"/>
      <c r="BK1445" s="159"/>
      <c r="BL1445" s="159"/>
    </row>
    <row r="1446" spans="3:64" ht="12.95" customHeight="1">
      <c r="C1446" s="181"/>
      <c r="D1446" s="181"/>
      <c r="AA1446" s="159"/>
      <c r="AB1446" s="159"/>
      <c r="AC1446" s="159"/>
      <c r="AD1446" s="159"/>
      <c r="AE1446" s="159"/>
      <c r="AG1446" s="184"/>
      <c r="AN1446" s="159"/>
      <c r="AO1446" s="159"/>
      <c r="AP1446" s="159"/>
      <c r="AQ1446" s="159"/>
      <c r="AR1446" s="159"/>
      <c r="AS1446" s="159"/>
      <c r="AT1446" s="159"/>
      <c r="AU1446" s="159"/>
      <c r="AV1446" s="159"/>
      <c r="AX1446" s="159"/>
    </row>
    <row r="1447" spans="3:64" ht="12.95" customHeight="1">
      <c r="C1447" s="181"/>
      <c r="D1447" s="181"/>
      <c r="AA1447" s="159"/>
      <c r="AB1447" s="159"/>
      <c r="AC1447" s="159"/>
      <c r="AD1447" s="159"/>
      <c r="AE1447" s="159"/>
      <c r="AG1447" s="184"/>
      <c r="AN1447" s="159"/>
      <c r="AO1447" s="159"/>
      <c r="AP1447" s="159"/>
      <c r="AQ1447" s="159"/>
      <c r="AR1447" s="159"/>
      <c r="AS1447" s="159"/>
      <c r="AT1447" s="159"/>
      <c r="AU1447" s="159"/>
      <c r="AV1447" s="159"/>
      <c r="AX1447" s="159"/>
      <c r="AY1447" s="159"/>
      <c r="AZ1447" s="159"/>
      <c r="BA1447" s="159"/>
      <c r="BB1447" s="159"/>
      <c r="BC1447" s="159"/>
      <c r="BD1447" s="159"/>
      <c r="BE1447" s="159"/>
      <c r="BF1447" s="159"/>
      <c r="BG1447" s="159"/>
      <c r="BH1447" s="159"/>
      <c r="BI1447" s="159"/>
      <c r="BJ1447" s="159"/>
      <c r="BK1447" s="159"/>
      <c r="BL1447" s="159"/>
    </row>
    <row r="1448" spans="3:64" ht="12.95" customHeight="1">
      <c r="C1448" s="181"/>
      <c r="D1448" s="181"/>
      <c r="AA1448" s="159"/>
      <c r="AB1448" s="159"/>
      <c r="AC1448" s="159"/>
      <c r="AD1448" s="159"/>
      <c r="AE1448" s="159"/>
      <c r="AG1448" s="184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59"/>
      <c r="AX1448" s="159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59"/>
      <c r="BK1448" s="159"/>
      <c r="BL1448" s="159"/>
    </row>
    <row r="1449" spans="3:64" ht="12.95" customHeight="1">
      <c r="C1449" s="181"/>
      <c r="D1449" s="181"/>
      <c r="AA1449" s="159"/>
      <c r="AB1449" s="159"/>
      <c r="AC1449" s="159"/>
      <c r="AD1449" s="159"/>
      <c r="AE1449" s="159"/>
      <c r="AG1449" s="184"/>
      <c r="AN1449" s="159"/>
      <c r="AO1449" s="159"/>
      <c r="AP1449" s="159"/>
      <c r="AQ1449" s="159"/>
      <c r="AR1449" s="159"/>
      <c r="AS1449" s="159"/>
      <c r="AT1449" s="159"/>
      <c r="AU1449" s="159"/>
      <c r="AV1449" s="159"/>
      <c r="AW1449" s="159"/>
      <c r="AX1449" s="159"/>
      <c r="AY1449" s="159"/>
      <c r="AZ1449" s="159"/>
      <c r="BA1449" s="159"/>
      <c r="BB1449" s="159"/>
      <c r="BC1449" s="159"/>
      <c r="BD1449" s="159"/>
      <c r="BE1449" s="159"/>
      <c r="BF1449" s="159"/>
      <c r="BG1449" s="159"/>
      <c r="BH1449" s="159"/>
      <c r="BI1449" s="159"/>
      <c r="BJ1449" s="159"/>
      <c r="BK1449" s="159"/>
      <c r="BL1449" s="159"/>
    </row>
    <row r="1450" spans="3:64" ht="12.95" customHeight="1">
      <c r="C1450" s="181"/>
      <c r="D1450" s="181"/>
      <c r="AA1450" s="159"/>
      <c r="AB1450" s="159"/>
      <c r="AC1450" s="159"/>
      <c r="AD1450" s="159"/>
      <c r="AE1450" s="159"/>
      <c r="AG1450" s="184"/>
      <c r="AN1450" s="159"/>
      <c r="AO1450" s="159"/>
      <c r="AP1450" s="159"/>
      <c r="AQ1450" s="159"/>
      <c r="AR1450" s="159"/>
      <c r="AS1450" s="159"/>
      <c r="AT1450" s="159"/>
      <c r="AU1450" s="159"/>
      <c r="AV1450" s="159"/>
    </row>
    <row r="1451" spans="3:64" ht="12.95" customHeight="1">
      <c r="C1451" s="181"/>
      <c r="D1451" s="181"/>
      <c r="AA1451" s="159"/>
      <c r="AB1451" s="159"/>
      <c r="AC1451" s="159"/>
      <c r="AD1451" s="159"/>
      <c r="AE1451" s="159"/>
      <c r="AG1451" s="184"/>
      <c r="AN1451" s="159"/>
      <c r="AO1451" s="159"/>
      <c r="AP1451" s="159"/>
      <c r="AQ1451" s="159"/>
      <c r="AR1451" s="159"/>
      <c r="AS1451" s="159"/>
      <c r="AT1451" s="159"/>
      <c r="AU1451" s="159"/>
    </row>
    <row r="1452" spans="3:64" ht="12.95" customHeight="1">
      <c r="C1452" s="181"/>
      <c r="D1452" s="181"/>
      <c r="AA1452" s="159"/>
      <c r="AB1452" s="159"/>
      <c r="AC1452" s="159"/>
      <c r="AD1452" s="159"/>
      <c r="AE1452" s="159"/>
      <c r="AG1452" s="184"/>
      <c r="AN1452" s="159"/>
      <c r="AO1452" s="159"/>
      <c r="AP1452" s="159"/>
      <c r="AQ1452" s="159"/>
      <c r="AR1452" s="159"/>
      <c r="AS1452" s="159"/>
      <c r="AT1452" s="159"/>
      <c r="AU1452" s="159"/>
      <c r="AV1452" s="159"/>
      <c r="AX1452" s="159"/>
    </row>
    <row r="1453" spans="3:64" ht="12.95" customHeight="1">
      <c r="C1453" s="181"/>
      <c r="D1453" s="181"/>
      <c r="AA1453" s="159"/>
      <c r="AB1453" s="159"/>
      <c r="AC1453" s="159"/>
      <c r="AD1453" s="159"/>
      <c r="AE1453" s="159"/>
      <c r="AG1453" s="184"/>
      <c r="AN1453" s="159"/>
      <c r="AO1453" s="159"/>
      <c r="AP1453" s="159"/>
      <c r="AQ1453" s="159"/>
      <c r="AR1453" s="159"/>
      <c r="AS1453" s="159"/>
      <c r="AT1453" s="159"/>
      <c r="AU1453" s="159"/>
      <c r="AV1453" s="159"/>
      <c r="AX1453" s="159"/>
      <c r="AY1453" s="159"/>
      <c r="AZ1453" s="159"/>
      <c r="BA1453" s="159"/>
      <c r="BB1453" s="159"/>
      <c r="BC1453" s="159"/>
      <c r="BD1453" s="159"/>
      <c r="BE1453" s="159"/>
      <c r="BF1453" s="159"/>
      <c r="BG1453" s="159"/>
      <c r="BH1453" s="159"/>
      <c r="BI1453" s="159"/>
      <c r="BJ1453" s="159"/>
      <c r="BK1453" s="159"/>
      <c r="BL1453" s="159"/>
    </row>
    <row r="1454" spans="3:64" ht="12.95" customHeight="1">
      <c r="C1454" s="181"/>
      <c r="D1454" s="181"/>
      <c r="AA1454" s="159"/>
      <c r="AB1454" s="159"/>
      <c r="AC1454" s="159"/>
      <c r="AD1454" s="159"/>
      <c r="AE1454" s="159"/>
      <c r="AG1454" s="184"/>
      <c r="AN1454" s="159"/>
      <c r="AO1454" s="159"/>
      <c r="AP1454" s="159"/>
      <c r="AQ1454" s="159"/>
      <c r="AR1454" s="159"/>
      <c r="AS1454" s="159"/>
      <c r="AT1454" s="159"/>
      <c r="AU1454" s="159"/>
      <c r="AV1454" s="159"/>
      <c r="AW1454" s="159"/>
      <c r="AX1454" s="159"/>
      <c r="AY1454" s="159"/>
      <c r="AZ1454" s="159"/>
      <c r="BA1454" s="159"/>
      <c r="BB1454" s="159"/>
      <c r="BC1454" s="159"/>
      <c r="BD1454" s="159"/>
      <c r="BE1454" s="159"/>
      <c r="BF1454" s="159"/>
      <c r="BG1454" s="159"/>
      <c r="BH1454" s="159"/>
      <c r="BI1454" s="159"/>
      <c r="BJ1454" s="159"/>
      <c r="BK1454" s="159"/>
      <c r="BL1454" s="159"/>
    </row>
    <row r="1455" spans="3:64" ht="12.95" customHeight="1">
      <c r="C1455" s="181"/>
      <c r="D1455" s="181"/>
      <c r="AA1455" s="159"/>
      <c r="AB1455" s="159"/>
      <c r="AC1455" s="159"/>
      <c r="AD1455" s="159"/>
      <c r="AE1455" s="159"/>
      <c r="AG1455" s="184"/>
      <c r="AN1455" s="159"/>
      <c r="AO1455" s="159"/>
      <c r="AP1455" s="159"/>
      <c r="AQ1455" s="159"/>
      <c r="AR1455" s="159"/>
      <c r="AS1455" s="159"/>
      <c r="AT1455" s="159"/>
      <c r="AU1455" s="159"/>
      <c r="AV1455" s="159"/>
      <c r="AW1455" s="159"/>
      <c r="AX1455" s="159"/>
      <c r="AY1455" s="159"/>
      <c r="AZ1455" s="159"/>
      <c r="BA1455" s="159"/>
      <c r="BB1455" s="159"/>
      <c r="BC1455" s="159"/>
      <c r="BD1455" s="159"/>
      <c r="BE1455" s="159"/>
      <c r="BF1455" s="159"/>
      <c r="BG1455" s="159"/>
      <c r="BH1455" s="159"/>
      <c r="BI1455" s="159"/>
      <c r="BJ1455" s="159"/>
      <c r="BK1455" s="159"/>
      <c r="BL1455" s="159"/>
    </row>
    <row r="1456" spans="3:64" ht="12.95" customHeight="1">
      <c r="C1456" s="181"/>
      <c r="D1456" s="181"/>
      <c r="AA1456" s="159"/>
      <c r="AB1456" s="159"/>
      <c r="AC1456" s="159"/>
      <c r="AD1456" s="159"/>
      <c r="AE1456" s="159"/>
      <c r="AG1456" s="184"/>
      <c r="AN1456" s="159"/>
      <c r="AO1456" s="159"/>
      <c r="AP1456" s="159"/>
      <c r="AQ1456" s="159"/>
      <c r="AR1456" s="159"/>
      <c r="AS1456" s="159"/>
      <c r="AT1456" s="159"/>
      <c r="AU1456" s="159"/>
    </row>
    <row r="1457" spans="3:64" ht="12.95" customHeight="1">
      <c r="C1457" s="181"/>
      <c r="D1457" s="181"/>
      <c r="AA1457" s="159"/>
      <c r="AB1457" s="159"/>
      <c r="AC1457" s="159"/>
      <c r="AD1457" s="159"/>
      <c r="AE1457" s="159"/>
      <c r="AG1457" s="184"/>
      <c r="AN1457" s="159"/>
      <c r="AO1457" s="159"/>
      <c r="AP1457" s="159"/>
      <c r="AQ1457" s="159"/>
      <c r="AR1457" s="159"/>
      <c r="AS1457" s="159"/>
      <c r="AT1457" s="159"/>
      <c r="AU1457" s="159"/>
    </row>
    <row r="1458" spans="3:64" ht="12.95" customHeight="1">
      <c r="C1458" s="181"/>
      <c r="D1458" s="181"/>
      <c r="AA1458" s="159"/>
      <c r="AB1458" s="159"/>
      <c r="AC1458" s="159"/>
      <c r="AD1458" s="159"/>
      <c r="AE1458" s="159"/>
      <c r="AG1458" s="184"/>
      <c r="AN1458" s="159"/>
      <c r="AO1458" s="159"/>
      <c r="AP1458" s="159"/>
      <c r="AQ1458" s="159"/>
      <c r="AR1458" s="159"/>
      <c r="AS1458" s="159"/>
      <c r="AT1458" s="159"/>
      <c r="AU1458" s="159"/>
      <c r="AV1458" s="159"/>
      <c r="AX1458" s="159"/>
      <c r="AY1458" s="159"/>
      <c r="AZ1458" s="159"/>
      <c r="BA1458" s="159"/>
      <c r="BB1458" s="159"/>
      <c r="BC1458" s="159"/>
      <c r="BD1458" s="159"/>
      <c r="BE1458" s="159"/>
      <c r="BF1458" s="159"/>
      <c r="BG1458" s="159"/>
      <c r="BH1458" s="159"/>
      <c r="BI1458" s="159"/>
      <c r="BJ1458" s="159"/>
      <c r="BK1458" s="159"/>
      <c r="BL1458" s="159"/>
    </row>
    <row r="1459" spans="3:64" ht="12.95" customHeight="1">
      <c r="C1459" s="181"/>
      <c r="D1459" s="181"/>
      <c r="AA1459" s="159"/>
      <c r="AB1459" s="159"/>
      <c r="AC1459" s="159"/>
      <c r="AD1459" s="159"/>
      <c r="AE1459" s="159"/>
      <c r="AG1459" s="184"/>
      <c r="AN1459" s="159"/>
      <c r="AO1459" s="159"/>
      <c r="AP1459" s="159"/>
      <c r="AQ1459" s="159"/>
      <c r="AR1459" s="159"/>
      <c r="AS1459" s="159"/>
      <c r="AT1459" s="159"/>
      <c r="AU1459" s="159"/>
      <c r="AV1459" s="159"/>
      <c r="AW1459" s="159"/>
      <c r="AX1459" s="159"/>
      <c r="AY1459" s="159"/>
      <c r="AZ1459" s="159"/>
      <c r="BA1459" s="159"/>
      <c r="BB1459" s="159"/>
      <c r="BC1459" s="159"/>
      <c r="BD1459" s="159"/>
      <c r="BE1459" s="159"/>
      <c r="BF1459" s="159"/>
      <c r="BG1459" s="159"/>
      <c r="BH1459" s="159"/>
      <c r="BI1459" s="159"/>
      <c r="BJ1459" s="159"/>
      <c r="BK1459" s="159"/>
      <c r="BL1459" s="159"/>
    </row>
    <row r="1460" spans="3:64" ht="12.95" customHeight="1">
      <c r="C1460" s="181"/>
      <c r="D1460" s="181"/>
      <c r="AA1460" s="159"/>
      <c r="AB1460" s="159"/>
      <c r="AC1460" s="159"/>
      <c r="AD1460" s="159"/>
      <c r="AE1460" s="159"/>
      <c r="AG1460" s="184"/>
      <c r="AN1460" s="159"/>
      <c r="AO1460" s="159"/>
      <c r="AP1460" s="159"/>
      <c r="AQ1460" s="159"/>
      <c r="AR1460" s="159"/>
      <c r="AS1460" s="159"/>
      <c r="AT1460" s="159"/>
      <c r="AU1460" s="159"/>
      <c r="AV1460" s="159"/>
      <c r="AW1460" s="159"/>
      <c r="AX1460" s="159"/>
      <c r="AY1460" s="159"/>
      <c r="AZ1460" s="159"/>
      <c r="BA1460" s="159"/>
      <c r="BB1460" s="159"/>
      <c r="BC1460" s="159"/>
      <c r="BD1460" s="159"/>
      <c r="BE1460" s="159"/>
      <c r="BF1460" s="159"/>
      <c r="BG1460" s="159"/>
      <c r="BH1460" s="159"/>
      <c r="BI1460" s="159"/>
      <c r="BJ1460" s="159"/>
      <c r="BK1460" s="159"/>
      <c r="BL1460" s="159"/>
    </row>
    <row r="1461" spans="3:64" ht="12.95" customHeight="1">
      <c r="C1461" s="181"/>
      <c r="D1461" s="181"/>
      <c r="AA1461" s="159"/>
      <c r="AB1461" s="159"/>
      <c r="AC1461" s="159"/>
      <c r="AD1461" s="159"/>
      <c r="AE1461" s="159"/>
      <c r="AG1461" s="184"/>
      <c r="AN1461" s="159"/>
      <c r="AO1461" s="159"/>
      <c r="AP1461" s="159"/>
      <c r="AQ1461" s="159"/>
      <c r="AR1461" s="159"/>
      <c r="AS1461" s="159"/>
      <c r="AT1461" s="159"/>
      <c r="AU1461" s="159"/>
    </row>
    <row r="1462" spans="3:64" ht="12.95" customHeight="1">
      <c r="C1462" s="181"/>
      <c r="D1462" s="181"/>
      <c r="AA1462" s="159"/>
      <c r="AB1462" s="159"/>
      <c r="AC1462" s="159"/>
      <c r="AD1462" s="159"/>
      <c r="AE1462" s="159"/>
      <c r="AG1462" s="184"/>
      <c r="AN1462" s="159"/>
      <c r="AO1462" s="159"/>
      <c r="AP1462" s="159"/>
      <c r="AQ1462" s="159"/>
      <c r="AR1462" s="159"/>
      <c r="AS1462" s="159"/>
      <c r="AT1462" s="159"/>
      <c r="AU1462" s="159"/>
      <c r="AV1462" s="159"/>
      <c r="AW1462" s="159"/>
      <c r="AX1462" s="159"/>
      <c r="AY1462" s="159"/>
      <c r="AZ1462" s="159"/>
      <c r="BA1462" s="159"/>
      <c r="BB1462" s="159"/>
      <c r="BC1462" s="159"/>
      <c r="BD1462" s="159"/>
      <c r="BE1462" s="159"/>
      <c r="BF1462" s="159"/>
      <c r="BG1462" s="159"/>
      <c r="BH1462" s="159"/>
      <c r="BI1462" s="159"/>
      <c r="BJ1462" s="159"/>
      <c r="BK1462" s="159"/>
      <c r="BL1462" s="159"/>
    </row>
    <row r="1463" spans="3:64" ht="12.95" customHeight="1">
      <c r="C1463" s="181"/>
      <c r="D1463" s="181"/>
      <c r="AA1463" s="159"/>
      <c r="AB1463" s="159"/>
      <c r="AC1463" s="159"/>
      <c r="AD1463" s="159"/>
      <c r="AE1463" s="159"/>
      <c r="AG1463" s="184"/>
      <c r="AN1463" s="159"/>
      <c r="AO1463" s="159"/>
      <c r="AP1463" s="159"/>
      <c r="AQ1463" s="159"/>
      <c r="AR1463" s="159"/>
      <c r="AS1463" s="159"/>
      <c r="AT1463" s="159"/>
      <c r="AU1463" s="159"/>
      <c r="AV1463" s="159"/>
    </row>
    <row r="1464" spans="3:64" ht="12.95" customHeight="1">
      <c r="C1464" s="181"/>
      <c r="D1464" s="181"/>
      <c r="AA1464" s="159"/>
      <c r="AB1464" s="159"/>
      <c r="AC1464" s="159"/>
      <c r="AD1464" s="159"/>
      <c r="AE1464" s="159"/>
      <c r="AG1464" s="184"/>
      <c r="AN1464" s="159"/>
      <c r="AO1464" s="159"/>
      <c r="AP1464" s="159"/>
      <c r="AQ1464" s="159"/>
      <c r="AR1464" s="159"/>
      <c r="AS1464" s="159"/>
      <c r="AT1464" s="159"/>
      <c r="AU1464" s="159"/>
      <c r="AV1464" s="159"/>
    </row>
    <row r="1465" spans="3:64" ht="12.95" customHeight="1">
      <c r="C1465" s="181"/>
      <c r="D1465" s="181"/>
      <c r="AA1465" s="159"/>
      <c r="AB1465" s="159"/>
      <c r="AC1465" s="159"/>
      <c r="AD1465" s="159"/>
      <c r="AE1465" s="159"/>
      <c r="AG1465" s="184"/>
      <c r="AN1465" s="159"/>
      <c r="AO1465" s="159"/>
      <c r="AP1465" s="159"/>
      <c r="AQ1465" s="159"/>
      <c r="AR1465" s="159"/>
      <c r="AS1465" s="159"/>
      <c r="AT1465" s="159"/>
      <c r="AU1465" s="159"/>
      <c r="AV1465" s="159"/>
    </row>
    <row r="1466" spans="3:64" ht="12.95" customHeight="1">
      <c r="C1466" s="181"/>
      <c r="D1466" s="181"/>
      <c r="AA1466" s="159"/>
      <c r="AB1466" s="159"/>
      <c r="AC1466" s="159"/>
      <c r="AD1466" s="159"/>
      <c r="AE1466" s="159"/>
      <c r="AG1466" s="184"/>
      <c r="AN1466" s="159"/>
      <c r="AO1466" s="159"/>
      <c r="AP1466" s="159"/>
      <c r="AQ1466" s="159"/>
      <c r="AR1466" s="159"/>
      <c r="AS1466" s="159"/>
      <c r="AT1466" s="159"/>
      <c r="AU1466" s="159"/>
      <c r="AV1466" s="159"/>
      <c r="AW1466" s="159"/>
      <c r="AX1466" s="159"/>
      <c r="AY1466" s="159"/>
      <c r="AZ1466" s="159"/>
      <c r="BA1466" s="159"/>
      <c r="BB1466" s="159"/>
      <c r="BC1466" s="159"/>
      <c r="BD1466" s="159"/>
      <c r="BE1466" s="159"/>
      <c r="BF1466" s="159"/>
      <c r="BG1466" s="159"/>
      <c r="BH1466" s="159"/>
      <c r="BI1466" s="159"/>
      <c r="BJ1466" s="159"/>
      <c r="BK1466" s="159"/>
      <c r="BL1466" s="159"/>
    </row>
    <row r="1467" spans="3:64" ht="12.95" customHeight="1">
      <c r="C1467" s="181"/>
      <c r="D1467" s="181"/>
      <c r="AA1467" s="159"/>
      <c r="AB1467" s="159"/>
      <c r="AC1467" s="159"/>
      <c r="AD1467" s="159"/>
      <c r="AE1467" s="159"/>
      <c r="AG1467" s="184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59"/>
      <c r="BK1467" s="159"/>
      <c r="BL1467" s="159"/>
    </row>
    <row r="1468" spans="3:64" ht="12.95" customHeight="1">
      <c r="C1468" s="181"/>
      <c r="D1468" s="181"/>
      <c r="AA1468" s="159"/>
      <c r="AB1468" s="159"/>
      <c r="AC1468" s="159"/>
      <c r="AD1468" s="159"/>
      <c r="AE1468" s="159"/>
      <c r="AG1468" s="184"/>
      <c r="AN1468" s="159"/>
      <c r="AO1468" s="159"/>
      <c r="AP1468" s="159"/>
      <c r="AQ1468" s="159"/>
      <c r="AR1468" s="159"/>
      <c r="AS1468" s="159"/>
      <c r="AT1468" s="159"/>
      <c r="AU1468" s="159"/>
    </row>
    <row r="1469" spans="3:64" ht="12.95" customHeight="1">
      <c r="C1469" s="181"/>
      <c r="D1469" s="181"/>
      <c r="AA1469" s="159"/>
      <c r="AB1469" s="159"/>
      <c r="AC1469" s="159"/>
      <c r="AD1469" s="159"/>
      <c r="AE1469" s="159"/>
      <c r="AG1469" s="184"/>
      <c r="AN1469" s="159"/>
      <c r="AO1469" s="159"/>
      <c r="AP1469" s="159"/>
      <c r="AQ1469" s="159"/>
      <c r="AR1469" s="159"/>
      <c r="AS1469" s="159"/>
      <c r="AT1469" s="159"/>
      <c r="AU1469" s="159"/>
      <c r="AV1469" s="159"/>
      <c r="AW1469" s="159"/>
      <c r="AX1469" s="159"/>
      <c r="AY1469" s="159"/>
      <c r="AZ1469" s="159"/>
      <c r="BA1469" s="159"/>
      <c r="BB1469" s="159"/>
      <c r="BC1469" s="159"/>
      <c r="BD1469" s="159"/>
      <c r="BE1469" s="159"/>
      <c r="BF1469" s="159"/>
      <c r="BG1469" s="159"/>
      <c r="BH1469" s="159"/>
      <c r="BI1469" s="159"/>
      <c r="BJ1469" s="159"/>
      <c r="BK1469" s="159"/>
      <c r="BL1469" s="159"/>
    </row>
    <row r="1470" spans="3:64" ht="12.95" customHeight="1">
      <c r="C1470" s="181"/>
      <c r="D1470" s="181"/>
      <c r="AA1470" s="159"/>
      <c r="AB1470" s="159"/>
      <c r="AC1470" s="159"/>
      <c r="AD1470" s="159"/>
      <c r="AE1470" s="159"/>
      <c r="AG1470" s="184"/>
      <c r="AN1470" s="159"/>
      <c r="AO1470" s="159"/>
      <c r="AP1470" s="159"/>
      <c r="AQ1470" s="159"/>
      <c r="AR1470" s="159"/>
      <c r="AS1470" s="159"/>
      <c r="AT1470" s="159"/>
      <c r="AU1470" s="159"/>
      <c r="AV1470" s="159"/>
    </row>
    <row r="1471" spans="3:64" ht="12.95" customHeight="1">
      <c r="C1471" s="181"/>
      <c r="D1471" s="181"/>
      <c r="AA1471" s="159"/>
      <c r="AB1471" s="159"/>
      <c r="AC1471" s="159"/>
      <c r="AD1471" s="159"/>
      <c r="AE1471" s="159"/>
      <c r="AG1471" s="184"/>
      <c r="AN1471" s="159"/>
      <c r="AO1471" s="159"/>
      <c r="AP1471" s="159"/>
      <c r="AQ1471" s="159"/>
      <c r="AR1471" s="159"/>
      <c r="AS1471" s="159"/>
      <c r="AT1471" s="159"/>
      <c r="AU1471" s="159"/>
      <c r="AV1471" s="159"/>
    </row>
    <row r="1472" spans="3:64" ht="12.95" customHeight="1">
      <c r="C1472" s="181"/>
      <c r="D1472" s="181"/>
      <c r="AA1472" s="159"/>
      <c r="AB1472" s="159"/>
      <c r="AC1472" s="159"/>
      <c r="AD1472" s="159"/>
      <c r="AE1472" s="159"/>
      <c r="AG1472" s="184"/>
      <c r="AN1472" s="159"/>
      <c r="AO1472" s="159"/>
      <c r="AP1472" s="159"/>
      <c r="AQ1472" s="159"/>
      <c r="AR1472" s="159"/>
      <c r="AS1472" s="159"/>
      <c r="AT1472" s="159"/>
      <c r="AU1472" s="159"/>
    </row>
    <row r="1473" spans="3:64" ht="12.95" customHeight="1">
      <c r="C1473" s="181"/>
      <c r="D1473" s="181"/>
      <c r="AA1473" s="159"/>
      <c r="AB1473" s="159"/>
      <c r="AC1473" s="159"/>
      <c r="AD1473" s="159"/>
      <c r="AE1473" s="159"/>
      <c r="AG1473" s="184"/>
      <c r="AN1473" s="159"/>
      <c r="AO1473" s="159"/>
      <c r="AP1473" s="159"/>
      <c r="AQ1473" s="159"/>
      <c r="AR1473" s="159"/>
      <c r="AS1473" s="159"/>
      <c r="AT1473" s="159"/>
      <c r="AU1473" s="159"/>
      <c r="AV1473" s="159"/>
      <c r="AX1473" s="159"/>
      <c r="AY1473" s="159"/>
      <c r="AZ1473" s="159"/>
      <c r="BA1473" s="159"/>
      <c r="BB1473" s="159"/>
      <c r="BC1473" s="159"/>
      <c r="BD1473" s="159"/>
      <c r="BE1473" s="159"/>
      <c r="BF1473" s="159"/>
      <c r="BG1473" s="159"/>
      <c r="BH1473" s="159"/>
      <c r="BI1473" s="159"/>
      <c r="BJ1473" s="159"/>
      <c r="BK1473" s="159"/>
      <c r="BL1473" s="159"/>
    </row>
    <row r="1474" spans="3:64" ht="12.95" customHeight="1">
      <c r="C1474" s="181"/>
      <c r="D1474" s="181"/>
      <c r="AA1474" s="159"/>
      <c r="AB1474" s="159"/>
      <c r="AC1474" s="159"/>
      <c r="AD1474" s="159"/>
      <c r="AE1474" s="159"/>
      <c r="AG1474" s="184"/>
      <c r="AN1474" s="159"/>
      <c r="AO1474" s="159"/>
      <c r="AP1474" s="159"/>
      <c r="AQ1474" s="159"/>
      <c r="AR1474" s="159"/>
      <c r="AS1474" s="159"/>
      <c r="AT1474" s="159"/>
      <c r="AU1474" s="159"/>
      <c r="AV1474" s="159"/>
      <c r="AX1474" s="159"/>
    </row>
    <row r="1475" spans="3:64" ht="12.95" customHeight="1">
      <c r="C1475" s="181"/>
      <c r="D1475" s="181"/>
      <c r="AA1475" s="159"/>
      <c r="AB1475" s="159"/>
      <c r="AC1475" s="159"/>
      <c r="AD1475" s="159"/>
      <c r="AE1475" s="159"/>
      <c r="AG1475" s="184"/>
      <c r="AN1475" s="159"/>
      <c r="AO1475" s="159"/>
      <c r="AP1475" s="159"/>
      <c r="AQ1475" s="159"/>
      <c r="AR1475" s="159"/>
      <c r="AS1475" s="159"/>
      <c r="AT1475" s="159"/>
      <c r="AU1475" s="159"/>
      <c r="AV1475" s="159"/>
      <c r="AX1475" s="159"/>
    </row>
    <row r="1476" spans="3:64" ht="12.95" customHeight="1">
      <c r="C1476" s="181"/>
      <c r="D1476" s="181"/>
      <c r="AA1476" s="159"/>
      <c r="AB1476" s="159"/>
      <c r="AC1476" s="159"/>
      <c r="AD1476" s="159"/>
      <c r="AE1476" s="159"/>
      <c r="AG1476" s="184"/>
      <c r="AN1476" s="159"/>
      <c r="AO1476" s="159"/>
      <c r="AP1476" s="159"/>
      <c r="AQ1476" s="159"/>
      <c r="AR1476" s="159"/>
      <c r="AS1476" s="159"/>
      <c r="AT1476" s="159"/>
      <c r="AU1476" s="159"/>
      <c r="AV1476" s="159"/>
      <c r="AW1476" s="159"/>
      <c r="AX1476" s="159"/>
      <c r="AY1476" s="159"/>
      <c r="AZ1476" s="159"/>
      <c r="BA1476" s="159"/>
      <c r="BB1476" s="159"/>
      <c r="BC1476" s="159"/>
      <c r="BD1476" s="159"/>
      <c r="BE1476" s="159"/>
      <c r="BF1476" s="159"/>
      <c r="BG1476" s="159"/>
      <c r="BH1476" s="159"/>
      <c r="BI1476" s="159"/>
      <c r="BJ1476" s="159"/>
      <c r="BK1476" s="159"/>
      <c r="BL1476" s="159"/>
    </row>
    <row r="1477" spans="3:64" ht="12.95" customHeight="1">
      <c r="C1477" s="181"/>
      <c r="D1477" s="181"/>
      <c r="AA1477" s="159"/>
      <c r="AB1477" s="159"/>
      <c r="AC1477" s="159"/>
      <c r="AD1477" s="159"/>
      <c r="AE1477" s="159"/>
      <c r="AG1477" s="184"/>
      <c r="AN1477" s="159"/>
      <c r="AO1477" s="159"/>
      <c r="AP1477" s="159"/>
      <c r="AQ1477" s="159"/>
      <c r="AR1477" s="159"/>
      <c r="AS1477" s="159"/>
      <c r="AT1477" s="159"/>
      <c r="AU1477" s="159"/>
      <c r="AV1477" s="159"/>
      <c r="AW1477" s="159"/>
      <c r="AX1477" s="159"/>
      <c r="AY1477" s="159"/>
      <c r="AZ1477" s="159"/>
      <c r="BA1477" s="159"/>
      <c r="BB1477" s="159"/>
      <c r="BC1477" s="159"/>
      <c r="BD1477" s="159"/>
      <c r="BE1477" s="159"/>
      <c r="BF1477" s="159"/>
      <c r="BG1477" s="159"/>
      <c r="BH1477" s="159"/>
      <c r="BI1477" s="159"/>
      <c r="BJ1477" s="159"/>
      <c r="BK1477" s="159"/>
      <c r="BL1477" s="159"/>
    </row>
    <row r="1478" spans="3:64" ht="12.95" customHeight="1">
      <c r="C1478" s="181"/>
      <c r="D1478" s="181"/>
      <c r="AA1478" s="159"/>
      <c r="AB1478" s="159"/>
      <c r="AC1478" s="159"/>
      <c r="AD1478" s="159"/>
      <c r="AE1478" s="159"/>
      <c r="AG1478" s="184"/>
      <c r="AN1478" s="159"/>
      <c r="AO1478" s="159"/>
      <c r="AP1478" s="159"/>
      <c r="AQ1478" s="159"/>
      <c r="AR1478" s="159"/>
      <c r="AS1478" s="159"/>
      <c r="AT1478" s="159"/>
      <c r="AU1478" s="159"/>
      <c r="AV1478" s="159"/>
      <c r="AW1478" s="159"/>
      <c r="AX1478" s="159"/>
      <c r="AY1478" s="159"/>
      <c r="AZ1478" s="159"/>
      <c r="BA1478" s="159"/>
      <c r="BB1478" s="159"/>
      <c r="BC1478" s="159"/>
      <c r="BD1478" s="159"/>
      <c r="BE1478" s="159"/>
      <c r="BF1478" s="159"/>
      <c r="BG1478" s="159"/>
      <c r="BH1478" s="159"/>
      <c r="BI1478" s="159"/>
      <c r="BJ1478" s="159"/>
      <c r="BK1478" s="159"/>
      <c r="BL1478" s="159"/>
    </row>
    <row r="1479" spans="3:64" ht="12.95" customHeight="1">
      <c r="C1479" s="181"/>
      <c r="D1479" s="181"/>
      <c r="AA1479" s="159"/>
      <c r="AB1479" s="159"/>
      <c r="AC1479" s="159"/>
      <c r="AD1479" s="159"/>
      <c r="AE1479" s="159"/>
      <c r="AG1479" s="184"/>
      <c r="AN1479" s="159"/>
      <c r="AO1479" s="159"/>
      <c r="AP1479" s="159"/>
      <c r="AQ1479" s="159"/>
      <c r="AR1479" s="159"/>
      <c r="AS1479" s="159"/>
      <c r="AT1479" s="159"/>
      <c r="AU1479" s="159"/>
      <c r="AV1479" s="159"/>
      <c r="AW1479" s="159"/>
      <c r="AX1479" s="159"/>
      <c r="AY1479" s="159"/>
      <c r="AZ1479" s="159"/>
      <c r="BA1479" s="159"/>
      <c r="BB1479" s="159"/>
      <c r="BC1479" s="159"/>
      <c r="BD1479" s="159"/>
      <c r="BE1479" s="159"/>
      <c r="BF1479" s="159"/>
      <c r="BG1479" s="159"/>
      <c r="BH1479" s="159"/>
      <c r="BI1479" s="159"/>
      <c r="BJ1479" s="159"/>
      <c r="BK1479" s="159"/>
      <c r="BL1479" s="159"/>
    </row>
    <row r="1480" spans="3:64" ht="12.95" customHeight="1">
      <c r="C1480" s="181"/>
      <c r="D1480" s="181"/>
      <c r="AA1480" s="159"/>
      <c r="AB1480" s="159"/>
      <c r="AC1480" s="159"/>
      <c r="AD1480" s="159"/>
      <c r="AE1480" s="159"/>
      <c r="AG1480" s="184"/>
      <c r="AN1480" s="159"/>
      <c r="AO1480" s="159"/>
      <c r="AP1480" s="159"/>
      <c r="AQ1480" s="159"/>
      <c r="AR1480" s="159"/>
      <c r="AS1480" s="159"/>
      <c r="AT1480" s="159"/>
      <c r="AU1480" s="159"/>
      <c r="AV1480" s="159"/>
    </row>
    <row r="1481" spans="3:64" ht="12.95" customHeight="1">
      <c r="C1481" s="181"/>
      <c r="D1481" s="181"/>
      <c r="AA1481" s="159"/>
      <c r="AB1481" s="159"/>
      <c r="AC1481" s="159"/>
      <c r="AD1481" s="159"/>
      <c r="AE1481" s="159"/>
      <c r="AG1481" s="184"/>
      <c r="AN1481" s="159"/>
      <c r="AO1481" s="159"/>
      <c r="AP1481" s="159"/>
      <c r="AQ1481" s="159"/>
      <c r="AR1481" s="159"/>
      <c r="AS1481" s="159"/>
      <c r="AT1481" s="159"/>
      <c r="AU1481" s="159"/>
    </row>
    <row r="1482" spans="3:64" ht="12.95" customHeight="1">
      <c r="C1482" s="181"/>
      <c r="D1482" s="181"/>
      <c r="AA1482" s="159"/>
      <c r="AB1482" s="159"/>
      <c r="AC1482" s="159"/>
      <c r="AD1482" s="159"/>
      <c r="AE1482" s="159"/>
      <c r="AG1482" s="184"/>
      <c r="AN1482" s="159"/>
      <c r="AO1482" s="159"/>
      <c r="AP1482" s="159"/>
      <c r="AQ1482" s="159"/>
      <c r="AR1482" s="159"/>
      <c r="AS1482" s="159"/>
      <c r="AT1482" s="159"/>
      <c r="AU1482" s="159"/>
    </row>
    <row r="1483" spans="3:64" ht="12.95" customHeight="1">
      <c r="C1483" s="181"/>
      <c r="D1483" s="181"/>
      <c r="AA1483" s="159"/>
      <c r="AB1483" s="159"/>
      <c r="AC1483" s="159"/>
      <c r="AD1483" s="159"/>
      <c r="AE1483" s="159"/>
      <c r="AG1483" s="184"/>
      <c r="AN1483" s="159"/>
      <c r="AO1483" s="159"/>
      <c r="AP1483" s="159"/>
      <c r="AQ1483" s="159"/>
      <c r="AR1483" s="159"/>
      <c r="AS1483" s="159"/>
      <c r="AT1483" s="159"/>
      <c r="AU1483" s="159"/>
      <c r="AV1483" s="159"/>
    </row>
    <row r="1484" spans="3:64" ht="12.95" customHeight="1">
      <c r="C1484" s="181"/>
      <c r="D1484" s="181"/>
      <c r="AA1484" s="159"/>
      <c r="AB1484" s="159"/>
      <c r="AC1484" s="159"/>
      <c r="AD1484" s="159"/>
      <c r="AE1484" s="159"/>
      <c r="AG1484" s="184"/>
      <c r="AN1484" s="159"/>
      <c r="AO1484" s="159"/>
      <c r="AP1484" s="159"/>
      <c r="AQ1484" s="159"/>
      <c r="AR1484" s="159"/>
      <c r="AS1484" s="159"/>
      <c r="AT1484" s="159"/>
      <c r="AU1484" s="159"/>
      <c r="AV1484" s="159"/>
      <c r="AW1484" s="159"/>
      <c r="AX1484" s="159"/>
      <c r="AY1484" s="159"/>
      <c r="AZ1484" s="159"/>
      <c r="BA1484" s="159"/>
      <c r="BB1484" s="159"/>
      <c r="BC1484" s="159"/>
      <c r="BD1484" s="159"/>
      <c r="BE1484" s="159"/>
      <c r="BF1484" s="159"/>
      <c r="BG1484" s="159"/>
      <c r="BH1484" s="159"/>
      <c r="BI1484" s="159"/>
      <c r="BJ1484" s="159"/>
      <c r="BK1484" s="159"/>
      <c r="BL1484" s="159"/>
    </row>
    <row r="1485" spans="3:64" ht="12.95" customHeight="1">
      <c r="C1485" s="181"/>
      <c r="D1485" s="181"/>
      <c r="AA1485" s="159"/>
      <c r="AB1485" s="159"/>
      <c r="AC1485" s="159"/>
      <c r="AD1485" s="159"/>
      <c r="AE1485" s="159"/>
      <c r="AG1485" s="184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59"/>
      <c r="BK1485" s="159"/>
      <c r="BL1485" s="159"/>
    </row>
    <row r="1486" spans="3:64" ht="12.95" customHeight="1">
      <c r="C1486" s="181"/>
      <c r="D1486" s="181"/>
      <c r="AA1486" s="159"/>
      <c r="AB1486" s="159"/>
      <c r="AC1486" s="159"/>
      <c r="AD1486" s="159"/>
      <c r="AE1486" s="159"/>
      <c r="AG1486" s="184"/>
      <c r="AN1486" s="159"/>
      <c r="AO1486" s="159"/>
      <c r="AP1486" s="159"/>
      <c r="AQ1486" s="159"/>
      <c r="AR1486" s="159"/>
      <c r="AS1486" s="159"/>
      <c r="AT1486" s="159"/>
      <c r="AU1486" s="159"/>
    </row>
    <row r="1487" spans="3:64" ht="12.95" customHeight="1">
      <c r="C1487" s="181"/>
      <c r="D1487" s="181"/>
      <c r="AA1487" s="159"/>
      <c r="AB1487" s="159"/>
      <c r="AC1487" s="159"/>
      <c r="AD1487" s="159"/>
      <c r="AE1487" s="159"/>
      <c r="AG1487" s="184"/>
      <c r="AN1487" s="159"/>
      <c r="AO1487" s="159"/>
      <c r="AP1487" s="159"/>
      <c r="AQ1487" s="159"/>
      <c r="AR1487" s="159"/>
      <c r="AS1487" s="159"/>
      <c r="AT1487" s="159"/>
      <c r="AU1487" s="159"/>
      <c r="AV1487" s="159"/>
      <c r="AX1487" s="159"/>
    </row>
    <row r="1488" spans="3:64" ht="12.95" customHeight="1">
      <c r="C1488" s="181"/>
      <c r="D1488" s="181"/>
      <c r="AA1488" s="159"/>
      <c r="AB1488" s="159"/>
      <c r="AC1488" s="159"/>
      <c r="AD1488" s="159"/>
      <c r="AE1488" s="159"/>
      <c r="AG1488" s="184"/>
      <c r="AN1488" s="159"/>
      <c r="AO1488" s="159"/>
      <c r="AP1488" s="159"/>
      <c r="AQ1488" s="159"/>
      <c r="AR1488" s="159"/>
      <c r="AS1488" s="159"/>
      <c r="AT1488" s="159"/>
      <c r="AU1488" s="159"/>
      <c r="AV1488" s="159"/>
    </row>
    <row r="1489" spans="3:64" ht="12.95" customHeight="1">
      <c r="C1489" s="181"/>
      <c r="D1489" s="181"/>
      <c r="AA1489" s="159"/>
      <c r="AB1489" s="159"/>
      <c r="AC1489" s="159"/>
      <c r="AD1489" s="159"/>
      <c r="AE1489" s="159"/>
      <c r="AG1489" s="184"/>
      <c r="AN1489" s="159"/>
      <c r="AO1489" s="159"/>
      <c r="AP1489" s="159"/>
      <c r="AQ1489" s="159"/>
      <c r="AR1489" s="159"/>
      <c r="AS1489" s="159"/>
      <c r="AT1489" s="159"/>
      <c r="AU1489" s="159"/>
    </row>
    <row r="1490" spans="3:64" ht="12.95" customHeight="1">
      <c r="C1490" s="181"/>
      <c r="D1490" s="181"/>
      <c r="AA1490" s="159"/>
      <c r="AB1490" s="159"/>
      <c r="AC1490" s="159"/>
      <c r="AD1490" s="159"/>
      <c r="AE1490" s="159"/>
      <c r="AG1490" s="184"/>
      <c r="AN1490" s="159"/>
      <c r="AO1490" s="159"/>
      <c r="AP1490" s="159"/>
      <c r="AQ1490" s="159"/>
      <c r="AR1490" s="159"/>
      <c r="AS1490" s="159"/>
      <c r="AT1490" s="159"/>
      <c r="AU1490" s="159"/>
    </row>
    <row r="1491" spans="3:64" ht="12.95" customHeight="1">
      <c r="C1491" s="181"/>
      <c r="D1491" s="181"/>
      <c r="AA1491" s="159"/>
      <c r="AB1491" s="159"/>
      <c r="AC1491" s="159"/>
      <c r="AD1491" s="159"/>
      <c r="AE1491" s="159"/>
      <c r="AG1491" s="184"/>
      <c r="AN1491" s="159"/>
      <c r="AO1491" s="159"/>
      <c r="AP1491" s="159"/>
      <c r="AQ1491" s="159"/>
      <c r="AR1491" s="159"/>
      <c r="AS1491" s="159"/>
      <c r="AT1491" s="159"/>
      <c r="AU1491" s="159"/>
    </row>
    <row r="1492" spans="3:64" ht="12.95" customHeight="1">
      <c r="C1492" s="181"/>
      <c r="D1492" s="181"/>
      <c r="AA1492" s="159"/>
      <c r="AB1492" s="159"/>
      <c r="AC1492" s="159"/>
      <c r="AD1492" s="159"/>
      <c r="AE1492" s="159"/>
      <c r="AG1492" s="184"/>
      <c r="AN1492" s="159"/>
      <c r="AO1492" s="159"/>
      <c r="AP1492" s="159"/>
      <c r="AQ1492" s="159"/>
      <c r="AR1492" s="159"/>
      <c r="AS1492" s="159"/>
      <c r="AT1492" s="159"/>
      <c r="AU1492" s="159"/>
    </row>
    <row r="1493" spans="3:64" ht="12.95" customHeight="1">
      <c r="C1493" s="181"/>
      <c r="D1493" s="181"/>
      <c r="AA1493" s="159"/>
      <c r="AB1493" s="159"/>
      <c r="AC1493" s="159"/>
      <c r="AD1493" s="159"/>
      <c r="AE1493" s="159"/>
      <c r="AG1493" s="184"/>
      <c r="AN1493" s="159"/>
      <c r="AO1493" s="159"/>
      <c r="AP1493" s="159"/>
      <c r="AQ1493" s="159"/>
      <c r="AR1493" s="159"/>
      <c r="AS1493" s="159"/>
      <c r="AT1493" s="159"/>
      <c r="AU1493" s="159"/>
      <c r="AV1493" s="159"/>
      <c r="AW1493" s="159"/>
      <c r="AX1493" s="159"/>
      <c r="AY1493" s="159"/>
      <c r="AZ1493" s="159"/>
      <c r="BA1493" s="159"/>
      <c r="BB1493" s="159"/>
      <c r="BC1493" s="159"/>
      <c r="BD1493" s="159"/>
      <c r="BE1493" s="159"/>
      <c r="BF1493" s="159"/>
      <c r="BG1493" s="159"/>
      <c r="BH1493" s="159"/>
      <c r="BI1493" s="159"/>
      <c r="BJ1493" s="159"/>
      <c r="BK1493" s="159"/>
      <c r="BL1493" s="159"/>
    </row>
    <row r="1494" spans="3:64" ht="12.95" customHeight="1">
      <c r="C1494" s="181"/>
      <c r="D1494" s="181"/>
      <c r="AA1494" s="159"/>
      <c r="AB1494" s="159"/>
      <c r="AC1494" s="159"/>
      <c r="AD1494" s="159"/>
      <c r="AE1494" s="159"/>
      <c r="AG1494" s="184"/>
      <c r="AN1494" s="159"/>
      <c r="AO1494" s="159"/>
      <c r="AP1494" s="159"/>
      <c r="AQ1494" s="159"/>
      <c r="AR1494" s="159"/>
      <c r="AS1494" s="159"/>
      <c r="AT1494" s="159"/>
      <c r="AU1494" s="159"/>
    </row>
    <row r="1495" spans="3:64" ht="12.95" customHeight="1">
      <c r="C1495" s="181"/>
      <c r="D1495" s="181"/>
      <c r="AA1495" s="159"/>
      <c r="AB1495" s="159"/>
      <c r="AC1495" s="159"/>
      <c r="AD1495" s="159"/>
      <c r="AE1495" s="159"/>
      <c r="AG1495" s="184"/>
      <c r="AN1495" s="159"/>
      <c r="AO1495" s="159"/>
      <c r="AP1495" s="159"/>
      <c r="AQ1495" s="159"/>
      <c r="AR1495" s="159"/>
      <c r="AS1495" s="159"/>
      <c r="AT1495" s="159"/>
      <c r="AU1495" s="159"/>
      <c r="AV1495" s="159"/>
      <c r="AW1495" s="159"/>
      <c r="AX1495" s="159"/>
      <c r="AY1495" s="159"/>
      <c r="AZ1495" s="159"/>
      <c r="BA1495" s="159"/>
      <c r="BB1495" s="159"/>
      <c r="BC1495" s="159"/>
      <c r="BD1495" s="159"/>
      <c r="BE1495" s="159"/>
      <c r="BF1495" s="159"/>
      <c r="BG1495" s="159"/>
      <c r="BH1495" s="159"/>
      <c r="BI1495" s="159"/>
      <c r="BJ1495" s="159"/>
      <c r="BK1495" s="159"/>
      <c r="BL1495" s="159"/>
    </row>
    <row r="1496" spans="3:64" ht="12.95" customHeight="1">
      <c r="C1496" s="181"/>
      <c r="D1496" s="181"/>
      <c r="AA1496" s="159"/>
      <c r="AB1496" s="159"/>
      <c r="AC1496" s="159"/>
      <c r="AD1496" s="159"/>
      <c r="AE1496" s="159"/>
      <c r="AG1496" s="184"/>
      <c r="AN1496" s="159"/>
      <c r="AO1496" s="159"/>
      <c r="AP1496" s="159"/>
      <c r="AQ1496" s="159"/>
      <c r="AR1496" s="159"/>
      <c r="AS1496" s="159"/>
      <c r="AT1496" s="159"/>
      <c r="AU1496" s="159"/>
      <c r="AV1496" s="159"/>
      <c r="AX1496" s="159"/>
    </row>
    <row r="1497" spans="3:64" ht="12.95" customHeight="1">
      <c r="C1497" s="181"/>
      <c r="D1497" s="181"/>
      <c r="AA1497" s="159"/>
      <c r="AB1497" s="159"/>
      <c r="AC1497" s="159"/>
      <c r="AD1497" s="159"/>
      <c r="AE1497" s="159"/>
      <c r="AG1497" s="184"/>
      <c r="AN1497" s="159"/>
      <c r="AO1497" s="159"/>
      <c r="AP1497" s="159"/>
      <c r="AQ1497" s="159"/>
      <c r="AR1497" s="159"/>
      <c r="AS1497" s="159"/>
      <c r="AT1497" s="159"/>
      <c r="AU1497" s="159"/>
      <c r="AV1497" s="159"/>
    </row>
    <row r="1498" spans="3:64" ht="12.95" customHeight="1">
      <c r="C1498" s="181"/>
      <c r="D1498" s="181"/>
      <c r="AA1498" s="159"/>
      <c r="AB1498" s="159"/>
      <c r="AC1498" s="159"/>
      <c r="AD1498" s="159"/>
      <c r="AE1498" s="159"/>
      <c r="AG1498" s="184"/>
      <c r="AN1498" s="159"/>
      <c r="AO1498" s="159"/>
      <c r="AP1498" s="159"/>
      <c r="AQ1498" s="159"/>
      <c r="AR1498" s="159"/>
      <c r="AS1498" s="159"/>
      <c r="AT1498" s="159"/>
      <c r="AU1498" s="159"/>
      <c r="AV1498" s="159"/>
    </row>
    <row r="1499" spans="3:64" ht="12.95" customHeight="1">
      <c r="C1499" s="181"/>
      <c r="D1499" s="181"/>
      <c r="AA1499" s="159"/>
      <c r="AB1499" s="159"/>
      <c r="AC1499" s="159"/>
      <c r="AD1499" s="159"/>
      <c r="AE1499" s="159"/>
      <c r="AG1499" s="184"/>
      <c r="AN1499" s="159"/>
      <c r="AO1499" s="159"/>
      <c r="AP1499" s="159"/>
      <c r="AQ1499" s="159"/>
      <c r="AR1499" s="159"/>
      <c r="AS1499" s="159"/>
      <c r="AT1499" s="159"/>
      <c r="AU1499" s="159"/>
      <c r="AV1499" s="159"/>
      <c r="AX1499" s="159"/>
    </row>
    <row r="1500" spans="3:64" ht="12.95" customHeight="1">
      <c r="C1500" s="181"/>
      <c r="D1500" s="181"/>
      <c r="AA1500" s="159"/>
      <c r="AB1500" s="159"/>
      <c r="AC1500" s="159"/>
      <c r="AD1500" s="159"/>
      <c r="AE1500" s="159"/>
      <c r="AG1500" s="184"/>
      <c r="AN1500" s="159"/>
      <c r="AO1500" s="159"/>
      <c r="AP1500" s="159"/>
      <c r="AQ1500" s="159"/>
      <c r="AR1500" s="159"/>
      <c r="AS1500" s="159"/>
      <c r="AT1500" s="159"/>
      <c r="AU1500" s="159"/>
      <c r="AV1500" s="159"/>
      <c r="AW1500" s="159"/>
      <c r="AX1500" s="159"/>
      <c r="AY1500" s="159"/>
      <c r="AZ1500" s="159"/>
      <c r="BA1500" s="159"/>
      <c r="BB1500" s="159"/>
      <c r="BC1500" s="159"/>
      <c r="BD1500" s="159"/>
      <c r="BE1500" s="159"/>
      <c r="BF1500" s="159"/>
      <c r="BG1500" s="159"/>
      <c r="BH1500" s="159"/>
      <c r="BI1500" s="159"/>
      <c r="BJ1500" s="159"/>
      <c r="BK1500" s="159"/>
      <c r="BL1500" s="159"/>
    </row>
    <row r="1501" spans="3:64" ht="12.95" customHeight="1">
      <c r="C1501" s="181"/>
      <c r="D1501" s="181"/>
      <c r="AA1501" s="159"/>
      <c r="AB1501" s="159"/>
      <c r="AC1501" s="159"/>
      <c r="AD1501" s="159"/>
      <c r="AE1501" s="159"/>
      <c r="AG1501" s="184"/>
      <c r="AN1501" s="159"/>
      <c r="AO1501" s="159"/>
      <c r="AP1501" s="159"/>
      <c r="AQ1501" s="159"/>
      <c r="AR1501" s="159"/>
      <c r="AS1501" s="159"/>
      <c r="AT1501" s="159"/>
      <c r="AU1501" s="159"/>
      <c r="AV1501" s="159"/>
    </row>
    <row r="1502" spans="3:64" ht="12.95" customHeight="1">
      <c r="C1502" s="181"/>
      <c r="D1502" s="181"/>
      <c r="AA1502" s="159"/>
      <c r="AB1502" s="159"/>
      <c r="AC1502" s="159"/>
      <c r="AD1502" s="159"/>
      <c r="AE1502" s="159"/>
      <c r="AG1502" s="184"/>
      <c r="AN1502" s="159"/>
      <c r="AO1502" s="159"/>
      <c r="AP1502" s="159"/>
      <c r="AQ1502" s="159"/>
      <c r="AR1502" s="159"/>
      <c r="AS1502" s="159"/>
      <c r="AT1502" s="159"/>
      <c r="AU1502" s="159"/>
      <c r="AV1502" s="159"/>
      <c r="AX1502" s="159"/>
    </row>
    <row r="1503" spans="3:64" ht="12.95" customHeight="1">
      <c r="C1503" s="181"/>
      <c r="D1503" s="181"/>
      <c r="AA1503" s="159"/>
      <c r="AB1503" s="159"/>
      <c r="AC1503" s="159"/>
      <c r="AD1503" s="159"/>
      <c r="AE1503" s="159"/>
      <c r="AG1503" s="184"/>
      <c r="AN1503" s="159"/>
      <c r="AO1503" s="159"/>
      <c r="AP1503" s="159"/>
      <c r="AQ1503" s="159"/>
      <c r="AR1503" s="159"/>
      <c r="AS1503" s="159"/>
      <c r="AT1503" s="159"/>
      <c r="AU1503" s="159"/>
      <c r="AV1503" s="159"/>
      <c r="AW1503" s="159"/>
      <c r="AX1503" s="159"/>
      <c r="AY1503" s="159"/>
      <c r="AZ1503" s="159"/>
      <c r="BA1503" s="159"/>
      <c r="BB1503" s="159"/>
      <c r="BC1503" s="159"/>
      <c r="BD1503" s="159"/>
      <c r="BE1503" s="159"/>
      <c r="BF1503" s="159"/>
      <c r="BG1503" s="159"/>
      <c r="BH1503" s="159"/>
      <c r="BI1503" s="159"/>
      <c r="BJ1503" s="159"/>
      <c r="BK1503" s="159"/>
      <c r="BL1503" s="159"/>
    </row>
    <row r="1504" spans="3:64" ht="12.95" customHeight="1">
      <c r="C1504" s="181"/>
      <c r="D1504" s="181"/>
      <c r="AA1504" s="159"/>
      <c r="AB1504" s="159"/>
      <c r="AC1504" s="159"/>
      <c r="AD1504" s="159"/>
      <c r="AE1504" s="159"/>
      <c r="AG1504" s="184"/>
      <c r="AN1504" s="159"/>
      <c r="AO1504" s="159"/>
      <c r="AP1504" s="159"/>
      <c r="AQ1504" s="159"/>
      <c r="AR1504" s="159"/>
      <c r="AS1504" s="159"/>
      <c r="AT1504" s="159"/>
      <c r="AU1504" s="159"/>
      <c r="AV1504" s="159"/>
    </row>
    <row r="1505" spans="3:64" ht="12.95" customHeight="1">
      <c r="C1505" s="181"/>
      <c r="D1505" s="181"/>
      <c r="AA1505" s="159"/>
      <c r="AB1505" s="159"/>
      <c r="AC1505" s="159"/>
      <c r="AD1505" s="159"/>
      <c r="AE1505" s="159"/>
      <c r="AG1505" s="184"/>
      <c r="AN1505" s="159"/>
      <c r="AO1505" s="159"/>
      <c r="AP1505" s="159"/>
      <c r="AQ1505" s="159"/>
      <c r="AR1505" s="159"/>
      <c r="AS1505" s="159"/>
      <c r="AT1505" s="159"/>
      <c r="AU1505" s="159"/>
      <c r="AV1505" s="159"/>
    </row>
    <row r="1506" spans="3:64" ht="12.95" customHeight="1">
      <c r="C1506" s="181"/>
      <c r="D1506" s="181"/>
      <c r="AA1506" s="159"/>
      <c r="AB1506" s="159"/>
      <c r="AC1506" s="159"/>
      <c r="AD1506" s="159"/>
      <c r="AE1506" s="159"/>
      <c r="AG1506" s="184"/>
      <c r="AN1506" s="159"/>
      <c r="AO1506" s="159"/>
      <c r="AP1506" s="159"/>
      <c r="AQ1506" s="159"/>
      <c r="AR1506" s="159"/>
      <c r="AS1506" s="159"/>
      <c r="AT1506" s="159"/>
      <c r="AU1506" s="159"/>
      <c r="AV1506" s="159"/>
      <c r="AX1506" s="159"/>
      <c r="AY1506" s="159"/>
      <c r="AZ1506" s="159"/>
      <c r="BA1506" s="159"/>
      <c r="BB1506" s="159"/>
      <c r="BC1506" s="159"/>
      <c r="BD1506" s="159"/>
      <c r="BE1506" s="159"/>
      <c r="BF1506" s="159"/>
      <c r="BG1506" s="159"/>
      <c r="BH1506" s="159"/>
      <c r="BI1506" s="159"/>
      <c r="BJ1506" s="159"/>
      <c r="BK1506" s="159"/>
      <c r="BL1506" s="159"/>
    </row>
    <row r="1507" spans="3:64" ht="12.95" customHeight="1">
      <c r="C1507" s="181"/>
      <c r="D1507" s="181"/>
      <c r="AA1507" s="159"/>
      <c r="AB1507" s="159"/>
      <c r="AC1507" s="159"/>
      <c r="AD1507" s="159"/>
      <c r="AE1507" s="159"/>
      <c r="AG1507" s="184"/>
      <c r="AN1507" s="159"/>
      <c r="AO1507" s="159"/>
      <c r="AP1507" s="159"/>
      <c r="AQ1507" s="159"/>
      <c r="AR1507" s="159"/>
      <c r="AS1507" s="159"/>
      <c r="AT1507" s="159"/>
      <c r="AU1507" s="159"/>
      <c r="AV1507" s="159"/>
    </row>
    <row r="1508" spans="3:64" ht="12.95" customHeight="1">
      <c r="C1508" s="181"/>
      <c r="D1508" s="181"/>
      <c r="AA1508" s="159"/>
      <c r="AB1508" s="159"/>
      <c r="AC1508" s="159"/>
      <c r="AD1508" s="159"/>
      <c r="AE1508" s="159"/>
      <c r="AG1508" s="184"/>
      <c r="AN1508" s="159"/>
      <c r="AO1508" s="159"/>
      <c r="AP1508" s="159"/>
      <c r="AQ1508" s="159"/>
      <c r="AR1508" s="159"/>
      <c r="AS1508" s="159"/>
      <c r="AT1508" s="159"/>
      <c r="AU1508" s="159"/>
      <c r="AV1508" s="159"/>
      <c r="AX1508" s="159"/>
      <c r="AY1508" s="159"/>
      <c r="AZ1508" s="159"/>
      <c r="BA1508" s="159"/>
      <c r="BB1508" s="159"/>
      <c r="BC1508" s="159"/>
      <c r="BD1508" s="159"/>
      <c r="BE1508" s="159"/>
      <c r="BF1508" s="159"/>
      <c r="BG1508" s="159"/>
      <c r="BH1508" s="159"/>
      <c r="BI1508" s="159"/>
      <c r="BJ1508" s="159"/>
      <c r="BK1508" s="159"/>
      <c r="BL1508" s="159"/>
    </row>
    <row r="1509" spans="3:64" ht="12.95" customHeight="1">
      <c r="C1509" s="181"/>
      <c r="D1509" s="181"/>
      <c r="AA1509" s="159"/>
      <c r="AB1509" s="159"/>
      <c r="AC1509" s="159"/>
      <c r="AD1509" s="159"/>
      <c r="AE1509" s="159"/>
      <c r="AG1509" s="184"/>
      <c r="AN1509" s="159"/>
      <c r="AO1509" s="159"/>
      <c r="AP1509" s="159"/>
      <c r="AQ1509" s="159"/>
      <c r="AR1509" s="159"/>
      <c r="AS1509" s="159"/>
      <c r="AT1509" s="159"/>
      <c r="AU1509" s="159"/>
    </row>
    <row r="1510" spans="3:64" ht="12.95" customHeight="1">
      <c r="C1510" s="181"/>
      <c r="D1510" s="181"/>
      <c r="AA1510" s="159"/>
      <c r="AB1510" s="159"/>
      <c r="AC1510" s="159"/>
      <c r="AD1510" s="159"/>
      <c r="AE1510" s="159"/>
      <c r="AG1510" s="184"/>
      <c r="AN1510" s="159"/>
      <c r="AO1510" s="159"/>
      <c r="AP1510" s="159"/>
      <c r="AQ1510" s="159"/>
      <c r="AR1510" s="159"/>
      <c r="AS1510" s="159"/>
      <c r="AT1510" s="159"/>
      <c r="AU1510" s="159"/>
      <c r="AV1510" s="159"/>
      <c r="AX1510" s="159"/>
    </row>
    <row r="1511" spans="3:64" ht="12.95" customHeight="1">
      <c r="C1511" s="181"/>
      <c r="D1511" s="181"/>
      <c r="AA1511" s="159"/>
      <c r="AB1511" s="159"/>
      <c r="AC1511" s="159"/>
      <c r="AD1511" s="159"/>
      <c r="AE1511" s="159"/>
      <c r="AG1511" s="184"/>
      <c r="AN1511" s="159"/>
      <c r="AO1511" s="159"/>
      <c r="AP1511" s="159"/>
      <c r="AQ1511" s="159"/>
      <c r="AR1511" s="159"/>
      <c r="AS1511" s="159"/>
      <c r="AT1511" s="159"/>
      <c r="AU1511" s="159"/>
    </row>
    <row r="1512" spans="3:64" ht="12.95" customHeight="1">
      <c r="C1512" s="181"/>
      <c r="D1512" s="181"/>
      <c r="AA1512" s="159"/>
      <c r="AB1512" s="159"/>
      <c r="AC1512" s="159"/>
      <c r="AD1512" s="159"/>
      <c r="AE1512" s="159"/>
      <c r="AG1512" s="184"/>
      <c r="AN1512" s="159"/>
      <c r="AO1512" s="159"/>
      <c r="AP1512" s="159"/>
      <c r="AQ1512" s="159"/>
      <c r="AR1512" s="159"/>
      <c r="AS1512" s="159"/>
      <c r="AT1512" s="159"/>
      <c r="AU1512" s="159"/>
      <c r="AV1512" s="159"/>
    </row>
    <row r="1513" spans="3:64" ht="12.95" customHeight="1">
      <c r="C1513" s="181"/>
      <c r="D1513" s="181"/>
      <c r="AA1513" s="159"/>
      <c r="AB1513" s="159"/>
      <c r="AC1513" s="159"/>
      <c r="AD1513" s="159"/>
      <c r="AE1513" s="159"/>
      <c r="AG1513" s="184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159"/>
      <c r="AX1513" s="159"/>
      <c r="AY1513" s="159"/>
      <c r="AZ1513" s="159"/>
      <c r="BA1513" s="159"/>
      <c r="BB1513" s="159"/>
      <c r="BC1513" s="159"/>
      <c r="BD1513" s="159"/>
      <c r="BE1513" s="159"/>
      <c r="BF1513" s="159"/>
      <c r="BG1513" s="159"/>
      <c r="BH1513" s="159"/>
      <c r="BI1513" s="159"/>
      <c r="BJ1513" s="159"/>
      <c r="BK1513" s="159"/>
      <c r="BL1513" s="159"/>
    </row>
    <row r="1514" spans="3:64" ht="12.95" customHeight="1">
      <c r="C1514" s="181"/>
      <c r="D1514" s="181"/>
      <c r="AA1514" s="159"/>
      <c r="AB1514" s="159"/>
      <c r="AC1514" s="159"/>
      <c r="AD1514" s="159"/>
      <c r="AE1514" s="159"/>
      <c r="AG1514" s="184"/>
      <c r="AN1514" s="159"/>
      <c r="AO1514" s="159"/>
      <c r="AP1514" s="159"/>
      <c r="AQ1514" s="159"/>
      <c r="AR1514" s="159"/>
      <c r="AS1514" s="159"/>
      <c r="AT1514" s="159"/>
      <c r="AU1514" s="159"/>
    </row>
    <row r="1515" spans="3:64" ht="12.95" customHeight="1">
      <c r="C1515" s="181"/>
      <c r="D1515" s="181"/>
      <c r="AA1515" s="159"/>
      <c r="AB1515" s="159"/>
      <c r="AC1515" s="159"/>
      <c r="AD1515" s="159"/>
      <c r="AE1515" s="159"/>
      <c r="AG1515" s="184"/>
      <c r="AN1515" s="159"/>
      <c r="AO1515" s="159"/>
      <c r="AP1515" s="159"/>
      <c r="AQ1515" s="159"/>
      <c r="AR1515" s="159"/>
      <c r="AS1515" s="159"/>
      <c r="AT1515" s="159"/>
      <c r="AU1515" s="159"/>
      <c r="AV1515" s="159"/>
      <c r="AX1515" s="159"/>
    </row>
    <row r="1516" spans="3:64" ht="12.95" customHeight="1">
      <c r="C1516" s="181"/>
      <c r="D1516" s="181"/>
      <c r="AA1516" s="159"/>
      <c r="AB1516" s="159"/>
      <c r="AC1516" s="159"/>
      <c r="AD1516" s="159"/>
      <c r="AE1516" s="159"/>
      <c r="AG1516" s="184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159"/>
      <c r="AX1516" s="159"/>
      <c r="AY1516" s="159"/>
      <c r="AZ1516" s="159"/>
      <c r="BA1516" s="159"/>
      <c r="BB1516" s="159"/>
      <c r="BC1516" s="159"/>
      <c r="BD1516" s="159"/>
      <c r="BE1516" s="159"/>
      <c r="BF1516" s="159"/>
      <c r="BG1516" s="159"/>
      <c r="BH1516" s="159"/>
      <c r="BI1516" s="159"/>
      <c r="BJ1516" s="159"/>
      <c r="BK1516" s="159"/>
      <c r="BL1516" s="159"/>
    </row>
    <row r="1517" spans="3:64" ht="12.95" customHeight="1">
      <c r="C1517" s="181"/>
      <c r="D1517" s="181"/>
      <c r="AA1517" s="159"/>
      <c r="AB1517" s="159"/>
      <c r="AC1517" s="159"/>
      <c r="AD1517" s="159"/>
      <c r="AE1517" s="159"/>
      <c r="AG1517" s="184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159"/>
      <c r="AX1517" s="159"/>
      <c r="AY1517" s="15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  <c r="BJ1517" s="159"/>
      <c r="BK1517" s="159"/>
      <c r="BL1517" s="159"/>
    </row>
    <row r="1518" spans="3:64" ht="12.95" customHeight="1">
      <c r="C1518" s="181"/>
      <c r="D1518" s="181"/>
      <c r="AA1518" s="159"/>
      <c r="AB1518" s="159"/>
      <c r="AC1518" s="159"/>
      <c r="AD1518" s="159"/>
      <c r="AE1518" s="159"/>
      <c r="AG1518" s="184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159"/>
      <c r="AX1518" s="159"/>
      <c r="AY1518" s="15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  <c r="BJ1518" s="159"/>
      <c r="BK1518" s="159"/>
      <c r="BL1518" s="159"/>
    </row>
    <row r="1519" spans="3:64" ht="12.95" customHeight="1">
      <c r="C1519" s="181"/>
      <c r="D1519" s="181"/>
      <c r="AA1519" s="159"/>
      <c r="AB1519" s="159"/>
      <c r="AC1519" s="159"/>
      <c r="AD1519" s="159"/>
      <c r="AE1519" s="159"/>
      <c r="AG1519" s="184"/>
      <c r="AN1519" s="159"/>
      <c r="AO1519" s="159"/>
      <c r="AP1519" s="159"/>
      <c r="AQ1519" s="159"/>
      <c r="AR1519" s="159"/>
      <c r="AS1519" s="159"/>
      <c r="AT1519" s="159"/>
      <c r="AU1519" s="159"/>
      <c r="AV1519" s="159"/>
    </row>
    <row r="1520" spans="3:64" ht="12.95" customHeight="1">
      <c r="C1520" s="181"/>
      <c r="D1520" s="181"/>
      <c r="AA1520" s="159"/>
      <c r="AB1520" s="159"/>
      <c r="AC1520" s="159"/>
      <c r="AD1520" s="159"/>
      <c r="AE1520" s="159"/>
      <c r="AG1520" s="184"/>
      <c r="AN1520" s="159"/>
      <c r="AO1520" s="159"/>
      <c r="AP1520" s="159"/>
      <c r="AQ1520" s="159"/>
      <c r="AR1520" s="159"/>
      <c r="AS1520" s="159"/>
      <c r="AT1520" s="159"/>
      <c r="AU1520" s="159"/>
      <c r="AV1520" s="159"/>
    </row>
    <row r="1521" spans="3:64" ht="12.95" customHeight="1">
      <c r="C1521" s="181"/>
      <c r="D1521" s="181"/>
      <c r="AA1521" s="159"/>
      <c r="AB1521" s="159"/>
      <c r="AC1521" s="159"/>
      <c r="AD1521" s="159"/>
      <c r="AE1521" s="159"/>
      <c r="AG1521" s="184"/>
      <c r="AN1521" s="159"/>
      <c r="AO1521" s="159"/>
      <c r="AP1521" s="159"/>
      <c r="AQ1521" s="159"/>
      <c r="AR1521" s="159"/>
      <c r="AS1521" s="159"/>
      <c r="AT1521" s="159"/>
      <c r="AU1521" s="159"/>
      <c r="AV1521" s="159"/>
      <c r="AX1521" s="159"/>
      <c r="AY1521" s="159"/>
      <c r="AZ1521" s="159"/>
      <c r="BA1521" s="159"/>
      <c r="BB1521" s="159"/>
      <c r="BC1521" s="159"/>
      <c r="BD1521" s="159"/>
      <c r="BE1521" s="159"/>
      <c r="BF1521" s="159"/>
      <c r="BG1521" s="159"/>
      <c r="BH1521" s="159"/>
      <c r="BI1521" s="159"/>
      <c r="BJ1521" s="159"/>
      <c r="BK1521" s="159"/>
      <c r="BL1521" s="159"/>
    </row>
    <row r="1522" spans="3:64" ht="12.95" customHeight="1">
      <c r="C1522" s="181"/>
      <c r="D1522" s="181"/>
      <c r="AA1522" s="159"/>
      <c r="AB1522" s="159"/>
      <c r="AC1522" s="159"/>
      <c r="AD1522" s="159"/>
      <c r="AE1522" s="159"/>
      <c r="AG1522" s="184"/>
      <c r="AN1522" s="159"/>
      <c r="AO1522" s="159"/>
      <c r="AP1522" s="159"/>
      <c r="AQ1522" s="159"/>
      <c r="AR1522" s="159"/>
      <c r="AS1522" s="159"/>
      <c r="AT1522" s="159"/>
      <c r="AU1522" s="159"/>
      <c r="AV1522" s="159"/>
    </row>
    <row r="1523" spans="3:64" ht="12.95" customHeight="1">
      <c r="C1523" s="181"/>
      <c r="D1523" s="181"/>
      <c r="AA1523" s="159"/>
      <c r="AB1523" s="159"/>
      <c r="AC1523" s="159"/>
      <c r="AD1523" s="159"/>
      <c r="AE1523" s="159"/>
      <c r="AG1523" s="184"/>
      <c r="AN1523" s="159"/>
      <c r="AO1523" s="159"/>
      <c r="AP1523" s="159"/>
      <c r="AQ1523" s="159"/>
      <c r="AR1523" s="159"/>
      <c r="AS1523" s="159"/>
      <c r="AT1523" s="159"/>
      <c r="AU1523" s="159"/>
      <c r="AV1523" s="159"/>
      <c r="AX1523" s="159"/>
      <c r="AY1523" s="159"/>
      <c r="AZ1523" s="159"/>
      <c r="BA1523" s="159"/>
      <c r="BB1523" s="159"/>
      <c r="BC1523" s="159"/>
      <c r="BD1523" s="159"/>
      <c r="BE1523" s="159"/>
      <c r="BF1523" s="159"/>
      <c r="BG1523" s="159"/>
      <c r="BH1523" s="159"/>
      <c r="BI1523" s="159"/>
      <c r="BJ1523" s="159"/>
      <c r="BK1523" s="159"/>
      <c r="BL1523" s="159"/>
    </row>
    <row r="1524" spans="3:64" ht="12.95" customHeight="1">
      <c r="C1524" s="181"/>
      <c r="D1524" s="181"/>
      <c r="AA1524" s="159"/>
      <c r="AB1524" s="159"/>
      <c r="AC1524" s="159"/>
      <c r="AD1524" s="159"/>
      <c r="AE1524" s="159"/>
      <c r="AG1524" s="184"/>
      <c r="AN1524" s="159"/>
      <c r="AO1524" s="159"/>
      <c r="AP1524" s="159"/>
      <c r="AQ1524" s="159"/>
      <c r="AR1524" s="159"/>
      <c r="AS1524" s="159"/>
      <c r="AT1524" s="159"/>
      <c r="AU1524" s="159"/>
      <c r="AV1524" s="159"/>
    </row>
    <row r="1525" spans="3:64" ht="12.95" customHeight="1">
      <c r="C1525" s="181"/>
      <c r="D1525" s="181"/>
      <c r="AA1525" s="159"/>
      <c r="AB1525" s="159"/>
      <c r="AC1525" s="159"/>
      <c r="AD1525" s="159"/>
      <c r="AE1525" s="159"/>
      <c r="AG1525" s="184"/>
      <c r="AN1525" s="159"/>
      <c r="AO1525" s="159"/>
      <c r="AP1525" s="159"/>
      <c r="AQ1525" s="159"/>
      <c r="AR1525" s="159"/>
      <c r="AS1525" s="159"/>
      <c r="AT1525" s="159"/>
      <c r="AU1525" s="159"/>
      <c r="AV1525" s="159"/>
    </row>
    <row r="1526" spans="3:64" ht="12.95" customHeight="1">
      <c r="C1526" s="181"/>
      <c r="D1526" s="181"/>
      <c r="AA1526" s="159"/>
      <c r="AB1526" s="159"/>
      <c r="AC1526" s="159"/>
      <c r="AD1526" s="159"/>
      <c r="AE1526" s="159"/>
      <c r="AG1526" s="184"/>
      <c r="AN1526" s="159"/>
      <c r="AO1526" s="159"/>
      <c r="AP1526" s="159"/>
      <c r="AQ1526" s="159"/>
      <c r="AR1526" s="159"/>
      <c r="AS1526" s="159"/>
      <c r="AT1526" s="159"/>
      <c r="AU1526" s="159"/>
      <c r="AV1526" s="159"/>
      <c r="AX1526" s="159"/>
    </row>
    <row r="1527" spans="3:64" ht="12.95" customHeight="1">
      <c r="C1527" s="181"/>
      <c r="D1527" s="181"/>
      <c r="AA1527" s="159"/>
      <c r="AB1527" s="159"/>
      <c r="AC1527" s="159"/>
      <c r="AD1527" s="159"/>
      <c r="AE1527" s="159"/>
      <c r="AG1527" s="184"/>
      <c r="AN1527" s="159"/>
      <c r="AO1527" s="159"/>
      <c r="AP1527" s="159"/>
      <c r="AQ1527" s="159"/>
      <c r="AR1527" s="159"/>
      <c r="AS1527" s="159"/>
      <c r="AT1527" s="159"/>
      <c r="AU1527" s="159"/>
      <c r="AV1527" s="159"/>
    </row>
    <row r="1528" spans="3:64" ht="12.95" customHeight="1">
      <c r="C1528" s="181"/>
      <c r="D1528" s="181"/>
      <c r="AA1528" s="159"/>
      <c r="AB1528" s="159"/>
      <c r="AC1528" s="159"/>
      <c r="AD1528" s="159"/>
      <c r="AE1528" s="159"/>
      <c r="AG1528" s="184"/>
      <c r="AN1528" s="159"/>
      <c r="AO1528" s="159"/>
      <c r="AP1528" s="159"/>
      <c r="AQ1528" s="159"/>
      <c r="AR1528" s="159"/>
      <c r="AS1528" s="159"/>
      <c r="AT1528" s="159"/>
      <c r="AU1528" s="159"/>
      <c r="AV1528" s="159"/>
      <c r="AX1528" s="159"/>
    </row>
    <row r="1529" spans="3:64" ht="12.95" customHeight="1">
      <c r="C1529" s="181"/>
      <c r="D1529" s="181"/>
      <c r="AA1529" s="159"/>
      <c r="AB1529" s="159"/>
      <c r="AC1529" s="159"/>
      <c r="AD1529" s="159"/>
      <c r="AE1529" s="159"/>
      <c r="AG1529" s="184"/>
      <c r="AN1529" s="159"/>
      <c r="AO1529" s="159"/>
      <c r="AP1529" s="159"/>
      <c r="AQ1529" s="159"/>
      <c r="AR1529" s="159"/>
      <c r="AS1529" s="159"/>
      <c r="AT1529" s="159"/>
      <c r="AU1529" s="159"/>
      <c r="AV1529" s="159"/>
    </row>
    <row r="1530" spans="3:64" ht="12.95" customHeight="1">
      <c r="C1530" s="181"/>
      <c r="D1530" s="181"/>
      <c r="AA1530" s="159"/>
      <c r="AB1530" s="159"/>
      <c r="AC1530" s="159"/>
      <c r="AD1530" s="159"/>
      <c r="AE1530" s="159"/>
      <c r="AG1530" s="184"/>
      <c r="AN1530" s="159"/>
      <c r="AO1530" s="159"/>
      <c r="AP1530" s="159"/>
      <c r="AQ1530" s="159"/>
      <c r="AR1530" s="159"/>
      <c r="AS1530" s="159"/>
      <c r="AT1530" s="159"/>
      <c r="AU1530" s="159"/>
      <c r="AV1530" s="159"/>
    </row>
    <row r="1531" spans="3:64" ht="12.95" customHeight="1">
      <c r="C1531" s="181"/>
      <c r="D1531" s="181"/>
      <c r="AA1531" s="159"/>
      <c r="AB1531" s="159"/>
      <c r="AC1531" s="159"/>
      <c r="AD1531" s="159"/>
      <c r="AE1531" s="159"/>
      <c r="AG1531" s="184"/>
      <c r="AN1531" s="159"/>
      <c r="AO1531" s="159"/>
      <c r="AP1531" s="159"/>
      <c r="AQ1531" s="159"/>
      <c r="AR1531" s="159"/>
      <c r="AS1531" s="159"/>
      <c r="AT1531" s="159"/>
      <c r="AU1531" s="159"/>
      <c r="AV1531" s="159"/>
    </row>
    <row r="1532" spans="3:64" ht="12.95" customHeight="1">
      <c r="C1532" s="181"/>
      <c r="D1532" s="181"/>
      <c r="AA1532" s="159"/>
      <c r="AB1532" s="159"/>
      <c r="AC1532" s="159"/>
      <c r="AD1532" s="159"/>
      <c r="AE1532" s="159"/>
      <c r="AG1532" s="184"/>
      <c r="AN1532" s="159"/>
      <c r="AO1532" s="159"/>
      <c r="AP1532" s="159"/>
      <c r="AQ1532" s="159"/>
      <c r="AR1532" s="159"/>
      <c r="AS1532" s="159"/>
      <c r="AT1532" s="159"/>
      <c r="AU1532" s="159"/>
    </row>
    <row r="1533" spans="3:64" ht="12.95" customHeight="1">
      <c r="C1533" s="181"/>
      <c r="D1533" s="181"/>
      <c r="AA1533" s="159"/>
      <c r="AB1533" s="159"/>
      <c r="AC1533" s="159"/>
      <c r="AD1533" s="159"/>
      <c r="AE1533" s="159"/>
      <c r="AG1533" s="184"/>
      <c r="AN1533" s="159"/>
      <c r="AO1533" s="159"/>
      <c r="AP1533" s="159"/>
      <c r="AQ1533" s="159"/>
      <c r="AR1533" s="159"/>
      <c r="AS1533" s="159"/>
      <c r="AT1533" s="159"/>
      <c r="AU1533" s="159"/>
      <c r="AV1533" s="159"/>
    </row>
    <row r="1534" spans="3:64" ht="12.95" customHeight="1">
      <c r="C1534" s="181"/>
      <c r="D1534" s="181"/>
      <c r="AA1534" s="159"/>
      <c r="AB1534" s="159"/>
      <c r="AC1534" s="159"/>
      <c r="AD1534" s="159"/>
      <c r="AE1534" s="159"/>
      <c r="AG1534" s="184"/>
      <c r="AN1534" s="159"/>
      <c r="AO1534" s="159"/>
      <c r="AP1534" s="159"/>
      <c r="AQ1534" s="159"/>
      <c r="AR1534" s="159"/>
      <c r="AS1534" s="159"/>
      <c r="AT1534" s="159"/>
      <c r="AU1534" s="159"/>
      <c r="AV1534" s="159"/>
      <c r="AW1534" s="159"/>
      <c r="AX1534" s="159"/>
      <c r="AY1534" s="159"/>
      <c r="AZ1534" s="159"/>
      <c r="BA1534" s="159"/>
      <c r="BB1534" s="159"/>
      <c r="BC1534" s="159"/>
      <c r="BD1534" s="159"/>
      <c r="BE1534" s="159"/>
      <c r="BF1534" s="159"/>
      <c r="BG1534" s="159"/>
      <c r="BH1534" s="159"/>
      <c r="BI1534" s="159"/>
      <c r="BJ1534" s="159"/>
      <c r="BK1534" s="159"/>
      <c r="BL1534" s="159"/>
    </row>
    <row r="1535" spans="3:64" ht="12.95" customHeight="1">
      <c r="C1535" s="181"/>
      <c r="D1535" s="181"/>
      <c r="AA1535" s="159"/>
      <c r="AB1535" s="159"/>
      <c r="AC1535" s="159"/>
      <c r="AD1535" s="159"/>
      <c r="AE1535" s="159"/>
      <c r="AG1535" s="184"/>
      <c r="AN1535" s="159"/>
      <c r="AO1535" s="159"/>
      <c r="AP1535" s="159"/>
      <c r="AQ1535" s="159"/>
      <c r="AR1535" s="159"/>
      <c r="AS1535" s="159"/>
      <c r="AT1535" s="159"/>
      <c r="AU1535" s="159"/>
    </row>
    <row r="1536" spans="3:64" ht="12.95" customHeight="1">
      <c r="C1536" s="181"/>
      <c r="D1536" s="181"/>
      <c r="AA1536" s="159"/>
      <c r="AB1536" s="159"/>
      <c r="AC1536" s="159"/>
      <c r="AD1536" s="159"/>
      <c r="AE1536" s="159"/>
      <c r="AG1536" s="184"/>
      <c r="AN1536" s="159"/>
      <c r="AO1536" s="159"/>
      <c r="AP1536" s="159"/>
      <c r="AQ1536" s="159"/>
      <c r="AR1536" s="159"/>
      <c r="AS1536" s="159"/>
      <c r="AT1536" s="159"/>
      <c r="AU1536" s="159"/>
    </row>
    <row r="1537" spans="3:64" ht="12.95" customHeight="1">
      <c r="C1537" s="181"/>
      <c r="D1537" s="181"/>
      <c r="AA1537" s="159"/>
      <c r="AB1537" s="159"/>
      <c r="AC1537" s="159"/>
      <c r="AD1537" s="159"/>
      <c r="AE1537" s="159"/>
      <c r="AG1537" s="184"/>
      <c r="AN1537" s="159"/>
      <c r="AO1537" s="159"/>
      <c r="AP1537" s="159"/>
      <c r="AQ1537" s="159"/>
      <c r="AR1537" s="159"/>
      <c r="AS1537" s="159"/>
      <c r="AT1537" s="159"/>
      <c r="AU1537" s="159"/>
    </row>
    <row r="1538" spans="3:64" ht="12.95" customHeight="1">
      <c r="C1538" s="181"/>
      <c r="D1538" s="181"/>
      <c r="AA1538" s="159"/>
      <c r="AB1538" s="159"/>
      <c r="AC1538" s="159"/>
      <c r="AD1538" s="159"/>
      <c r="AE1538" s="159"/>
      <c r="AG1538" s="184"/>
      <c r="AN1538" s="159"/>
      <c r="AO1538" s="159"/>
      <c r="AP1538" s="159"/>
      <c r="AQ1538" s="159"/>
      <c r="AR1538" s="159"/>
      <c r="AS1538" s="159"/>
      <c r="AT1538" s="159"/>
      <c r="AU1538" s="159"/>
      <c r="AV1538" s="159"/>
    </row>
    <row r="1539" spans="3:64" ht="12.95" customHeight="1">
      <c r="C1539" s="181"/>
      <c r="D1539" s="181"/>
      <c r="AA1539" s="159"/>
      <c r="AB1539" s="159"/>
      <c r="AC1539" s="159"/>
      <c r="AD1539" s="159"/>
      <c r="AE1539" s="159"/>
      <c r="AG1539" s="184"/>
      <c r="AN1539" s="159"/>
      <c r="AO1539" s="159"/>
      <c r="AP1539" s="159"/>
      <c r="AQ1539" s="159"/>
      <c r="AR1539" s="159"/>
      <c r="AS1539" s="159"/>
      <c r="AT1539" s="159"/>
      <c r="AU1539" s="159"/>
      <c r="AV1539" s="159"/>
    </row>
    <row r="1540" spans="3:64" ht="12.95" customHeight="1">
      <c r="C1540" s="181"/>
      <c r="D1540" s="181"/>
      <c r="AA1540" s="159"/>
      <c r="AB1540" s="159"/>
      <c r="AC1540" s="159"/>
      <c r="AD1540" s="159"/>
      <c r="AE1540" s="159"/>
      <c r="AG1540" s="184"/>
      <c r="AN1540" s="159"/>
      <c r="AO1540" s="159"/>
      <c r="AP1540" s="159"/>
      <c r="AQ1540" s="159"/>
      <c r="AR1540" s="159"/>
      <c r="AS1540" s="159"/>
      <c r="AT1540" s="159"/>
      <c r="AU1540" s="159"/>
      <c r="AV1540" s="159"/>
    </row>
    <row r="1541" spans="3:64" ht="12.95" customHeight="1">
      <c r="C1541" s="181"/>
      <c r="D1541" s="181"/>
      <c r="AA1541" s="159"/>
      <c r="AB1541" s="159"/>
      <c r="AC1541" s="159"/>
      <c r="AD1541" s="159"/>
      <c r="AE1541" s="159"/>
      <c r="AG1541" s="184"/>
      <c r="AN1541" s="159"/>
      <c r="AO1541" s="159"/>
      <c r="AP1541" s="159"/>
      <c r="AQ1541" s="159"/>
      <c r="AR1541" s="159"/>
      <c r="AS1541" s="159"/>
      <c r="AT1541" s="159"/>
      <c r="AU1541" s="159"/>
    </row>
    <row r="1542" spans="3:64" ht="12.95" customHeight="1">
      <c r="C1542" s="181"/>
      <c r="D1542" s="181"/>
      <c r="AA1542" s="159"/>
      <c r="AB1542" s="159"/>
      <c r="AC1542" s="159"/>
      <c r="AD1542" s="159"/>
      <c r="AE1542" s="159"/>
      <c r="AG1542" s="184"/>
      <c r="AN1542" s="159"/>
      <c r="AO1542" s="159"/>
      <c r="AP1542" s="159"/>
      <c r="AQ1542" s="159"/>
      <c r="AR1542" s="159"/>
      <c r="AS1542" s="159"/>
      <c r="AT1542" s="159"/>
      <c r="AU1542" s="159"/>
      <c r="AV1542" s="159"/>
      <c r="AW1542" s="159"/>
      <c r="AX1542" s="159"/>
      <c r="AY1542" s="159"/>
      <c r="AZ1542" s="159"/>
      <c r="BA1542" s="159"/>
      <c r="BB1542" s="159"/>
      <c r="BC1542" s="159"/>
      <c r="BD1542" s="159"/>
      <c r="BE1542" s="159"/>
      <c r="BF1542" s="159"/>
      <c r="BG1542" s="159"/>
      <c r="BH1542" s="159"/>
      <c r="BI1542" s="159"/>
      <c r="BJ1542" s="159"/>
      <c r="BK1542" s="159"/>
      <c r="BL1542" s="159"/>
    </row>
    <row r="1543" spans="3:64" ht="12.95" customHeight="1">
      <c r="C1543" s="181"/>
      <c r="D1543" s="181"/>
      <c r="AA1543" s="159"/>
      <c r="AB1543" s="159"/>
      <c r="AC1543" s="159"/>
      <c r="AD1543" s="159"/>
      <c r="AE1543" s="159"/>
      <c r="AG1543" s="184"/>
      <c r="AN1543" s="159"/>
      <c r="AO1543" s="159"/>
      <c r="AP1543" s="159"/>
      <c r="AQ1543" s="159"/>
      <c r="AR1543" s="159"/>
      <c r="AS1543" s="159"/>
      <c r="AT1543" s="159"/>
      <c r="AU1543" s="159"/>
      <c r="AV1543" s="159"/>
      <c r="AX1543" s="159"/>
      <c r="AY1543" s="159"/>
      <c r="AZ1543" s="159"/>
      <c r="BA1543" s="159"/>
      <c r="BB1543" s="159"/>
      <c r="BC1543" s="159"/>
      <c r="BD1543" s="159"/>
      <c r="BE1543" s="159"/>
      <c r="BF1543" s="159"/>
      <c r="BG1543" s="159"/>
      <c r="BH1543" s="159"/>
      <c r="BI1543" s="159"/>
      <c r="BJ1543" s="159"/>
      <c r="BK1543" s="159"/>
      <c r="BL1543" s="159"/>
    </row>
    <row r="1544" spans="3:64" ht="12.95" customHeight="1">
      <c r="C1544" s="181"/>
      <c r="D1544" s="181"/>
      <c r="AA1544" s="159"/>
      <c r="AB1544" s="159"/>
      <c r="AC1544" s="159"/>
      <c r="AD1544" s="159"/>
      <c r="AE1544" s="159"/>
      <c r="AG1544" s="184"/>
      <c r="AN1544" s="159"/>
      <c r="AO1544" s="159"/>
      <c r="AP1544" s="159"/>
      <c r="AQ1544" s="159"/>
      <c r="AR1544" s="159"/>
      <c r="AS1544" s="159"/>
      <c r="AT1544" s="159"/>
      <c r="AU1544" s="159"/>
    </row>
    <row r="1545" spans="3:64" ht="12.95" customHeight="1">
      <c r="C1545" s="181"/>
      <c r="D1545" s="181"/>
      <c r="AA1545" s="159"/>
      <c r="AB1545" s="159"/>
      <c r="AC1545" s="159"/>
      <c r="AD1545" s="159"/>
      <c r="AE1545" s="159"/>
      <c r="AG1545" s="184"/>
      <c r="AN1545" s="159"/>
      <c r="AO1545" s="159"/>
      <c r="AP1545" s="159"/>
      <c r="AQ1545" s="159"/>
      <c r="AR1545" s="159"/>
      <c r="AS1545" s="159"/>
      <c r="AT1545" s="159"/>
      <c r="AU1545" s="159"/>
      <c r="AV1545" s="159"/>
    </row>
    <row r="1546" spans="3:64" ht="12.95" customHeight="1">
      <c r="C1546" s="181"/>
      <c r="D1546" s="181"/>
      <c r="AA1546" s="159"/>
      <c r="AB1546" s="159"/>
      <c r="AC1546" s="159"/>
      <c r="AD1546" s="159"/>
      <c r="AE1546" s="159"/>
      <c r="AG1546" s="184"/>
      <c r="AN1546" s="159"/>
      <c r="AO1546" s="159"/>
      <c r="AP1546" s="159"/>
      <c r="AQ1546" s="159"/>
      <c r="AR1546" s="159"/>
      <c r="AS1546" s="159"/>
      <c r="AT1546" s="159"/>
      <c r="AU1546" s="159"/>
    </row>
    <row r="1547" spans="3:64" ht="12.95" customHeight="1">
      <c r="C1547" s="181"/>
      <c r="D1547" s="181"/>
      <c r="AA1547" s="159"/>
      <c r="AB1547" s="159"/>
      <c r="AC1547" s="159"/>
      <c r="AD1547" s="159"/>
      <c r="AE1547" s="159"/>
      <c r="AG1547" s="184"/>
      <c r="AN1547" s="159"/>
      <c r="AO1547" s="159"/>
      <c r="AP1547" s="159"/>
      <c r="AQ1547" s="159"/>
      <c r="AR1547" s="159"/>
      <c r="AS1547" s="159"/>
      <c r="AT1547" s="159"/>
      <c r="AU1547" s="159"/>
      <c r="AV1547" s="159"/>
      <c r="AW1547" s="159"/>
      <c r="AX1547" s="159"/>
      <c r="AY1547" s="159"/>
      <c r="AZ1547" s="159"/>
      <c r="BA1547" s="159"/>
      <c r="BB1547" s="159"/>
      <c r="BC1547" s="159"/>
      <c r="BD1547" s="159"/>
      <c r="BE1547" s="159"/>
      <c r="BF1547" s="159"/>
      <c r="BG1547" s="159"/>
      <c r="BH1547" s="159"/>
      <c r="BI1547" s="159"/>
      <c r="BJ1547" s="159"/>
      <c r="BK1547" s="159"/>
      <c r="BL1547" s="159"/>
    </row>
    <row r="1548" spans="3:64" ht="12.95" customHeight="1">
      <c r="C1548" s="181"/>
      <c r="D1548" s="181"/>
      <c r="AA1548" s="159"/>
      <c r="AB1548" s="159"/>
      <c r="AC1548" s="159"/>
      <c r="AD1548" s="159"/>
      <c r="AE1548" s="159"/>
      <c r="AG1548" s="184"/>
      <c r="AN1548" s="159"/>
      <c r="AO1548" s="159"/>
      <c r="AP1548" s="159"/>
      <c r="AQ1548" s="159"/>
      <c r="AR1548" s="159"/>
      <c r="AS1548" s="159"/>
      <c r="AT1548" s="159"/>
      <c r="AU1548" s="159"/>
    </row>
    <row r="1549" spans="3:64" ht="12.95" customHeight="1">
      <c r="C1549" s="181"/>
      <c r="D1549" s="181"/>
      <c r="AA1549" s="159"/>
      <c r="AB1549" s="159"/>
      <c r="AC1549" s="159"/>
      <c r="AD1549" s="159"/>
      <c r="AE1549" s="159"/>
      <c r="AG1549" s="184"/>
      <c r="AN1549" s="159"/>
      <c r="AO1549" s="159"/>
      <c r="AP1549" s="159"/>
      <c r="AQ1549" s="159"/>
      <c r="AR1549" s="159"/>
      <c r="AS1549" s="159"/>
      <c r="AT1549" s="159"/>
      <c r="AU1549" s="159"/>
      <c r="AV1549" s="159"/>
      <c r="AX1549" s="159"/>
    </row>
    <row r="1550" spans="3:64" ht="12.95" customHeight="1">
      <c r="C1550" s="181"/>
      <c r="D1550" s="181"/>
      <c r="AA1550" s="159"/>
      <c r="AB1550" s="159"/>
      <c r="AC1550" s="159"/>
      <c r="AD1550" s="159"/>
      <c r="AE1550" s="159"/>
      <c r="AG1550" s="184"/>
      <c r="AN1550" s="159"/>
      <c r="AO1550" s="159"/>
      <c r="AP1550" s="159"/>
      <c r="AQ1550" s="159"/>
      <c r="AR1550" s="159"/>
      <c r="AS1550" s="159"/>
      <c r="AT1550" s="159"/>
      <c r="AU1550" s="159"/>
      <c r="AV1550" s="159"/>
      <c r="AX1550" s="159"/>
    </row>
    <row r="1551" spans="3:64" ht="12.95" customHeight="1">
      <c r="C1551" s="181"/>
      <c r="D1551" s="181"/>
      <c r="AA1551" s="159"/>
      <c r="AB1551" s="159"/>
      <c r="AC1551" s="159"/>
      <c r="AD1551" s="159"/>
      <c r="AE1551" s="159"/>
      <c r="AG1551" s="184"/>
      <c r="AN1551" s="159"/>
      <c r="AO1551" s="159"/>
      <c r="AP1551" s="159"/>
      <c r="AQ1551" s="159"/>
      <c r="AR1551" s="159"/>
      <c r="AS1551" s="159"/>
      <c r="AT1551" s="159"/>
      <c r="AU1551" s="159"/>
      <c r="AV1551" s="159"/>
      <c r="AX1551" s="159"/>
    </row>
    <row r="1552" spans="3:64" ht="12.95" customHeight="1">
      <c r="C1552" s="181"/>
      <c r="D1552" s="181"/>
      <c r="AA1552" s="159"/>
      <c r="AB1552" s="159"/>
      <c r="AC1552" s="159"/>
      <c r="AD1552" s="159"/>
      <c r="AE1552" s="159"/>
      <c r="AG1552" s="184"/>
      <c r="AN1552" s="159"/>
      <c r="AO1552" s="159"/>
      <c r="AP1552" s="159"/>
      <c r="AQ1552" s="159"/>
      <c r="AR1552" s="159"/>
      <c r="AS1552" s="159"/>
      <c r="AT1552" s="159"/>
      <c r="AU1552" s="159"/>
      <c r="AV1552" s="159"/>
    </row>
    <row r="1553" spans="3:64" ht="12.95" customHeight="1">
      <c r="C1553" s="181"/>
      <c r="D1553" s="181"/>
      <c r="AA1553" s="159"/>
      <c r="AB1553" s="159"/>
      <c r="AC1553" s="159"/>
      <c r="AD1553" s="159"/>
      <c r="AE1553" s="159"/>
      <c r="AG1553" s="184"/>
      <c r="AN1553" s="159"/>
      <c r="AO1553" s="159"/>
      <c r="AP1553" s="159"/>
      <c r="AQ1553" s="159"/>
      <c r="AR1553" s="159"/>
      <c r="AS1553" s="159"/>
      <c r="AT1553" s="159"/>
      <c r="AU1553" s="159"/>
    </row>
    <row r="1554" spans="3:64" ht="12.95" customHeight="1">
      <c r="C1554" s="181"/>
      <c r="D1554" s="181"/>
      <c r="AA1554" s="159"/>
      <c r="AB1554" s="159"/>
      <c r="AC1554" s="159"/>
      <c r="AD1554" s="159"/>
      <c r="AE1554" s="159"/>
      <c r="AG1554" s="184"/>
      <c r="AN1554" s="159"/>
      <c r="AO1554" s="159"/>
      <c r="AP1554" s="159"/>
      <c r="AQ1554" s="159"/>
      <c r="AR1554" s="159"/>
      <c r="AS1554" s="159"/>
      <c r="AT1554" s="159"/>
      <c r="AU1554" s="159"/>
      <c r="AV1554" s="159"/>
    </row>
    <row r="1555" spans="3:64" ht="12.95" customHeight="1">
      <c r="C1555" s="181"/>
      <c r="D1555" s="181"/>
      <c r="AA1555" s="159"/>
      <c r="AB1555" s="159"/>
      <c r="AC1555" s="159"/>
      <c r="AD1555" s="159"/>
      <c r="AE1555" s="159"/>
      <c r="AG1555" s="184"/>
      <c r="AN1555" s="159"/>
      <c r="AO1555" s="159"/>
      <c r="AP1555" s="159"/>
      <c r="AQ1555" s="159"/>
      <c r="AR1555" s="159"/>
      <c r="AS1555" s="159"/>
      <c r="AT1555" s="159"/>
      <c r="AU1555" s="159"/>
      <c r="AV1555" s="159"/>
    </row>
    <row r="1556" spans="3:64" ht="12.95" customHeight="1">
      <c r="C1556" s="181"/>
      <c r="D1556" s="181"/>
      <c r="AA1556" s="159"/>
      <c r="AB1556" s="159"/>
      <c r="AC1556" s="159"/>
      <c r="AD1556" s="159"/>
      <c r="AE1556" s="159"/>
      <c r="AG1556" s="184"/>
      <c r="AN1556" s="159"/>
      <c r="AO1556" s="159"/>
      <c r="AP1556" s="159"/>
      <c r="AQ1556" s="159"/>
      <c r="AR1556" s="159"/>
      <c r="AS1556" s="159"/>
      <c r="AT1556" s="159"/>
      <c r="AU1556" s="159"/>
      <c r="AV1556" s="159"/>
      <c r="AW1556" s="159"/>
      <c r="AX1556" s="159"/>
      <c r="AY1556" s="159"/>
      <c r="AZ1556" s="159"/>
      <c r="BA1556" s="159"/>
      <c r="BB1556" s="159"/>
      <c r="BC1556" s="159"/>
      <c r="BD1556" s="159"/>
      <c r="BE1556" s="159"/>
      <c r="BF1556" s="159"/>
      <c r="BG1556" s="159"/>
      <c r="BH1556" s="159"/>
      <c r="BI1556" s="159"/>
      <c r="BJ1556" s="159"/>
      <c r="BK1556" s="159"/>
      <c r="BL1556" s="159"/>
    </row>
    <row r="1557" spans="3:64" ht="12.95" customHeight="1">
      <c r="C1557" s="181"/>
      <c r="D1557" s="181"/>
      <c r="AA1557" s="159"/>
      <c r="AB1557" s="159"/>
      <c r="AC1557" s="159"/>
      <c r="AD1557" s="159"/>
      <c r="AE1557" s="159"/>
      <c r="AG1557" s="184"/>
      <c r="AN1557" s="159"/>
      <c r="AO1557" s="159"/>
      <c r="AP1557" s="159"/>
      <c r="AQ1557" s="159"/>
      <c r="AR1557" s="159"/>
      <c r="AS1557" s="159"/>
      <c r="AT1557" s="159"/>
      <c r="AU1557" s="159"/>
    </row>
    <row r="1558" spans="3:64" ht="12.95" customHeight="1">
      <c r="C1558" s="181"/>
      <c r="D1558" s="181"/>
      <c r="AA1558" s="159"/>
      <c r="AB1558" s="159"/>
      <c r="AC1558" s="159"/>
      <c r="AD1558" s="159"/>
      <c r="AE1558" s="159"/>
      <c r="AG1558" s="184"/>
      <c r="AN1558" s="159"/>
      <c r="AO1558" s="159"/>
      <c r="AP1558" s="159"/>
      <c r="AQ1558" s="159"/>
      <c r="AR1558" s="159"/>
      <c r="AS1558" s="159"/>
      <c r="AT1558" s="159"/>
      <c r="AU1558" s="159"/>
    </row>
    <row r="1559" spans="3:64" ht="12.95" customHeight="1">
      <c r="C1559" s="181"/>
      <c r="D1559" s="181"/>
      <c r="AA1559" s="159"/>
      <c r="AB1559" s="159"/>
      <c r="AC1559" s="159"/>
      <c r="AD1559" s="159"/>
      <c r="AE1559" s="159"/>
      <c r="AG1559" s="184"/>
      <c r="AN1559" s="159"/>
      <c r="AO1559" s="159"/>
      <c r="AP1559" s="159"/>
      <c r="AQ1559" s="159"/>
      <c r="AR1559" s="159"/>
      <c r="AS1559" s="159"/>
      <c r="AT1559" s="159"/>
      <c r="AU1559" s="159"/>
      <c r="AV1559" s="159"/>
      <c r="AW1559" s="159"/>
      <c r="AX1559" s="159"/>
      <c r="AY1559" s="159"/>
      <c r="AZ1559" s="159"/>
      <c r="BA1559" s="159"/>
      <c r="BB1559" s="159"/>
      <c r="BC1559" s="159"/>
      <c r="BD1559" s="159"/>
      <c r="BE1559" s="159"/>
      <c r="BF1559" s="159"/>
      <c r="BG1559" s="159"/>
      <c r="BH1559" s="159"/>
      <c r="BI1559" s="159"/>
      <c r="BJ1559" s="159"/>
      <c r="BK1559" s="159"/>
      <c r="BL1559" s="159"/>
    </row>
    <row r="1560" spans="3:64" ht="12.95" customHeight="1">
      <c r="C1560" s="181"/>
      <c r="D1560" s="181"/>
      <c r="AA1560" s="159"/>
      <c r="AB1560" s="159"/>
      <c r="AC1560" s="159"/>
      <c r="AD1560" s="159"/>
      <c r="AE1560" s="159"/>
      <c r="AG1560" s="184"/>
      <c r="AN1560" s="159"/>
      <c r="AO1560" s="159"/>
      <c r="AP1560" s="159"/>
      <c r="AQ1560" s="159"/>
      <c r="AR1560" s="159"/>
      <c r="AS1560" s="159"/>
      <c r="AT1560" s="159"/>
      <c r="AU1560" s="159"/>
      <c r="AV1560" s="159"/>
      <c r="AX1560" s="159"/>
      <c r="AY1560" s="159"/>
      <c r="AZ1560" s="159"/>
      <c r="BA1560" s="159"/>
      <c r="BB1560" s="159"/>
      <c r="BC1560" s="159"/>
      <c r="BD1560" s="159"/>
      <c r="BE1560" s="159"/>
      <c r="BF1560" s="159"/>
      <c r="BG1560" s="159"/>
      <c r="BH1560" s="159"/>
      <c r="BI1560" s="159"/>
      <c r="BJ1560" s="159"/>
      <c r="BK1560" s="159"/>
      <c r="BL1560" s="159"/>
    </row>
    <row r="1561" spans="3:64" ht="12.95" customHeight="1">
      <c r="C1561" s="181"/>
      <c r="D1561" s="181"/>
      <c r="AA1561" s="159"/>
      <c r="AB1561" s="159"/>
      <c r="AC1561" s="159"/>
      <c r="AD1561" s="159"/>
      <c r="AE1561" s="159"/>
      <c r="AG1561" s="184"/>
      <c r="AN1561" s="159"/>
      <c r="AO1561" s="159"/>
      <c r="AP1561" s="159"/>
      <c r="AQ1561" s="159"/>
      <c r="AR1561" s="159"/>
      <c r="AS1561" s="159"/>
      <c r="AT1561" s="159"/>
      <c r="AU1561" s="159"/>
      <c r="AV1561" s="159"/>
      <c r="AX1561" s="159"/>
    </row>
    <row r="1562" spans="3:64" ht="12.95" customHeight="1">
      <c r="C1562" s="181"/>
      <c r="D1562" s="181"/>
      <c r="AA1562" s="159"/>
      <c r="AB1562" s="159"/>
      <c r="AC1562" s="159"/>
      <c r="AD1562" s="159"/>
      <c r="AE1562" s="159"/>
      <c r="AG1562" s="184"/>
      <c r="AN1562" s="159"/>
      <c r="AO1562" s="159"/>
      <c r="AP1562" s="159"/>
      <c r="AQ1562" s="159"/>
      <c r="AR1562" s="159"/>
      <c r="AS1562" s="159"/>
      <c r="AT1562" s="159"/>
      <c r="AU1562" s="159"/>
    </row>
    <row r="1563" spans="3:64" ht="12.95" customHeight="1">
      <c r="C1563" s="181"/>
      <c r="D1563" s="181"/>
      <c r="AA1563" s="159"/>
      <c r="AB1563" s="159"/>
      <c r="AC1563" s="159"/>
      <c r="AD1563" s="159"/>
      <c r="AE1563" s="159"/>
      <c r="AG1563" s="184"/>
      <c r="AN1563" s="159"/>
      <c r="AO1563" s="159"/>
      <c r="AP1563" s="159"/>
      <c r="AQ1563" s="159"/>
      <c r="AR1563" s="159"/>
      <c r="AS1563" s="159"/>
      <c r="AT1563" s="159"/>
      <c r="AU1563" s="159"/>
      <c r="AV1563" s="159"/>
    </row>
    <row r="1564" spans="3:64" ht="12.95" customHeight="1">
      <c r="C1564" s="181"/>
      <c r="D1564" s="181"/>
      <c r="AA1564" s="159"/>
      <c r="AB1564" s="159"/>
      <c r="AC1564" s="159"/>
      <c r="AD1564" s="159"/>
      <c r="AE1564" s="159"/>
      <c r="AG1564" s="184"/>
      <c r="AN1564" s="159"/>
      <c r="AO1564" s="159"/>
      <c r="AP1564" s="159"/>
      <c r="AQ1564" s="159"/>
      <c r="AR1564" s="159"/>
      <c r="AS1564" s="159"/>
      <c r="AT1564" s="159"/>
      <c r="AU1564" s="159"/>
      <c r="AV1564" s="159"/>
    </row>
    <row r="1565" spans="3:64" ht="12.95" customHeight="1">
      <c r="C1565" s="181"/>
      <c r="D1565" s="181"/>
      <c r="AA1565" s="159"/>
      <c r="AB1565" s="159"/>
      <c r="AC1565" s="159"/>
      <c r="AD1565" s="159"/>
      <c r="AE1565" s="159"/>
      <c r="AG1565" s="184"/>
      <c r="AN1565" s="159"/>
      <c r="AO1565" s="159"/>
      <c r="AP1565" s="159"/>
      <c r="AQ1565" s="159"/>
      <c r="AR1565" s="159"/>
      <c r="AS1565" s="159"/>
      <c r="AT1565" s="159"/>
      <c r="AU1565" s="159"/>
      <c r="AV1565" s="159"/>
      <c r="AX1565" s="159"/>
    </row>
    <row r="1566" spans="3:64" ht="12.95" customHeight="1">
      <c r="C1566" s="181"/>
      <c r="D1566" s="181"/>
      <c r="AA1566" s="159"/>
      <c r="AB1566" s="159"/>
      <c r="AC1566" s="159"/>
      <c r="AD1566" s="159"/>
      <c r="AE1566" s="159"/>
      <c r="AG1566" s="184"/>
      <c r="AN1566" s="159"/>
      <c r="AO1566" s="159"/>
      <c r="AP1566" s="159"/>
      <c r="AQ1566" s="159"/>
      <c r="AR1566" s="159"/>
      <c r="AS1566" s="159"/>
      <c r="AT1566" s="159"/>
      <c r="AU1566" s="159"/>
      <c r="AV1566" s="159"/>
      <c r="AX1566" s="159"/>
      <c r="AY1566" s="159"/>
      <c r="AZ1566" s="159"/>
      <c r="BA1566" s="159"/>
      <c r="BB1566" s="159"/>
      <c r="BC1566" s="159"/>
      <c r="BD1566" s="159"/>
      <c r="BE1566" s="159"/>
      <c r="BF1566" s="159"/>
      <c r="BG1566" s="159"/>
      <c r="BH1566" s="159"/>
      <c r="BI1566" s="159"/>
      <c r="BJ1566" s="159"/>
      <c r="BK1566" s="159"/>
      <c r="BL1566" s="159"/>
    </row>
    <row r="1567" spans="3:64" ht="12.95" customHeight="1">
      <c r="C1567" s="181"/>
      <c r="D1567" s="181"/>
      <c r="AA1567" s="159"/>
      <c r="AB1567" s="159"/>
      <c r="AC1567" s="159"/>
      <c r="AD1567" s="159"/>
      <c r="AE1567" s="159"/>
      <c r="AG1567" s="184"/>
      <c r="AN1567" s="159"/>
      <c r="AO1567" s="159"/>
      <c r="AP1567" s="159"/>
      <c r="AQ1567" s="159"/>
      <c r="AR1567" s="159"/>
      <c r="AS1567" s="159"/>
      <c r="AT1567" s="159"/>
      <c r="AU1567" s="159"/>
      <c r="AV1567" s="159"/>
    </row>
    <row r="1568" spans="3:64" ht="12.95" customHeight="1">
      <c r="C1568" s="181"/>
      <c r="D1568" s="181"/>
      <c r="AA1568" s="159"/>
      <c r="AB1568" s="159"/>
      <c r="AC1568" s="159"/>
      <c r="AD1568" s="159"/>
      <c r="AE1568" s="159"/>
      <c r="AG1568" s="184"/>
      <c r="AN1568" s="159"/>
      <c r="AO1568" s="159"/>
      <c r="AP1568" s="159"/>
      <c r="AQ1568" s="159"/>
      <c r="AR1568" s="159"/>
      <c r="AS1568" s="159"/>
      <c r="AT1568" s="159"/>
      <c r="AU1568" s="159"/>
      <c r="AV1568" s="159"/>
    </row>
    <row r="1569" spans="3:64" ht="12.95" customHeight="1">
      <c r="C1569" s="181"/>
      <c r="D1569" s="181"/>
      <c r="AA1569" s="159"/>
      <c r="AB1569" s="159"/>
      <c r="AC1569" s="159"/>
      <c r="AD1569" s="159"/>
      <c r="AE1569" s="159"/>
      <c r="AG1569" s="184"/>
      <c r="AN1569" s="159"/>
      <c r="AO1569" s="159"/>
      <c r="AP1569" s="159"/>
      <c r="AQ1569" s="159"/>
      <c r="AR1569" s="159"/>
      <c r="AS1569" s="159"/>
      <c r="AT1569" s="159"/>
      <c r="AU1569" s="159"/>
      <c r="AV1569" s="159"/>
    </row>
    <row r="1570" spans="3:64" ht="12.95" customHeight="1">
      <c r="C1570" s="181"/>
      <c r="D1570" s="181"/>
      <c r="AA1570" s="159"/>
      <c r="AB1570" s="159"/>
      <c r="AC1570" s="159"/>
      <c r="AD1570" s="159"/>
      <c r="AE1570" s="159"/>
      <c r="AG1570" s="184"/>
      <c r="AN1570" s="159"/>
      <c r="AO1570" s="159"/>
      <c r="AP1570" s="159"/>
      <c r="AQ1570" s="159"/>
      <c r="AR1570" s="159"/>
      <c r="AS1570" s="159"/>
      <c r="AT1570" s="159"/>
      <c r="AU1570" s="159"/>
      <c r="AV1570" s="159"/>
      <c r="AX1570" s="159"/>
    </row>
    <row r="1571" spans="3:64" ht="12.95" customHeight="1">
      <c r="C1571" s="181"/>
      <c r="D1571" s="181"/>
      <c r="AA1571" s="159"/>
      <c r="AB1571" s="159"/>
      <c r="AC1571" s="159"/>
      <c r="AD1571" s="159"/>
      <c r="AE1571" s="159"/>
      <c r="AG1571" s="184"/>
      <c r="AN1571" s="159"/>
      <c r="AO1571" s="159"/>
      <c r="AP1571" s="159"/>
      <c r="AQ1571" s="159"/>
      <c r="AR1571" s="159"/>
      <c r="AS1571" s="159"/>
      <c r="AT1571" s="159"/>
      <c r="AU1571" s="159"/>
      <c r="AV1571" s="159"/>
      <c r="AX1571" s="159"/>
      <c r="AY1571" s="159"/>
      <c r="AZ1571" s="159"/>
      <c r="BA1571" s="159"/>
      <c r="BB1571" s="159"/>
      <c r="BC1571" s="159"/>
      <c r="BD1571" s="159"/>
      <c r="BE1571" s="159"/>
      <c r="BF1571" s="159"/>
      <c r="BG1571" s="159"/>
      <c r="BH1571" s="159"/>
      <c r="BI1571" s="159"/>
      <c r="BJ1571" s="159"/>
      <c r="BK1571" s="159"/>
      <c r="BL1571" s="159"/>
    </row>
    <row r="1572" spans="3:64" ht="12.95" customHeight="1">
      <c r="C1572" s="181"/>
      <c r="D1572" s="181"/>
      <c r="AA1572" s="159"/>
      <c r="AB1572" s="159"/>
      <c r="AC1572" s="159"/>
      <c r="AD1572" s="159"/>
      <c r="AE1572" s="159"/>
      <c r="AG1572" s="184"/>
      <c r="AN1572" s="159"/>
      <c r="AO1572" s="159"/>
      <c r="AP1572" s="159"/>
      <c r="AQ1572" s="159"/>
      <c r="AR1572" s="159"/>
      <c r="AS1572" s="159"/>
      <c r="AT1572" s="159"/>
      <c r="AU1572" s="159"/>
    </row>
    <row r="1573" spans="3:64" ht="12.95" customHeight="1">
      <c r="C1573" s="181"/>
      <c r="D1573" s="181"/>
      <c r="AA1573" s="159"/>
      <c r="AB1573" s="159"/>
      <c r="AC1573" s="159"/>
      <c r="AD1573" s="159"/>
      <c r="AE1573" s="159"/>
      <c r="AG1573" s="184"/>
      <c r="AN1573" s="159"/>
      <c r="AO1573" s="159"/>
      <c r="AP1573" s="159"/>
      <c r="AQ1573" s="159"/>
      <c r="AR1573" s="159"/>
      <c r="AS1573" s="159"/>
      <c r="AT1573" s="159"/>
      <c r="AU1573" s="159"/>
      <c r="AV1573" s="159"/>
    </row>
    <row r="1574" spans="3:64" ht="12.95" customHeight="1">
      <c r="C1574" s="181"/>
      <c r="D1574" s="181"/>
      <c r="AA1574" s="159"/>
      <c r="AB1574" s="159"/>
      <c r="AC1574" s="159"/>
      <c r="AD1574" s="159"/>
      <c r="AE1574" s="159"/>
      <c r="AG1574" s="184"/>
      <c r="AN1574" s="159"/>
      <c r="AO1574" s="159"/>
      <c r="AP1574" s="159"/>
      <c r="AQ1574" s="159"/>
      <c r="AR1574" s="159"/>
      <c r="AS1574" s="159"/>
      <c r="AT1574" s="159"/>
      <c r="AU1574" s="159"/>
      <c r="AV1574" s="159"/>
    </row>
    <row r="1575" spans="3:64" ht="12.95" customHeight="1">
      <c r="C1575" s="181"/>
      <c r="D1575" s="181"/>
      <c r="AA1575" s="159"/>
      <c r="AB1575" s="159"/>
      <c r="AC1575" s="159"/>
      <c r="AD1575" s="159"/>
      <c r="AE1575" s="159"/>
      <c r="AG1575" s="184"/>
      <c r="AN1575" s="159"/>
      <c r="AO1575" s="159"/>
      <c r="AP1575" s="159"/>
      <c r="AQ1575" s="159"/>
      <c r="AR1575" s="159"/>
      <c r="AS1575" s="159"/>
      <c r="AT1575" s="159"/>
      <c r="AU1575" s="159"/>
      <c r="AV1575" s="159"/>
      <c r="AX1575" s="159"/>
    </row>
    <row r="1576" spans="3:64" ht="12.95" customHeight="1">
      <c r="C1576" s="181"/>
      <c r="D1576" s="181"/>
      <c r="AA1576" s="159"/>
      <c r="AB1576" s="159"/>
      <c r="AC1576" s="159"/>
      <c r="AD1576" s="159"/>
      <c r="AE1576" s="159"/>
      <c r="AG1576" s="184"/>
      <c r="AN1576" s="159"/>
      <c r="AO1576" s="159"/>
      <c r="AP1576" s="159"/>
      <c r="AQ1576" s="159"/>
      <c r="AR1576" s="159"/>
      <c r="AS1576" s="159"/>
      <c r="AT1576" s="159"/>
      <c r="AU1576" s="159"/>
      <c r="AV1576" s="159"/>
    </row>
    <row r="1577" spans="3:64" ht="12.95" customHeight="1">
      <c r="C1577" s="181"/>
      <c r="D1577" s="181"/>
      <c r="AA1577" s="159"/>
      <c r="AB1577" s="159"/>
      <c r="AC1577" s="159"/>
      <c r="AD1577" s="159"/>
      <c r="AE1577" s="159"/>
      <c r="AG1577" s="184"/>
      <c r="AN1577" s="159"/>
      <c r="AO1577" s="159"/>
      <c r="AP1577" s="159"/>
      <c r="AQ1577" s="159"/>
      <c r="AR1577" s="159"/>
      <c r="AS1577" s="159"/>
      <c r="AT1577" s="159"/>
      <c r="AU1577" s="159"/>
    </row>
    <row r="1578" spans="3:64" ht="12.95" customHeight="1">
      <c r="C1578" s="181"/>
      <c r="D1578" s="181"/>
      <c r="AA1578" s="159"/>
      <c r="AB1578" s="159"/>
      <c r="AC1578" s="159"/>
      <c r="AD1578" s="159"/>
      <c r="AE1578" s="159"/>
      <c r="AG1578" s="184"/>
      <c r="AN1578" s="159"/>
      <c r="AO1578" s="159"/>
      <c r="AP1578" s="159"/>
      <c r="AQ1578" s="159"/>
      <c r="AR1578" s="159"/>
      <c r="AS1578" s="159"/>
      <c r="AT1578" s="159"/>
      <c r="AU1578" s="159"/>
    </row>
    <row r="1579" spans="3:64" ht="12.95" customHeight="1">
      <c r="C1579" s="181"/>
      <c r="D1579" s="181"/>
      <c r="AA1579" s="159"/>
      <c r="AB1579" s="159"/>
      <c r="AC1579" s="159"/>
      <c r="AD1579" s="159"/>
      <c r="AE1579" s="159"/>
      <c r="AG1579" s="184"/>
      <c r="AN1579" s="159"/>
      <c r="AO1579" s="159"/>
      <c r="AP1579" s="159"/>
      <c r="AQ1579" s="159"/>
      <c r="AR1579" s="159"/>
      <c r="AS1579" s="159"/>
      <c r="AT1579" s="159"/>
      <c r="AU1579" s="159"/>
      <c r="AV1579" s="159"/>
      <c r="AW1579" s="159"/>
      <c r="AX1579" s="159"/>
      <c r="AY1579" s="159"/>
      <c r="AZ1579" s="159"/>
      <c r="BA1579" s="159"/>
      <c r="BB1579" s="159"/>
      <c r="BC1579" s="159"/>
      <c r="BD1579" s="159"/>
      <c r="BE1579" s="159"/>
      <c r="BF1579" s="159"/>
      <c r="BG1579" s="159"/>
      <c r="BH1579" s="159"/>
      <c r="BI1579" s="159"/>
      <c r="BJ1579" s="159"/>
      <c r="BK1579" s="159"/>
      <c r="BL1579" s="159"/>
    </row>
    <row r="1580" spans="3:64" ht="12.95" customHeight="1">
      <c r="C1580" s="181"/>
      <c r="D1580" s="181"/>
      <c r="AA1580" s="159"/>
      <c r="AB1580" s="159"/>
      <c r="AC1580" s="159"/>
      <c r="AD1580" s="159"/>
      <c r="AE1580" s="159"/>
      <c r="AG1580" s="184"/>
      <c r="AN1580" s="159"/>
      <c r="AO1580" s="159"/>
      <c r="AP1580" s="159"/>
      <c r="AQ1580" s="159"/>
      <c r="AR1580" s="159"/>
      <c r="AS1580" s="159"/>
      <c r="AT1580" s="159"/>
      <c r="AU1580" s="159"/>
    </row>
    <row r="1581" spans="3:64" ht="12.95" customHeight="1">
      <c r="C1581" s="181"/>
      <c r="D1581" s="181"/>
      <c r="AA1581" s="159"/>
      <c r="AB1581" s="159"/>
      <c r="AC1581" s="159"/>
      <c r="AD1581" s="159"/>
      <c r="AE1581" s="159"/>
      <c r="AG1581" s="184"/>
      <c r="AN1581" s="159"/>
      <c r="AO1581" s="159"/>
      <c r="AP1581" s="159"/>
      <c r="AQ1581" s="159"/>
      <c r="AR1581" s="159"/>
      <c r="AS1581" s="159"/>
      <c r="AT1581" s="159"/>
      <c r="AU1581" s="159"/>
      <c r="AV1581" s="159"/>
      <c r="AW1581" s="159"/>
      <c r="AX1581" s="159"/>
      <c r="AY1581" s="159"/>
      <c r="AZ1581" s="159"/>
      <c r="BA1581" s="159"/>
      <c r="BB1581" s="159"/>
      <c r="BC1581" s="159"/>
      <c r="BD1581" s="159"/>
      <c r="BE1581" s="159"/>
      <c r="BF1581" s="159"/>
      <c r="BG1581" s="159"/>
      <c r="BH1581" s="159"/>
      <c r="BI1581" s="159"/>
      <c r="BJ1581" s="159"/>
      <c r="BK1581" s="159"/>
      <c r="BL1581" s="159"/>
    </row>
    <row r="1582" spans="3:64" ht="12.95" customHeight="1">
      <c r="C1582" s="181"/>
      <c r="D1582" s="181"/>
      <c r="AA1582" s="159"/>
      <c r="AB1582" s="159"/>
      <c r="AC1582" s="159"/>
      <c r="AD1582" s="159"/>
      <c r="AE1582" s="159"/>
      <c r="AG1582" s="184"/>
      <c r="AN1582" s="159"/>
      <c r="AO1582" s="159"/>
      <c r="AP1582" s="159"/>
      <c r="AQ1582" s="159"/>
      <c r="AR1582" s="159"/>
      <c r="AS1582" s="159"/>
      <c r="AT1582" s="159"/>
      <c r="AU1582" s="159"/>
      <c r="AV1582" s="159"/>
      <c r="AX1582" s="159"/>
      <c r="AY1582" s="159"/>
      <c r="AZ1582" s="159"/>
      <c r="BA1582" s="159"/>
      <c r="BB1582" s="159"/>
      <c r="BC1582" s="159"/>
      <c r="BD1582" s="159"/>
      <c r="BE1582" s="159"/>
      <c r="BF1582" s="159"/>
      <c r="BG1582" s="159"/>
      <c r="BH1582" s="159"/>
      <c r="BI1582" s="159"/>
      <c r="BJ1582" s="159"/>
      <c r="BK1582" s="159"/>
      <c r="BL1582" s="159"/>
    </row>
    <row r="1583" spans="3:64" ht="12.95" customHeight="1">
      <c r="C1583" s="181"/>
      <c r="D1583" s="181"/>
      <c r="AA1583" s="159"/>
      <c r="AB1583" s="159"/>
      <c r="AC1583" s="159"/>
      <c r="AD1583" s="159"/>
      <c r="AE1583" s="159"/>
      <c r="AG1583" s="184"/>
      <c r="AN1583" s="159"/>
      <c r="AO1583" s="159"/>
      <c r="AP1583" s="159"/>
      <c r="AQ1583" s="159"/>
      <c r="AR1583" s="159"/>
      <c r="AS1583" s="159"/>
      <c r="AT1583" s="159"/>
      <c r="AU1583" s="159"/>
      <c r="AV1583" s="159"/>
      <c r="AW1583" s="159"/>
      <c r="AX1583" s="159"/>
      <c r="AY1583" s="159"/>
      <c r="AZ1583" s="159"/>
      <c r="BA1583" s="159"/>
      <c r="BB1583" s="159"/>
      <c r="BC1583" s="159"/>
      <c r="BD1583" s="159"/>
      <c r="BE1583" s="159"/>
      <c r="BF1583" s="159"/>
      <c r="BG1583" s="159"/>
      <c r="BH1583" s="159"/>
      <c r="BI1583" s="159"/>
      <c r="BJ1583" s="159"/>
      <c r="BK1583" s="159"/>
      <c r="BL1583" s="159"/>
    </row>
    <row r="1584" spans="3:64" ht="12.95" customHeight="1">
      <c r="C1584" s="181"/>
      <c r="D1584" s="181"/>
      <c r="AA1584" s="159"/>
      <c r="AB1584" s="159"/>
      <c r="AC1584" s="159"/>
      <c r="AD1584" s="159"/>
      <c r="AE1584" s="159"/>
      <c r="AG1584" s="184"/>
      <c r="AN1584" s="159"/>
      <c r="AO1584" s="159"/>
      <c r="AP1584" s="159"/>
      <c r="AQ1584" s="159"/>
      <c r="AR1584" s="159"/>
      <c r="AS1584" s="159"/>
      <c r="AT1584" s="159"/>
      <c r="AU1584" s="159"/>
      <c r="AV1584" s="159"/>
      <c r="AX1584" s="159"/>
      <c r="AY1584" s="159"/>
      <c r="AZ1584" s="159"/>
      <c r="BA1584" s="159"/>
      <c r="BB1584" s="159"/>
      <c r="BC1584" s="159"/>
      <c r="BD1584" s="159"/>
      <c r="BE1584" s="159"/>
      <c r="BF1584" s="159"/>
      <c r="BG1584" s="159"/>
      <c r="BH1584" s="159"/>
      <c r="BI1584" s="159"/>
      <c r="BJ1584" s="159"/>
      <c r="BK1584" s="159"/>
      <c r="BL1584" s="159"/>
    </row>
    <row r="1585" spans="3:64" ht="12.95" customHeight="1">
      <c r="C1585" s="181"/>
      <c r="D1585" s="181"/>
      <c r="AA1585" s="159"/>
      <c r="AB1585" s="159"/>
      <c r="AC1585" s="159"/>
      <c r="AD1585" s="159"/>
      <c r="AE1585" s="159"/>
      <c r="AG1585" s="184"/>
      <c r="AN1585" s="159"/>
      <c r="AO1585" s="159"/>
      <c r="AP1585" s="159"/>
      <c r="AQ1585" s="159"/>
      <c r="AR1585" s="159"/>
      <c r="AS1585" s="159"/>
      <c r="AT1585" s="159"/>
      <c r="AU1585" s="159"/>
      <c r="AV1585" s="159"/>
      <c r="AW1585" s="159"/>
      <c r="AX1585" s="159"/>
      <c r="AY1585" s="159"/>
      <c r="AZ1585" s="159"/>
      <c r="BA1585" s="159"/>
      <c r="BB1585" s="159"/>
      <c r="BC1585" s="159"/>
      <c r="BD1585" s="159"/>
      <c r="BE1585" s="159"/>
      <c r="BF1585" s="159"/>
      <c r="BG1585" s="159"/>
      <c r="BH1585" s="159"/>
      <c r="BI1585" s="159"/>
      <c r="BJ1585" s="159"/>
      <c r="BK1585" s="159"/>
      <c r="BL1585" s="159"/>
    </row>
    <row r="1586" spans="3:64" ht="12.95" customHeight="1">
      <c r="C1586" s="181"/>
      <c r="D1586" s="181"/>
      <c r="AA1586" s="159"/>
      <c r="AB1586" s="159"/>
      <c r="AC1586" s="159"/>
      <c r="AD1586" s="159"/>
      <c r="AE1586" s="159"/>
      <c r="AG1586" s="184"/>
      <c r="AN1586" s="159"/>
      <c r="AO1586" s="159"/>
      <c r="AP1586" s="159"/>
      <c r="AQ1586" s="159"/>
      <c r="AR1586" s="159"/>
      <c r="AS1586" s="159"/>
      <c r="AT1586" s="159"/>
      <c r="AU1586" s="159"/>
      <c r="AV1586" s="159"/>
      <c r="AX1586" s="159"/>
    </row>
    <row r="1587" spans="3:64" ht="12.95" customHeight="1">
      <c r="C1587" s="181"/>
      <c r="D1587" s="181"/>
      <c r="AA1587" s="159"/>
      <c r="AB1587" s="159"/>
      <c r="AC1587" s="159"/>
      <c r="AD1587" s="159"/>
      <c r="AE1587" s="159"/>
      <c r="AG1587" s="184"/>
      <c r="AN1587" s="159"/>
      <c r="AO1587" s="159"/>
      <c r="AP1587" s="159"/>
      <c r="AQ1587" s="159"/>
      <c r="AR1587" s="159"/>
      <c r="AS1587" s="159"/>
      <c r="AT1587" s="159"/>
      <c r="AU1587" s="159"/>
      <c r="AV1587" s="159"/>
      <c r="AW1587" s="159"/>
      <c r="AX1587" s="159"/>
      <c r="AY1587" s="159"/>
      <c r="AZ1587" s="159"/>
      <c r="BA1587" s="159"/>
      <c r="BB1587" s="159"/>
      <c r="BC1587" s="159"/>
      <c r="BD1587" s="159"/>
      <c r="BE1587" s="159"/>
      <c r="BF1587" s="159"/>
      <c r="BG1587" s="159"/>
      <c r="BH1587" s="159"/>
      <c r="BI1587" s="159"/>
      <c r="BJ1587" s="159"/>
      <c r="BK1587" s="159"/>
      <c r="BL1587" s="159"/>
    </row>
    <row r="1588" spans="3:64" ht="12.95" customHeight="1">
      <c r="C1588" s="181"/>
      <c r="D1588" s="181"/>
      <c r="AA1588" s="159"/>
      <c r="AB1588" s="159"/>
      <c r="AC1588" s="159"/>
      <c r="AD1588" s="159"/>
      <c r="AE1588" s="159"/>
      <c r="AG1588" s="184"/>
      <c r="AN1588" s="159"/>
      <c r="AO1588" s="159"/>
      <c r="AP1588" s="159"/>
      <c r="AQ1588" s="159"/>
      <c r="AR1588" s="159"/>
      <c r="AS1588" s="159"/>
      <c r="AT1588" s="159"/>
      <c r="AU1588" s="159"/>
      <c r="AV1588" s="159"/>
      <c r="AX1588" s="159"/>
    </row>
    <row r="1589" spans="3:64" ht="12.95" customHeight="1">
      <c r="C1589" s="181"/>
      <c r="D1589" s="181"/>
      <c r="AA1589" s="159"/>
      <c r="AB1589" s="159"/>
      <c r="AC1589" s="159"/>
      <c r="AD1589" s="159"/>
      <c r="AE1589" s="159"/>
      <c r="AG1589" s="184"/>
      <c r="AN1589" s="159"/>
      <c r="AO1589" s="159"/>
      <c r="AP1589" s="159"/>
      <c r="AQ1589" s="159"/>
      <c r="AR1589" s="159"/>
      <c r="AS1589" s="159"/>
      <c r="AT1589" s="159"/>
      <c r="AU1589" s="159"/>
      <c r="AV1589" s="159"/>
      <c r="AW1589" s="159"/>
      <c r="AX1589" s="159"/>
      <c r="AY1589" s="159"/>
      <c r="AZ1589" s="159"/>
      <c r="BA1589" s="159"/>
      <c r="BB1589" s="159"/>
      <c r="BC1589" s="159"/>
      <c r="BD1589" s="159"/>
      <c r="BE1589" s="159"/>
      <c r="BF1589" s="159"/>
      <c r="BG1589" s="159"/>
      <c r="BH1589" s="159"/>
      <c r="BI1589" s="159"/>
      <c r="BJ1589" s="159"/>
      <c r="BK1589" s="159"/>
      <c r="BL1589" s="159"/>
    </row>
    <row r="1590" spans="3:64" ht="12.95" customHeight="1">
      <c r="C1590" s="181"/>
      <c r="D1590" s="181"/>
      <c r="AA1590" s="159"/>
      <c r="AB1590" s="159"/>
      <c r="AC1590" s="159"/>
      <c r="AD1590" s="159"/>
      <c r="AE1590" s="159"/>
      <c r="AG1590" s="184"/>
      <c r="AN1590" s="159"/>
      <c r="AO1590" s="159"/>
      <c r="AP1590" s="159"/>
      <c r="AQ1590" s="159"/>
      <c r="AR1590" s="159"/>
      <c r="AS1590" s="159"/>
      <c r="AT1590" s="159"/>
      <c r="AU1590" s="159"/>
      <c r="AV1590" s="159"/>
      <c r="AW1590" s="159"/>
      <c r="AX1590" s="159"/>
      <c r="AY1590" s="159"/>
      <c r="AZ1590" s="159"/>
      <c r="BA1590" s="159"/>
      <c r="BB1590" s="159"/>
      <c r="BC1590" s="159"/>
      <c r="BD1590" s="159"/>
      <c r="BE1590" s="159"/>
      <c r="BF1590" s="159"/>
      <c r="BG1590" s="159"/>
      <c r="BH1590" s="159"/>
      <c r="BI1590" s="159"/>
      <c r="BJ1590" s="159"/>
      <c r="BK1590" s="159"/>
      <c r="BL1590" s="159"/>
    </row>
    <row r="1591" spans="3:64" ht="12.95" customHeight="1">
      <c r="C1591" s="181"/>
      <c r="D1591" s="181"/>
      <c r="AA1591" s="159"/>
      <c r="AB1591" s="159"/>
      <c r="AC1591" s="159"/>
      <c r="AD1591" s="159"/>
      <c r="AE1591" s="159"/>
      <c r="AG1591" s="184"/>
      <c r="AN1591" s="159"/>
      <c r="AO1591" s="159"/>
      <c r="AP1591" s="159"/>
      <c r="AQ1591" s="159"/>
      <c r="AR1591" s="159"/>
      <c r="AS1591" s="159"/>
      <c r="AT1591" s="159"/>
      <c r="AU1591" s="159"/>
      <c r="AV1591" s="159"/>
      <c r="AW1591" s="159"/>
      <c r="AX1591" s="159"/>
      <c r="AY1591" s="159"/>
      <c r="AZ1591" s="159"/>
      <c r="BA1591" s="159"/>
      <c r="BB1591" s="159"/>
      <c r="BC1591" s="159"/>
      <c r="BD1591" s="159"/>
      <c r="BE1591" s="159"/>
      <c r="BF1591" s="159"/>
      <c r="BG1591" s="159"/>
      <c r="BH1591" s="159"/>
      <c r="BI1591" s="159"/>
      <c r="BJ1591" s="159"/>
      <c r="BK1591" s="159"/>
      <c r="BL1591" s="159"/>
    </row>
    <row r="1592" spans="3:64" ht="12.95" customHeight="1">
      <c r="C1592" s="181"/>
      <c r="D1592" s="181"/>
      <c r="AA1592" s="159"/>
      <c r="AB1592" s="159"/>
      <c r="AC1592" s="159"/>
      <c r="AD1592" s="159"/>
      <c r="AE1592" s="159"/>
      <c r="AG1592" s="184"/>
      <c r="AN1592" s="159"/>
      <c r="AO1592" s="159"/>
      <c r="AP1592" s="159"/>
      <c r="AQ1592" s="159"/>
      <c r="AR1592" s="159"/>
      <c r="AS1592" s="159"/>
      <c r="AT1592" s="159"/>
      <c r="AU1592" s="159"/>
      <c r="AV1592" s="159"/>
      <c r="AW1592" s="159"/>
      <c r="AX1592" s="159"/>
      <c r="AY1592" s="159"/>
      <c r="AZ1592" s="159"/>
      <c r="BA1592" s="159"/>
      <c r="BB1592" s="159"/>
      <c r="BC1592" s="159"/>
      <c r="BD1592" s="159"/>
      <c r="BE1592" s="159"/>
      <c r="BF1592" s="159"/>
      <c r="BG1592" s="159"/>
      <c r="BH1592" s="159"/>
      <c r="BI1592" s="159"/>
      <c r="BJ1592" s="159"/>
      <c r="BK1592" s="159"/>
      <c r="BL1592" s="159"/>
    </row>
    <row r="1593" spans="3:64" ht="12.95" customHeight="1">
      <c r="C1593" s="181"/>
      <c r="D1593" s="181"/>
      <c r="AA1593" s="159"/>
      <c r="AB1593" s="159"/>
      <c r="AC1593" s="159"/>
      <c r="AD1593" s="159"/>
      <c r="AE1593" s="159"/>
      <c r="AG1593" s="184"/>
      <c r="AN1593" s="159"/>
      <c r="AO1593" s="159"/>
      <c r="AP1593" s="159"/>
      <c r="AQ1593" s="159"/>
      <c r="AR1593" s="159"/>
      <c r="AS1593" s="159"/>
      <c r="AT1593" s="159"/>
      <c r="AU1593" s="159"/>
      <c r="AV1593" s="159"/>
      <c r="AX1593" s="159"/>
    </row>
    <row r="1594" spans="3:64" ht="12.95" customHeight="1">
      <c r="C1594" s="181"/>
      <c r="D1594" s="181"/>
      <c r="AA1594" s="159"/>
      <c r="AB1594" s="159"/>
      <c r="AC1594" s="159"/>
      <c r="AD1594" s="159"/>
      <c r="AE1594" s="159"/>
      <c r="AG1594" s="184"/>
      <c r="AN1594" s="159"/>
      <c r="AO1594" s="159"/>
      <c r="AP1594" s="159"/>
      <c r="AQ1594" s="159"/>
      <c r="AR1594" s="159"/>
      <c r="AS1594" s="159"/>
      <c r="AT1594" s="159"/>
      <c r="AU1594" s="159"/>
    </row>
    <row r="1595" spans="3:64" ht="12.95" customHeight="1">
      <c r="C1595" s="181"/>
      <c r="D1595" s="181"/>
      <c r="AA1595" s="159"/>
      <c r="AB1595" s="159"/>
      <c r="AC1595" s="159"/>
      <c r="AD1595" s="159"/>
      <c r="AE1595" s="159"/>
      <c r="AG1595" s="184"/>
      <c r="AN1595" s="159"/>
      <c r="AO1595" s="159"/>
      <c r="AP1595" s="159"/>
      <c r="AQ1595" s="159"/>
      <c r="AR1595" s="159"/>
      <c r="AS1595" s="159"/>
      <c r="AT1595" s="159"/>
      <c r="AU1595" s="159"/>
    </row>
    <row r="1596" spans="3:64" ht="12.95" customHeight="1">
      <c r="C1596" s="181"/>
      <c r="D1596" s="181"/>
      <c r="AA1596" s="159"/>
      <c r="AB1596" s="159"/>
      <c r="AC1596" s="159"/>
      <c r="AD1596" s="159"/>
      <c r="AE1596" s="159"/>
      <c r="AG1596" s="184"/>
      <c r="AN1596" s="159"/>
      <c r="AO1596" s="159"/>
      <c r="AP1596" s="159"/>
      <c r="AQ1596" s="159"/>
      <c r="AR1596" s="159"/>
      <c r="AS1596" s="159"/>
      <c r="AT1596" s="159"/>
      <c r="AU1596" s="159"/>
    </row>
    <row r="1597" spans="3:64" ht="12.95" customHeight="1">
      <c r="C1597" s="181"/>
      <c r="D1597" s="181"/>
      <c r="AA1597" s="159"/>
      <c r="AB1597" s="159"/>
      <c r="AC1597" s="159"/>
      <c r="AD1597" s="159"/>
      <c r="AE1597" s="159"/>
      <c r="AG1597" s="184"/>
      <c r="AN1597" s="159"/>
      <c r="AO1597" s="159"/>
      <c r="AP1597" s="159"/>
      <c r="AQ1597" s="159"/>
      <c r="AR1597" s="159"/>
      <c r="AS1597" s="159"/>
      <c r="AT1597" s="159"/>
      <c r="AU1597" s="159"/>
      <c r="AV1597" s="159"/>
    </row>
    <row r="1598" spans="3:64" ht="12.95" customHeight="1">
      <c r="C1598" s="181"/>
      <c r="D1598" s="181"/>
      <c r="AA1598" s="159"/>
      <c r="AB1598" s="159"/>
      <c r="AC1598" s="159"/>
      <c r="AD1598" s="159"/>
      <c r="AE1598" s="159"/>
      <c r="AG1598" s="184"/>
      <c r="AN1598" s="159"/>
      <c r="AO1598" s="159"/>
      <c r="AP1598" s="159"/>
      <c r="AQ1598" s="159"/>
      <c r="AR1598" s="159"/>
      <c r="AS1598" s="159"/>
      <c r="AT1598" s="159"/>
      <c r="AU1598" s="159"/>
      <c r="AV1598" s="159"/>
      <c r="AX1598" s="159"/>
    </row>
    <row r="1599" spans="3:64" ht="12.95" customHeight="1">
      <c r="C1599" s="181"/>
      <c r="D1599" s="181"/>
      <c r="AA1599" s="159"/>
      <c r="AB1599" s="159"/>
      <c r="AC1599" s="159"/>
      <c r="AD1599" s="159"/>
      <c r="AE1599" s="159"/>
      <c r="AG1599" s="184"/>
      <c r="AN1599" s="159"/>
      <c r="AO1599" s="159"/>
      <c r="AP1599" s="159"/>
      <c r="AQ1599" s="159"/>
      <c r="AR1599" s="159"/>
      <c r="AS1599" s="159"/>
      <c r="AT1599" s="159"/>
      <c r="AU1599" s="159"/>
      <c r="AV1599" s="159"/>
      <c r="AW1599" s="159"/>
      <c r="AX1599" s="159"/>
      <c r="AY1599" s="159"/>
      <c r="AZ1599" s="159"/>
      <c r="BA1599" s="159"/>
      <c r="BB1599" s="159"/>
      <c r="BC1599" s="159"/>
      <c r="BD1599" s="159"/>
      <c r="BE1599" s="159"/>
      <c r="BF1599" s="159"/>
      <c r="BG1599" s="159"/>
      <c r="BH1599" s="159"/>
      <c r="BI1599" s="159"/>
      <c r="BJ1599" s="159"/>
      <c r="BK1599" s="159"/>
      <c r="BL1599" s="159"/>
    </row>
    <row r="1600" spans="3:64" ht="12.95" customHeight="1">
      <c r="C1600" s="181"/>
      <c r="D1600" s="181"/>
      <c r="AA1600" s="159"/>
      <c r="AB1600" s="159"/>
      <c r="AC1600" s="159"/>
      <c r="AD1600" s="159"/>
      <c r="AE1600" s="159"/>
      <c r="AG1600" s="184"/>
      <c r="AN1600" s="159"/>
      <c r="AO1600" s="159"/>
      <c r="AP1600" s="159"/>
      <c r="AQ1600" s="159"/>
      <c r="AR1600" s="159"/>
      <c r="AS1600" s="159"/>
      <c r="AT1600" s="159"/>
      <c r="AU1600" s="159"/>
      <c r="AV1600" s="159"/>
    </row>
    <row r="1601" spans="3:64" ht="12.95" customHeight="1">
      <c r="C1601" s="181"/>
      <c r="D1601" s="181"/>
      <c r="AA1601" s="159"/>
      <c r="AB1601" s="159"/>
      <c r="AC1601" s="159"/>
      <c r="AD1601" s="159"/>
      <c r="AE1601" s="159"/>
      <c r="AG1601" s="184"/>
      <c r="AN1601" s="159"/>
      <c r="AO1601" s="159"/>
      <c r="AP1601" s="159"/>
      <c r="AQ1601" s="159"/>
      <c r="AR1601" s="159"/>
      <c r="AS1601" s="159"/>
      <c r="AT1601" s="159"/>
      <c r="AU1601" s="159"/>
      <c r="AV1601" s="159"/>
      <c r="AX1601" s="159"/>
    </row>
    <row r="1602" spans="3:64" ht="12.95" customHeight="1">
      <c r="C1602" s="181"/>
      <c r="D1602" s="181"/>
      <c r="AA1602" s="159"/>
      <c r="AB1602" s="159"/>
      <c r="AC1602" s="159"/>
      <c r="AD1602" s="159"/>
      <c r="AE1602" s="159"/>
      <c r="AG1602" s="184"/>
      <c r="AN1602" s="159"/>
      <c r="AO1602" s="159"/>
      <c r="AP1602" s="159"/>
      <c r="AQ1602" s="159"/>
      <c r="AR1602" s="159"/>
      <c r="AS1602" s="159"/>
      <c r="AT1602" s="159"/>
      <c r="AU1602" s="159"/>
    </row>
    <row r="1603" spans="3:64" ht="12.95" customHeight="1">
      <c r="C1603" s="181"/>
      <c r="D1603" s="181"/>
      <c r="AA1603" s="159"/>
      <c r="AB1603" s="159"/>
      <c r="AC1603" s="159"/>
      <c r="AD1603" s="159"/>
      <c r="AE1603" s="159"/>
      <c r="AG1603" s="184"/>
      <c r="AN1603" s="159"/>
      <c r="AO1603" s="159"/>
      <c r="AP1603" s="159"/>
      <c r="AQ1603" s="159"/>
      <c r="AR1603" s="159"/>
      <c r="AS1603" s="159"/>
      <c r="AT1603" s="159"/>
      <c r="AU1603" s="159"/>
      <c r="AV1603" s="159"/>
      <c r="AX1603" s="159"/>
    </row>
    <row r="1604" spans="3:64" ht="12.95" customHeight="1">
      <c r="C1604" s="181"/>
      <c r="D1604" s="181"/>
      <c r="AA1604" s="159"/>
      <c r="AB1604" s="159"/>
      <c r="AC1604" s="159"/>
      <c r="AD1604" s="159"/>
      <c r="AE1604" s="159"/>
      <c r="AG1604" s="184"/>
      <c r="AN1604" s="159"/>
      <c r="AO1604" s="159"/>
      <c r="AP1604" s="159"/>
      <c r="AQ1604" s="159"/>
      <c r="AR1604" s="159"/>
      <c r="AS1604" s="159"/>
      <c r="AT1604" s="159"/>
      <c r="AU1604" s="159"/>
    </row>
    <row r="1605" spans="3:64" ht="12.95" customHeight="1">
      <c r="C1605" s="181"/>
      <c r="D1605" s="181"/>
      <c r="AA1605" s="159"/>
      <c r="AB1605" s="159"/>
      <c r="AC1605" s="159"/>
      <c r="AD1605" s="159"/>
      <c r="AE1605" s="159"/>
      <c r="AG1605" s="184"/>
      <c r="AN1605" s="159"/>
      <c r="AO1605" s="159"/>
      <c r="AP1605" s="159"/>
      <c r="AQ1605" s="159"/>
      <c r="AR1605" s="159"/>
      <c r="AS1605" s="159"/>
      <c r="AT1605" s="159"/>
      <c r="AU1605" s="159"/>
      <c r="AV1605" s="159"/>
    </row>
    <row r="1606" spans="3:64" ht="12.95" customHeight="1">
      <c r="C1606" s="181"/>
      <c r="D1606" s="181"/>
      <c r="AA1606" s="159"/>
      <c r="AB1606" s="159"/>
      <c r="AC1606" s="159"/>
      <c r="AD1606" s="159"/>
      <c r="AE1606" s="159"/>
      <c r="AG1606" s="184"/>
      <c r="AN1606" s="159"/>
      <c r="AO1606" s="159"/>
      <c r="AP1606" s="159"/>
      <c r="AQ1606" s="159"/>
      <c r="AR1606" s="159"/>
      <c r="AS1606" s="159"/>
      <c r="AT1606" s="159"/>
      <c r="AU1606" s="159"/>
      <c r="AV1606" s="159"/>
      <c r="AW1606" s="159"/>
      <c r="AX1606" s="159"/>
      <c r="AY1606" s="159"/>
      <c r="AZ1606" s="159"/>
      <c r="BA1606" s="159"/>
      <c r="BB1606" s="159"/>
      <c r="BC1606" s="159"/>
      <c r="BD1606" s="159"/>
      <c r="BE1606" s="159"/>
      <c r="BF1606" s="159"/>
      <c r="BG1606" s="159"/>
      <c r="BH1606" s="159"/>
      <c r="BI1606" s="159"/>
      <c r="BJ1606" s="159"/>
      <c r="BK1606" s="159"/>
      <c r="BL1606" s="159"/>
    </row>
    <row r="1607" spans="3:64" ht="12.95" customHeight="1">
      <c r="C1607" s="181"/>
      <c r="D1607" s="181"/>
      <c r="AA1607" s="159"/>
      <c r="AB1607" s="159"/>
      <c r="AC1607" s="159"/>
      <c r="AD1607" s="159"/>
      <c r="AE1607" s="159"/>
      <c r="AG1607" s="184"/>
      <c r="AN1607" s="159"/>
      <c r="AO1607" s="159"/>
      <c r="AP1607" s="159"/>
      <c r="AQ1607" s="159"/>
      <c r="AR1607" s="159"/>
      <c r="AS1607" s="159"/>
      <c r="AT1607" s="159"/>
      <c r="AU1607" s="159"/>
    </row>
    <row r="1608" spans="3:64" ht="12.95" customHeight="1">
      <c r="C1608" s="181"/>
      <c r="D1608" s="181"/>
      <c r="AA1608" s="159"/>
      <c r="AB1608" s="159"/>
      <c r="AC1608" s="159"/>
      <c r="AD1608" s="159"/>
      <c r="AE1608" s="159"/>
      <c r="AG1608" s="184"/>
      <c r="AN1608" s="159"/>
      <c r="AO1608" s="159"/>
      <c r="AP1608" s="159"/>
      <c r="AQ1608" s="159"/>
      <c r="AR1608" s="159"/>
      <c r="AS1608" s="159"/>
      <c r="AT1608" s="159"/>
      <c r="AU1608" s="159"/>
      <c r="AV1608" s="159"/>
    </row>
    <row r="1609" spans="3:64" ht="12.95" customHeight="1">
      <c r="C1609" s="181"/>
      <c r="D1609" s="181"/>
      <c r="AA1609" s="159"/>
      <c r="AB1609" s="159"/>
      <c r="AC1609" s="159"/>
      <c r="AD1609" s="159"/>
      <c r="AE1609" s="159"/>
      <c r="AG1609" s="184"/>
      <c r="AN1609" s="159"/>
      <c r="AO1609" s="159"/>
      <c r="AP1609" s="159"/>
      <c r="AQ1609" s="159"/>
      <c r="AR1609" s="159"/>
      <c r="AS1609" s="159"/>
      <c r="AT1609" s="159"/>
      <c r="AU1609" s="159"/>
    </row>
    <row r="1610" spans="3:64" ht="12.95" customHeight="1">
      <c r="C1610" s="181"/>
      <c r="D1610" s="181"/>
      <c r="AA1610" s="159"/>
      <c r="AB1610" s="159"/>
      <c r="AC1610" s="159"/>
      <c r="AD1610" s="159"/>
      <c r="AE1610" s="159"/>
      <c r="AG1610" s="184"/>
      <c r="AN1610" s="159"/>
      <c r="AO1610" s="159"/>
      <c r="AP1610" s="159"/>
      <c r="AQ1610" s="159"/>
      <c r="AR1610" s="159"/>
      <c r="AS1610" s="159"/>
      <c r="AT1610" s="159"/>
      <c r="AU1610" s="159"/>
      <c r="AV1610" s="159"/>
      <c r="AX1610" s="159"/>
    </row>
    <row r="1611" spans="3:64" ht="12.95" customHeight="1">
      <c r="C1611" s="181"/>
      <c r="D1611" s="181"/>
      <c r="AA1611" s="159"/>
      <c r="AB1611" s="159"/>
      <c r="AC1611" s="159"/>
      <c r="AD1611" s="159"/>
      <c r="AE1611" s="159"/>
      <c r="AG1611" s="184"/>
      <c r="AN1611" s="159"/>
      <c r="AO1611" s="159"/>
      <c r="AP1611" s="159"/>
      <c r="AQ1611" s="159"/>
      <c r="AR1611" s="159"/>
      <c r="AS1611" s="159"/>
      <c r="AT1611" s="159"/>
      <c r="AU1611" s="159"/>
      <c r="AV1611" s="159"/>
    </row>
    <row r="1612" spans="3:64" ht="12.95" customHeight="1">
      <c r="C1612" s="181"/>
      <c r="D1612" s="181"/>
      <c r="AA1612" s="159"/>
      <c r="AB1612" s="159"/>
      <c r="AC1612" s="159"/>
      <c r="AD1612" s="159"/>
      <c r="AE1612" s="159"/>
      <c r="AG1612" s="184"/>
      <c r="AN1612" s="159"/>
      <c r="AO1612" s="159"/>
      <c r="AP1612" s="159"/>
      <c r="AQ1612" s="159"/>
      <c r="AR1612" s="159"/>
      <c r="AS1612" s="159"/>
      <c r="AT1612" s="159"/>
      <c r="AU1612" s="159"/>
    </row>
    <row r="1613" spans="3:64" ht="12.95" customHeight="1">
      <c r="C1613" s="181"/>
      <c r="D1613" s="181"/>
      <c r="AA1613" s="159"/>
      <c r="AB1613" s="159"/>
      <c r="AC1613" s="159"/>
      <c r="AD1613" s="159"/>
      <c r="AE1613" s="159"/>
      <c r="AG1613" s="184"/>
      <c r="AN1613" s="159"/>
      <c r="AO1613" s="159"/>
      <c r="AP1613" s="159"/>
      <c r="AQ1613" s="159"/>
      <c r="AR1613" s="159"/>
      <c r="AS1613" s="159"/>
      <c r="AT1613" s="159"/>
      <c r="AU1613" s="159"/>
    </row>
    <row r="1614" spans="3:64" ht="12.95" customHeight="1">
      <c r="C1614" s="181"/>
      <c r="D1614" s="181"/>
      <c r="AA1614" s="159"/>
      <c r="AB1614" s="159"/>
      <c r="AC1614" s="159"/>
      <c r="AD1614" s="159"/>
      <c r="AE1614" s="159"/>
      <c r="AG1614" s="184"/>
      <c r="AN1614" s="159"/>
      <c r="AO1614" s="159"/>
      <c r="AP1614" s="159"/>
      <c r="AQ1614" s="159"/>
      <c r="AR1614" s="159"/>
      <c r="AS1614" s="159"/>
      <c r="AT1614" s="159"/>
      <c r="AU1614" s="159"/>
      <c r="AV1614" s="159"/>
      <c r="AX1614" s="159"/>
      <c r="AY1614" s="159"/>
      <c r="AZ1614" s="159"/>
      <c r="BA1614" s="159"/>
      <c r="BB1614" s="159"/>
      <c r="BC1614" s="159"/>
      <c r="BD1614" s="159"/>
      <c r="BE1614" s="159"/>
      <c r="BF1614" s="159"/>
      <c r="BG1614" s="159"/>
      <c r="BH1614" s="159"/>
      <c r="BI1614" s="159"/>
      <c r="BJ1614" s="159"/>
      <c r="BK1614" s="159"/>
      <c r="BL1614" s="159"/>
    </row>
    <row r="1615" spans="3:64" ht="12.95" customHeight="1">
      <c r="C1615" s="181"/>
      <c r="D1615" s="181"/>
      <c r="AA1615" s="159"/>
      <c r="AB1615" s="159"/>
      <c r="AC1615" s="159"/>
      <c r="AD1615" s="159"/>
      <c r="AE1615" s="159"/>
      <c r="AG1615" s="184"/>
      <c r="AN1615" s="159"/>
      <c r="AO1615" s="159"/>
      <c r="AP1615" s="159"/>
      <c r="AQ1615" s="159"/>
      <c r="AR1615" s="159"/>
      <c r="AS1615" s="159"/>
      <c r="AT1615" s="159"/>
      <c r="AU1615" s="159"/>
      <c r="AV1615" s="159"/>
    </row>
    <row r="1616" spans="3:64" ht="12.95" customHeight="1">
      <c r="C1616" s="181"/>
      <c r="D1616" s="181"/>
      <c r="AA1616" s="159"/>
      <c r="AB1616" s="159"/>
      <c r="AC1616" s="159"/>
      <c r="AD1616" s="159"/>
      <c r="AE1616" s="159"/>
      <c r="AG1616" s="184"/>
      <c r="AN1616" s="159"/>
      <c r="AO1616" s="159"/>
      <c r="AP1616" s="159"/>
      <c r="AQ1616" s="159"/>
      <c r="AR1616" s="159"/>
      <c r="AS1616" s="159"/>
      <c r="AT1616" s="159"/>
      <c r="AU1616" s="159"/>
      <c r="AV1616" s="159"/>
    </row>
    <row r="1617" spans="3:64" ht="12.95" customHeight="1">
      <c r="C1617" s="181"/>
      <c r="D1617" s="181"/>
      <c r="AA1617" s="159"/>
      <c r="AB1617" s="159"/>
      <c r="AC1617" s="159"/>
      <c r="AD1617" s="159"/>
      <c r="AE1617" s="159"/>
      <c r="AG1617" s="184"/>
      <c r="AN1617" s="159"/>
      <c r="AO1617" s="159"/>
      <c r="AP1617" s="159"/>
      <c r="AQ1617" s="159"/>
      <c r="AR1617" s="159"/>
      <c r="AS1617" s="159"/>
      <c r="AT1617" s="159"/>
      <c r="AU1617" s="159"/>
      <c r="AV1617" s="159"/>
    </row>
    <row r="1618" spans="3:64" ht="12.95" customHeight="1">
      <c r="C1618" s="181"/>
      <c r="D1618" s="181"/>
      <c r="AA1618" s="159"/>
      <c r="AB1618" s="159"/>
      <c r="AC1618" s="159"/>
      <c r="AD1618" s="159"/>
      <c r="AE1618" s="159"/>
      <c r="AG1618" s="184"/>
      <c r="AN1618" s="159"/>
      <c r="AO1618" s="159"/>
      <c r="AP1618" s="159"/>
      <c r="AQ1618" s="159"/>
      <c r="AR1618" s="159"/>
      <c r="AS1618" s="159"/>
      <c r="AT1618" s="159"/>
      <c r="AU1618" s="159"/>
      <c r="AV1618" s="159"/>
      <c r="AX1618" s="159"/>
    </row>
    <row r="1619" spans="3:64" ht="12.95" customHeight="1">
      <c r="C1619" s="181"/>
      <c r="D1619" s="181"/>
      <c r="AA1619" s="159"/>
      <c r="AB1619" s="159"/>
      <c r="AC1619" s="159"/>
      <c r="AD1619" s="159"/>
      <c r="AE1619" s="159"/>
      <c r="AG1619" s="184"/>
      <c r="AN1619" s="159"/>
      <c r="AO1619" s="159"/>
      <c r="AP1619" s="159"/>
      <c r="AQ1619" s="159"/>
      <c r="AR1619" s="159"/>
      <c r="AS1619" s="159"/>
      <c r="AT1619" s="159"/>
      <c r="AU1619" s="159"/>
      <c r="AV1619" s="159"/>
    </row>
    <row r="1620" spans="3:64" ht="12.95" customHeight="1">
      <c r="C1620" s="181"/>
      <c r="D1620" s="181"/>
      <c r="AA1620" s="159"/>
      <c r="AB1620" s="159"/>
      <c r="AC1620" s="159"/>
      <c r="AD1620" s="159"/>
      <c r="AE1620" s="159"/>
      <c r="AG1620" s="184"/>
      <c r="AN1620" s="159"/>
      <c r="AO1620" s="159"/>
      <c r="AP1620" s="159"/>
      <c r="AQ1620" s="159"/>
      <c r="AR1620" s="159"/>
      <c r="AS1620" s="159"/>
      <c r="AT1620" s="159"/>
      <c r="AU1620" s="159"/>
      <c r="AV1620" s="159"/>
    </row>
    <row r="1621" spans="3:64" ht="12.95" customHeight="1">
      <c r="C1621" s="181"/>
      <c r="D1621" s="181"/>
      <c r="AA1621" s="159"/>
      <c r="AB1621" s="159"/>
      <c r="AC1621" s="159"/>
      <c r="AD1621" s="159"/>
      <c r="AE1621" s="159"/>
      <c r="AG1621" s="184"/>
      <c r="AN1621" s="159"/>
      <c r="AO1621" s="159"/>
      <c r="AP1621" s="159"/>
      <c r="AQ1621" s="159"/>
      <c r="AR1621" s="159"/>
      <c r="AS1621" s="159"/>
      <c r="AT1621" s="159"/>
      <c r="AU1621" s="159"/>
      <c r="AV1621" s="159"/>
      <c r="AW1621" s="159"/>
      <c r="AX1621" s="159"/>
      <c r="AY1621" s="159"/>
      <c r="AZ1621" s="159"/>
      <c r="BA1621" s="159"/>
      <c r="BB1621" s="159"/>
      <c r="BC1621" s="159"/>
      <c r="BD1621" s="159"/>
      <c r="BE1621" s="159"/>
      <c r="BF1621" s="159"/>
      <c r="BG1621" s="159"/>
      <c r="BH1621" s="159"/>
      <c r="BI1621" s="159"/>
      <c r="BJ1621" s="159"/>
      <c r="BK1621" s="159"/>
      <c r="BL1621" s="159"/>
    </row>
    <row r="1622" spans="3:64" ht="12.95" customHeight="1">
      <c r="C1622" s="181"/>
      <c r="D1622" s="181"/>
      <c r="AA1622" s="159"/>
      <c r="AB1622" s="159"/>
      <c r="AC1622" s="159"/>
      <c r="AD1622" s="159"/>
      <c r="AE1622" s="159"/>
      <c r="AG1622" s="184"/>
      <c r="AN1622" s="159"/>
      <c r="AO1622" s="159"/>
      <c r="AP1622" s="159"/>
      <c r="AQ1622" s="159"/>
      <c r="AR1622" s="159"/>
      <c r="AS1622" s="159"/>
      <c r="AT1622" s="159"/>
      <c r="AU1622" s="159"/>
      <c r="AV1622" s="159"/>
      <c r="AX1622" s="159"/>
      <c r="AY1622" s="159"/>
      <c r="AZ1622" s="159"/>
      <c r="BA1622" s="159"/>
      <c r="BB1622" s="159"/>
      <c r="BC1622" s="159"/>
      <c r="BD1622" s="159"/>
      <c r="BE1622" s="159"/>
      <c r="BF1622" s="159"/>
      <c r="BG1622" s="159"/>
      <c r="BH1622" s="159"/>
      <c r="BI1622" s="159"/>
      <c r="BJ1622" s="159"/>
      <c r="BK1622" s="159"/>
      <c r="BL1622" s="159"/>
    </row>
    <row r="1623" spans="3:64" ht="12.95" customHeight="1">
      <c r="C1623" s="181"/>
      <c r="D1623" s="181"/>
      <c r="AA1623" s="159"/>
      <c r="AB1623" s="159"/>
      <c r="AC1623" s="159"/>
      <c r="AD1623" s="159"/>
      <c r="AE1623" s="159"/>
      <c r="AG1623" s="184"/>
      <c r="AN1623" s="159"/>
      <c r="AO1623" s="159"/>
      <c r="AP1623" s="159"/>
      <c r="AQ1623" s="159"/>
      <c r="AR1623" s="159"/>
      <c r="AS1623" s="159"/>
      <c r="AT1623" s="159"/>
      <c r="AU1623" s="159"/>
      <c r="AV1623" s="159"/>
      <c r="AX1623" s="159"/>
    </row>
    <row r="1624" spans="3:64" ht="12.95" customHeight="1">
      <c r="C1624" s="181"/>
      <c r="D1624" s="181"/>
      <c r="AA1624" s="159"/>
      <c r="AB1624" s="159"/>
      <c r="AC1624" s="159"/>
      <c r="AD1624" s="159"/>
      <c r="AE1624" s="159"/>
      <c r="AG1624" s="184"/>
      <c r="AN1624" s="159"/>
      <c r="AO1624" s="159"/>
      <c r="AP1624" s="159"/>
      <c r="AQ1624" s="159"/>
      <c r="AR1624" s="159"/>
      <c r="AS1624" s="159"/>
      <c r="AT1624" s="159"/>
      <c r="AU1624" s="159"/>
      <c r="AV1624" s="159"/>
      <c r="AW1624" s="159"/>
      <c r="AX1624" s="159"/>
      <c r="AY1624" s="159"/>
      <c r="AZ1624" s="159"/>
      <c r="BA1624" s="159"/>
      <c r="BB1624" s="159"/>
      <c r="BC1624" s="159"/>
      <c r="BD1624" s="159"/>
      <c r="BE1624" s="159"/>
      <c r="BF1624" s="159"/>
      <c r="BG1624" s="159"/>
      <c r="BH1624" s="159"/>
      <c r="BI1624" s="159"/>
      <c r="BJ1624" s="159"/>
      <c r="BK1624" s="159"/>
      <c r="BL1624" s="159"/>
    </row>
    <row r="1625" spans="3:64" ht="12.95" customHeight="1">
      <c r="C1625" s="181"/>
      <c r="D1625" s="181"/>
      <c r="AA1625" s="159"/>
      <c r="AB1625" s="159"/>
      <c r="AC1625" s="159"/>
      <c r="AD1625" s="159"/>
      <c r="AE1625" s="159"/>
      <c r="AG1625" s="184"/>
      <c r="AN1625" s="159"/>
      <c r="AO1625" s="159"/>
      <c r="AP1625" s="159"/>
      <c r="AQ1625" s="159"/>
      <c r="AR1625" s="159"/>
      <c r="AS1625" s="159"/>
      <c r="AT1625" s="159"/>
      <c r="AU1625" s="159"/>
    </row>
    <row r="1626" spans="3:64" ht="12.95" customHeight="1">
      <c r="C1626" s="181"/>
      <c r="D1626" s="181"/>
      <c r="AA1626" s="159"/>
      <c r="AB1626" s="159"/>
      <c r="AC1626" s="159"/>
      <c r="AD1626" s="159"/>
      <c r="AE1626" s="159"/>
      <c r="AG1626" s="184"/>
      <c r="AN1626" s="159"/>
      <c r="AO1626" s="159"/>
      <c r="AP1626" s="159"/>
      <c r="AQ1626" s="159"/>
      <c r="AR1626" s="159"/>
      <c r="AS1626" s="159"/>
      <c r="AT1626" s="159"/>
      <c r="AU1626" s="159"/>
    </row>
    <row r="1627" spans="3:64" ht="12.95" customHeight="1">
      <c r="C1627" s="181"/>
      <c r="D1627" s="181"/>
      <c r="AA1627" s="159"/>
      <c r="AB1627" s="159"/>
      <c r="AC1627" s="159"/>
      <c r="AD1627" s="159"/>
      <c r="AE1627" s="159"/>
      <c r="AG1627" s="184"/>
      <c r="AN1627" s="159"/>
      <c r="AO1627" s="159"/>
      <c r="AP1627" s="159"/>
      <c r="AQ1627" s="159"/>
      <c r="AR1627" s="159"/>
      <c r="AS1627" s="159"/>
      <c r="AT1627" s="159"/>
      <c r="AU1627" s="159"/>
      <c r="AV1627" s="159"/>
      <c r="AX1627" s="159"/>
      <c r="AY1627" s="159"/>
      <c r="AZ1627" s="159"/>
      <c r="BA1627" s="159"/>
      <c r="BB1627" s="159"/>
      <c r="BC1627" s="159"/>
      <c r="BD1627" s="159"/>
      <c r="BE1627" s="159"/>
      <c r="BF1627" s="159"/>
      <c r="BG1627" s="159"/>
      <c r="BH1627" s="159"/>
      <c r="BI1627" s="159"/>
      <c r="BJ1627" s="159"/>
      <c r="BK1627" s="159"/>
      <c r="BL1627" s="159"/>
    </row>
    <row r="1628" spans="3:64" ht="12.95" customHeight="1">
      <c r="C1628" s="181"/>
      <c r="D1628" s="181"/>
      <c r="AA1628" s="159"/>
      <c r="AB1628" s="159"/>
      <c r="AC1628" s="159"/>
      <c r="AD1628" s="159"/>
      <c r="AE1628" s="159"/>
      <c r="AG1628" s="184"/>
      <c r="AN1628" s="159"/>
      <c r="AO1628" s="159"/>
      <c r="AP1628" s="159"/>
      <c r="AQ1628" s="159"/>
      <c r="AR1628" s="159"/>
      <c r="AS1628" s="159"/>
      <c r="AT1628" s="159"/>
      <c r="AU1628" s="159"/>
      <c r="AV1628" s="159"/>
    </row>
    <row r="1629" spans="3:64" ht="12.95" customHeight="1">
      <c r="C1629" s="181"/>
      <c r="D1629" s="181"/>
      <c r="AA1629" s="159"/>
      <c r="AB1629" s="159"/>
      <c r="AC1629" s="159"/>
      <c r="AD1629" s="159"/>
      <c r="AE1629" s="159"/>
      <c r="AG1629" s="184"/>
      <c r="AN1629" s="159"/>
      <c r="AO1629" s="159"/>
      <c r="AP1629" s="159"/>
      <c r="AQ1629" s="159"/>
      <c r="AR1629" s="159"/>
      <c r="AS1629" s="159"/>
      <c r="AT1629" s="159"/>
      <c r="AU1629" s="159"/>
      <c r="AV1629" s="159"/>
      <c r="AW1629" s="159"/>
      <c r="AX1629" s="159"/>
      <c r="AY1629" s="159"/>
      <c r="AZ1629" s="159"/>
      <c r="BA1629" s="159"/>
      <c r="BB1629" s="159"/>
      <c r="BC1629" s="159"/>
      <c r="BD1629" s="159"/>
      <c r="BE1629" s="159"/>
      <c r="BF1629" s="159"/>
      <c r="BG1629" s="159"/>
      <c r="BH1629" s="159"/>
      <c r="BI1629" s="159"/>
      <c r="BJ1629" s="159"/>
      <c r="BK1629" s="159"/>
      <c r="BL1629" s="159"/>
    </row>
    <row r="1630" spans="3:64" ht="12.95" customHeight="1">
      <c r="C1630" s="181"/>
      <c r="D1630" s="181"/>
      <c r="AA1630" s="159"/>
      <c r="AB1630" s="159"/>
      <c r="AC1630" s="159"/>
      <c r="AD1630" s="159"/>
      <c r="AE1630" s="159"/>
      <c r="AG1630" s="184"/>
      <c r="AN1630" s="159"/>
      <c r="AO1630" s="159"/>
      <c r="AP1630" s="159"/>
      <c r="AQ1630" s="159"/>
      <c r="AR1630" s="159"/>
      <c r="AS1630" s="159"/>
      <c r="AT1630" s="159"/>
      <c r="AU1630" s="159"/>
    </row>
    <row r="1631" spans="3:64" ht="12.95" customHeight="1">
      <c r="C1631" s="181"/>
      <c r="D1631" s="181"/>
      <c r="AA1631" s="159"/>
      <c r="AB1631" s="159"/>
      <c r="AC1631" s="159"/>
      <c r="AD1631" s="159"/>
      <c r="AE1631" s="159"/>
      <c r="AG1631" s="184"/>
      <c r="AN1631" s="159"/>
      <c r="AO1631" s="159"/>
      <c r="AP1631" s="159"/>
      <c r="AQ1631" s="159"/>
      <c r="AR1631" s="159"/>
      <c r="AS1631" s="159"/>
      <c r="AT1631" s="159"/>
      <c r="AU1631" s="159"/>
      <c r="AV1631" s="159"/>
      <c r="AW1631" s="159"/>
      <c r="AX1631" s="159"/>
      <c r="AY1631" s="159"/>
      <c r="AZ1631" s="159"/>
      <c r="BA1631" s="159"/>
      <c r="BB1631" s="159"/>
      <c r="BC1631" s="159"/>
      <c r="BD1631" s="159"/>
      <c r="BE1631" s="159"/>
      <c r="BF1631" s="159"/>
      <c r="BG1631" s="159"/>
      <c r="BH1631" s="159"/>
      <c r="BI1631" s="159"/>
      <c r="BJ1631" s="159"/>
      <c r="BK1631" s="159"/>
      <c r="BL1631" s="159"/>
    </row>
    <row r="1632" spans="3:64" ht="12.95" customHeight="1">
      <c r="C1632" s="181"/>
      <c r="D1632" s="181"/>
      <c r="AA1632" s="159"/>
      <c r="AB1632" s="159"/>
      <c r="AC1632" s="159"/>
      <c r="AD1632" s="159"/>
      <c r="AE1632" s="159"/>
      <c r="AG1632" s="184"/>
      <c r="AN1632" s="159"/>
      <c r="AO1632" s="159"/>
      <c r="AP1632" s="159"/>
      <c r="AQ1632" s="159"/>
      <c r="AR1632" s="159"/>
      <c r="AS1632" s="159"/>
      <c r="AT1632" s="159"/>
      <c r="AU1632" s="159"/>
    </row>
    <row r="1633" spans="3:64" ht="12.95" customHeight="1">
      <c r="C1633" s="181"/>
      <c r="D1633" s="181"/>
      <c r="AA1633" s="159"/>
      <c r="AB1633" s="159"/>
      <c r="AC1633" s="159"/>
      <c r="AD1633" s="159"/>
      <c r="AE1633" s="159"/>
      <c r="AG1633" s="184"/>
      <c r="AN1633" s="159"/>
      <c r="AO1633" s="159"/>
      <c r="AP1633" s="159"/>
      <c r="AQ1633" s="159"/>
      <c r="AR1633" s="159"/>
      <c r="AS1633" s="159"/>
      <c r="AT1633" s="159"/>
      <c r="AU1633" s="159"/>
    </row>
    <row r="1634" spans="3:64" ht="12.95" customHeight="1">
      <c r="C1634" s="181"/>
      <c r="D1634" s="181"/>
      <c r="AA1634" s="159"/>
      <c r="AB1634" s="159"/>
      <c r="AC1634" s="159"/>
      <c r="AD1634" s="159"/>
      <c r="AE1634" s="159"/>
      <c r="AG1634" s="184"/>
      <c r="AN1634" s="159"/>
      <c r="AO1634" s="159"/>
      <c r="AP1634" s="159"/>
      <c r="AQ1634" s="159"/>
      <c r="AR1634" s="159"/>
      <c r="AS1634" s="159"/>
      <c r="AT1634" s="159"/>
      <c r="AU1634" s="159"/>
    </row>
    <row r="1635" spans="3:64" ht="12.95" customHeight="1">
      <c r="C1635" s="181"/>
      <c r="D1635" s="181"/>
      <c r="AA1635" s="159"/>
      <c r="AB1635" s="159"/>
      <c r="AC1635" s="159"/>
      <c r="AD1635" s="159"/>
      <c r="AE1635" s="159"/>
      <c r="AG1635" s="184"/>
      <c r="AN1635" s="159"/>
      <c r="AO1635" s="159"/>
      <c r="AP1635" s="159"/>
      <c r="AQ1635" s="159"/>
      <c r="AR1635" s="159"/>
      <c r="AS1635" s="159"/>
      <c r="AT1635" s="159"/>
      <c r="AU1635" s="159"/>
    </row>
    <row r="1636" spans="3:64" ht="12.95" customHeight="1">
      <c r="C1636" s="181"/>
      <c r="D1636" s="181"/>
      <c r="AA1636" s="159"/>
      <c r="AB1636" s="159"/>
      <c r="AC1636" s="159"/>
      <c r="AD1636" s="159"/>
      <c r="AE1636" s="159"/>
      <c r="AG1636" s="184"/>
      <c r="AN1636" s="159"/>
      <c r="AO1636" s="159"/>
      <c r="AP1636" s="159"/>
      <c r="AQ1636" s="159"/>
      <c r="AR1636" s="159"/>
      <c r="AS1636" s="159"/>
      <c r="AT1636" s="159"/>
      <c r="AU1636" s="159"/>
    </row>
    <row r="1637" spans="3:64" ht="12.95" customHeight="1">
      <c r="C1637" s="181"/>
      <c r="D1637" s="181"/>
      <c r="AA1637" s="159"/>
      <c r="AB1637" s="159"/>
      <c r="AC1637" s="159"/>
      <c r="AD1637" s="159"/>
      <c r="AE1637" s="159"/>
      <c r="AG1637" s="184"/>
      <c r="AN1637" s="159"/>
      <c r="AO1637" s="159"/>
      <c r="AP1637" s="159"/>
      <c r="AQ1637" s="159"/>
      <c r="AR1637" s="159"/>
      <c r="AS1637" s="159"/>
      <c r="AT1637" s="159"/>
      <c r="AU1637" s="159"/>
      <c r="AV1637" s="159"/>
      <c r="AX1637" s="159"/>
    </row>
    <row r="1638" spans="3:64" ht="12.95" customHeight="1">
      <c r="AA1638" s="159"/>
      <c r="AB1638" s="159"/>
      <c r="AC1638" s="159"/>
      <c r="AD1638" s="159"/>
      <c r="AE1638" s="159"/>
      <c r="AG1638" s="184"/>
      <c r="AN1638" s="159"/>
      <c r="AO1638" s="159"/>
      <c r="AP1638" s="159"/>
      <c r="AQ1638" s="159"/>
      <c r="AR1638" s="159"/>
      <c r="AS1638" s="159"/>
      <c r="AT1638" s="159"/>
      <c r="AU1638" s="159"/>
      <c r="AV1638" s="159"/>
      <c r="AX1638" s="159"/>
    </row>
    <row r="1639" spans="3:64" ht="12.95" customHeight="1">
      <c r="AA1639" s="159"/>
      <c r="AB1639" s="159"/>
      <c r="AC1639" s="159"/>
      <c r="AD1639" s="159"/>
      <c r="AE1639" s="159"/>
      <c r="AG1639" s="184"/>
      <c r="AN1639" s="159"/>
      <c r="AO1639" s="159"/>
      <c r="AP1639" s="159"/>
      <c r="AQ1639" s="159"/>
      <c r="AR1639" s="159"/>
      <c r="AS1639" s="159"/>
      <c r="AT1639" s="159"/>
      <c r="AU1639" s="159"/>
      <c r="AV1639" s="159"/>
      <c r="AW1639" s="159"/>
      <c r="AX1639" s="159"/>
      <c r="AY1639" s="159"/>
      <c r="AZ1639" s="159"/>
      <c r="BA1639" s="159"/>
      <c r="BB1639" s="159"/>
      <c r="BC1639" s="159"/>
      <c r="BD1639" s="159"/>
      <c r="BE1639" s="159"/>
      <c r="BF1639" s="159"/>
      <c r="BG1639" s="159"/>
      <c r="BH1639" s="159"/>
      <c r="BI1639" s="159"/>
      <c r="BJ1639" s="159"/>
      <c r="BK1639" s="159"/>
      <c r="BL1639" s="159"/>
    </row>
    <row r="1640" spans="3:64" ht="12.95" customHeight="1">
      <c r="AA1640" s="159"/>
      <c r="AB1640" s="159"/>
      <c r="AC1640" s="159"/>
      <c r="AD1640" s="159"/>
      <c r="AE1640" s="159"/>
      <c r="AG1640" s="184"/>
      <c r="AN1640" s="159"/>
      <c r="AO1640" s="159"/>
      <c r="AP1640" s="159"/>
      <c r="AQ1640" s="159"/>
      <c r="AR1640" s="159"/>
      <c r="AS1640" s="159"/>
      <c r="AT1640" s="159"/>
      <c r="AU1640" s="159"/>
    </row>
    <row r="1641" spans="3:64" ht="12.95" customHeight="1">
      <c r="AA1641" s="159"/>
      <c r="AB1641" s="159"/>
      <c r="AC1641" s="159"/>
      <c r="AD1641" s="159"/>
      <c r="AE1641" s="159"/>
      <c r="AG1641" s="184"/>
      <c r="AN1641" s="159"/>
      <c r="AO1641" s="159"/>
      <c r="AP1641" s="159"/>
      <c r="AQ1641" s="159"/>
      <c r="AR1641" s="159"/>
      <c r="AS1641" s="159"/>
      <c r="AT1641" s="159"/>
      <c r="AU1641" s="159"/>
      <c r="AV1641" s="159"/>
      <c r="AX1641" s="159"/>
      <c r="AY1641" s="159"/>
      <c r="AZ1641" s="159"/>
      <c r="BA1641" s="159"/>
      <c r="BB1641" s="159"/>
      <c r="BC1641" s="159"/>
      <c r="BD1641" s="159"/>
      <c r="BE1641" s="159"/>
      <c r="BF1641" s="159"/>
      <c r="BG1641" s="159"/>
      <c r="BH1641" s="159"/>
      <c r="BI1641" s="159"/>
      <c r="BJ1641" s="159"/>
      <c r="BK1641" s="159"/>
      <c r="BL1641" s="159"/>
    </row>
    <row r="1642" spans="3:64" ht="12.95" customHeight="1">
      <c r="AA1642" s="159"/>
      <c r="AB1642" s="159"/>
      <c r="AC1642" s="159"/>
      <c r="AD1642" s="159"/>
      <c r="AE1642" s="159"/>
      <c r="AG1642" s="184"/>
      <c r="AN1642" s="159"/>
      <c r="AO1642" s="159"/>
      <c r="AP1642" s="159"/>
      <c r="AQ1642" s="159"/>
      <c r="AR1642" s="159"/>
      <c r="AS1642" s="159"/>
      <c r="AT1642" s="159"/>
      <c r="AU1642" s="159"/>
      <c r="AV1642" s="170"/>
    </row>
    <row r="1643" spans="3:64" ht="12.95" customHeight="1">
      <c r="AA1643" s="159"/>
      <c r="AB1643" s="159"/>
      <c r="AC1643" s="159"/>
      <c r="AD1643" s="159"/>
      <c r="AE1643" s="159"/>
      <c r="AG1643" s="184"/>
      <c r="AN1643" s="159"/>
      <c r="AO1643" s="159"/>
      <c r="AP1643" s="159"/>
      <c r="AQ1643" s="159"/>
      <c r="AR1643" s="159"/>
      <c r="AS1643" s="159"/>
      <c r="AT1643" s="159"/>
      <c r="AU1643" s="159"/>
      <c r="AV1643" s="159"/>
    </row>
    <row r="1644" spans="3:64" ht="12.95" customHeight="1">
      <c r="AA1644" s="159"/>
      <c r="AB1644" s="159"/>
      <c r="AC1644" s="159"/>
      <c r="AD1644" s="159"/>
      <c r="AE1644" s="159"/>
      <c r="AG1644" s="184"/>
      <c r="AN1644" s="159"/>
      <c r="AO1644" s="159"/>
      <c r="AP1644" s="159"/>
      <c r="AQ1644" s="159"/>
      <c r="AR1644" s="159"/>
      <c r="AS1644" s="159"/>
      <c r="AT1644" s="159"/>
      <c r="AU1644" s="159"/>
      <c r="AV1644" s="159"/>
      <c r="AX1644" s="159"/>
      <c r="AY1644" s="159"/>
      <c r="AZ1644" s="159"/>
      <c r="BA1644" s="159"/>
      <c r="BB1644" s="159"/>
      <c r="BC1644" s="159"/>
      <c r="BD1644" s="159"/>
      <c r="BE1644" s="159"/>
      <c r="BF1644" s="159"/>
      <c r="BG1644" s="159"/>
      <c r="BH1644" s="159"/>
      <c r="BI1644" s="159"/>
      <c r="BJ1644" s="159"/>
      <c r="BK1644" s="159"/>
      <c r="BL1644" s="159"/>
    </row>
    <row r="1645" spans="3:64" ht="12.95" customHeight="1">
      <c r="AA1645" s="159"/>
      <c r="AB1645" s="159"/>
      <c r="AC1645" s="159"/>
      <c r="AD1645" s="159"/>
      <c r="AE1645" s="159"/>
      <c r="AG1645" s="184"/>
      <c r="AN1645" s="159"/>
      <c r="AO1645" s="159"/>
      <c r="AP1645" s="159"/>
      <c r="AQ1645" s="159"/>
      <c r="AR1645" s="159"/>
      <c r="AS1645" s="159"/>
      <c r="AT1645" s="159"/>
      <c r="AU1645" s="159"/>
      <c r="AV1645" s="159"/>
    </row>
    <row r="1646" spans="3:64" ht="12.95" customHeight="1">
      <c r="AA1646" s="159"/>
      <c r="AB1646" s="159"/>
      <c r="AC1646" s="159"/>
      <c r="AD1646" s="159"/>
      <c r="AE1646" s="159"/>
      <c r="AG1646" s="184"/>
      <c r="AN1646" s="159"/>
      <c r="AO1646" s="159"/>
      <c r="AP1646" s="159"/>
      <c r="AQ1646" s="159"/>
      <c r="AR1646" s="159"/>
      <c r="AS1646" s="159"/>
      <c r="AT1646" s="159"/>
      <c r="AU1646" s="159"/>
      <c r="AV1646" s="159"/>
    </row>
    <row r="1647" spans="3:64" ht="12.95" customHeight="1">
      <c r="AA1647" s="159"/>
      <c r="AB1647" s="159"/>
      <c r="AC1647" s="159"/>
      <c r="AD1647" s="159"/>
      <c r="AE1647" s="159"/>
      <c r="AG1647" s="184"/>
      <c r="AN1647" s="159"/>
      <c r="AO1647" s="159"/>
      <c r="AP1647" s="159"/>
      <c r="AQ1647" s="159"/>
      <c r="AR1647" s="159"/>
      <c r="AS1647" s="159"/>
      <c r="AT1647" s="159"/>
      <c r="AU1647" s="159"/>
    </row>
    <row r="1648" spans="3:64" ht="12.95" customHeight="1">
      <c r="AA1648" s="159"/>
      <c r="AB1648" s="159"/>
      <c r="AC1648" s="159"/>
      <c r="AD1648" s="159"/>
      <c r="AE1648" s="159"/>
      <c r="AG1648" s="184"/>
      <c r="AN1648" s="159"/>
      <c r="AO1648" s="159"/>
      <c r="AP1648" s="159"/>
      <c r="AQ1648" s="159"/>
      <c r="AR1648" s="159"/>
      <c r="AS1648" s="159"/>
      <c r="AT1648" s="159"/>
      <c r="AU1648" s="159"/>
    </row>
    <row r="1649" spans="27:64" ht="12.95" customHeight="1">
      <c r="AA1649" s="159"/>
      <c r="AB1649" s="159"/>
      <c r="AC1649" s="159"/>
      <c r="AD1649" s="159"/>
      <c r="AE1649" s="159"/>
      <c r="AG1649" s="184"/>
      <c r="AN1649" s="159"/>
      <c r="AO1649" s="159"/>
      <c r="AP1649" s="159"/>
      <c r="AQ1649" s="159"/>
      <c r="AR1649" s="159"/>
      <c r="AS1649" s="159"/>
      <c r="AT1649" s="159"/>
      <c r="AU1649" s="159"/>
    </row>
    <row r="1650" spans="27:64" ht="12.95" customHeight="1">
      <c r="AA1650" s="159"/>
      <c r="AB1650" s="159"/>
      <c r="AC1650" s="159"/>
      <c r="AD1650" s="159"/>
      <c r="AE1650" s="159"/>
      <c r="AG1650" s="184"/>
      <c r="AN1650" s="159"/>
      <c r="AO1650" s="159"/>
      <c r="AP1650" s="159"/>
      <c r="AQ1650" s="159"/>
      <c r="AR1650" s="159"/>
      <c r="AS1650" s="159"/>
      <c r="AT1650" s="159"/>
      <c r="AU1650" s="159"/>
    </row>
    <row r="1651" spans="27:64" ht="12.95" customHeight="1">
      <c r="AA1651" s="159"/>
      <c r="AB1651" s="159"/>
      <c r="AC1651" s="159"/>
      <c r="AD1651" s="159"/>
      <c r="AE1651" s="159"/>
      <c r="AG1651" s="184"/>
      <c r="AN1651" s="159"/>
      <c r="AO1651" s="159"/>
      <c r="AP1651" s="159"/>
      <c r="AQ1651" s="159"/>
      <c r="AR1651" s="159"/>
      <c r="AS1651" s="159"/>
      <c r="AT1651" s="159"/>
      <c r="AU1651" s="159"/>
    </row>
    <row r="1652" spans="27:64" ht="12.95" customHeight="1">
      <c r="AA1652" s="159"/>
      <c r="AB1652" s="159"/>
      <c r="AC1652" s="159"/>
      <c r="AD1652" s="159"/>
      <c r="AE1652" s="159"/>
      <c r="AG1652" s="184"/>
      <c r="AN1652" s="159"/>
      <c r="AO1652" s="159"/>
      <c r="AP1652" s="159"/>
      <c r="AQ1652" s="159"/>
      <c r="AR1652" s="159"/>
      <c r="AS1652" s="159"/>
      <c r="AT1652" s="159"/>
      <c r="AU1652" s="159"/>
    </row>
    <row r="1653" spans="27:64" ht="12.95" customHeight="1">
      <c r="AA1653" s="159"/>
      <c r="AB1653" s="159"/>
      <c r="AC1653" s="159"/>
      <c r="AD1653" s="159"/>
      <c r="AE1653" s="159"/>
      <c r="AG1653" s="184"/>
      <c r="AN1653" s="159"/>
      <c r="AO1653" s="159"/>
      <c r="AP1653" s="159"/>
      <c r="AQ1653" s="159"/>
      <c r="AR1653" s="159"/>
      <c r="AS1653" s="159"/>
      <c r="AT1653" s="159"/>
      <c r="AU1653" s="159"/>
    </row>
    <row r="1654" spans="27:64" ht="12.95" customHeight="1">
      <c r="AA1654" s="159"/>
      <c r="AB1654" s="159"/>
      <c r="AC1654" s="159"/>
      <c r="AD1654" s="159"/>
      <c r="AE1654" s="159"/>
      <c r="AG1654" s="184"/>
      <c r="AN1654" s="159"/>
      <c r="AO1654" s="159"/>
      <c r="AP1654" s="159"/>
      <c r="AQ1654" s="159"/>
      <c r="AR1654" s="159"/>
      <c r="AS1654" s="159"/>
      <c r="AT1654" s="159"/>
      <c r="AU1654" s="159"/>
      <c r="AV1654" s="159"/>
    </row>
    <row r="1655" spans="27:64" ht="12.95" customHeight="1">
      <c r="AA1655" s="159"/>
      <c r="AB1655" s="159"/>
      <c r="AC1655" s="159"/>
      <c r="AD1655" s="159"/>
      <c r="AE1655" s="159"/>
      <c r="AG1655" s="184"/>
      <c r="AN1655" s="159"/>
      <c r="AO1655" s="159"/>
      <c r="AP1655" s="159"/>
      <c r="AQ1655" s="159"/>
      <c r="AR1655" s="159"/>
      <c r="AS1655" s="159"/>
      <c r="AT1655" s="159"/>
      <c r="AU1655" s="159"/>
      <c r="AV1655" s="159"/>
      <c r="AW1655" s="159"/>
      <c r="AX1655" s="159"/>
      <c r="AY1655" s="159"/>
      <c r="AZ1655" s="159"/>
      <c r="BA1655" s="159"/>
      <c r="BB1655" s="159"/>
      <c r="BC1655" s="159"/>
      <c r="BD1655" s="159"/>
      <c r="BE1655" s="159"/>
      <c r="BF1655" s="159"/>
      <c r="BG1655" s="159"/>
      <c r="BH1655" s="159"/>
      <c r="BI1655" s="159"/>
      <c r="BJ1655" s="159"/>
      <c r="BK1655" s="159"/>
      <c r="BL1655" s="159"/>
    </row>
    <row r="1656" spans="27:64" ht="12.95" customHeight="1">
      <c r="AA1656" s="159"/>
      <c r="AB1656" s="159"/>
      <c r="AC1656" s="159"/>
      <c r="AD1656" s="159"/>
      <c r="AE1656" s="159"/>
      <c r="AG1656" s="184"/>
      <c r="AN1656" s="159"/>
      <c r="AO1656" s="159"/>
      <c r="AP1656" s="159"/>
      <c r="AQ1656" s="159"/>
      <c r="AR1656" s="159"/>
      <c r="AS1656" s="159"/>
      <c r="AT1656" s="159"/>
      <c r="AU1656" s="159"/>
    </row>
    <row r="1657" spans="27:64" ht="12.95" customHeight="1">
      <c r="AA1657" s="159"/>
      <c r="AB1657" s="159"/>
      <c r="AC1657" s="159"/>
      <c r="AD1657" s="159"/>
      <c r="AE1657" s="159"/>
      <c r="AG1657" s="184"/>
      <c r="AN1657" s="159"/>
      <c r="AO1657" s="159"/>
      <c r="AP1657" s="159"/>
      <c r="AQ1657" s="159"/>
      <c r="AR1657" s="159"/>
      <c r="AS1657" s="159"/>
      <c r="AT1657" s="159"/>
      <c r="AU1657" s="159"/>
    </row>
    <row r="1658" spans="27:64" ht="12.95" customHeight="1">
      <c r="AA1658" s="159"/>
      <c r="AB1658" s="159"/>
      <c r="AC1658" s="159"/>
      <c r="AD1658" s="159"/>
      <c r="AE1658" s="159"/>
      <c r="AG1658" s="184"/>
      <c r="AN1658" s="159"/>
      <c r="AO1658" s="159"/>
      <c r="AP1658" s="159"/>
      <c r="AQ1658" s="159"/>
      <c r="AR1658" s="159"/>
      <c r="AS1658" s="159"/>
      <c r="AT1658" s="159"/>
      <c r="AU1658" s="159"/>
    </row>
    <row r="1659" spans="27:64" ht="12.95" customHeight="1">
      <c r="AA1659" s="159"/>
      <c r="AB1659" s="159"/>
      <c r="AC1659" s="159"/>
      <c r="AD1659" s="159"/>
      <c r="AE1659" s="159"/>
      <c r="AG1659" s="184"/>
      <c r="AN1659" s="159"/>
      <c r="AO1659" s="159"/>
      <c r="AP1659" s="159"/>
      <c r="AQ1659" s="159"/>
      <c r="AR1659" s="159"/>
      <c r="AS1659" s="159"/>
      <c r="AT1659" s="159"/>
      <c r="AU1659" s="159"/>
    </row>
    <row r="1660" spans="27:64" ht="12.95" customHeight="1">
      <c r="AA1660" s="159"/>
      <c r="AB1660" s="159"/>
      <c r="AC1660" s="159"/>
      <c r="AD1660" s="159"/>
      <c r="AE1660" s="159"/>
      <c r="AG1660" s="184"/>
      <c r="AN1660" s="159"/>
      <c r="AO1660" s="159"/>
      <c r="AP1660" s="159"/>
      <c r="AQ1660" s="159"/>
      <c r="AR1660" s="159"/>
      <c r="AS1660" s="159"/>
      <c r="AT1660" s="159"/>
      <c r="AU1660" s="159"/>
      <c r="AV1660" s="159"/>
      <c r="AW1660" s="159"/>
      <c r="AX1660" s="159"/>
      <c r="AY1660" s="159"/>
      <c r="AZ1660" s="159"/>
      <c r="BA1660" s="159"/>
      <c r="BB1660" s="159"/>
      <c r="BC1660" s="159"/>
      <c r="BD1660" s="159"/>
      <c r="BE1660" s="159"/>
      <c r="BF1660" s="159"/>
      <c r="BG1660" s="159"/>
      <c r="BH1660" s="159"/>
      <c r="BI1660" s="159"/>
      <c r="BJ1660" s="159"/>
      <c r="BK1660" s="159"/>
      <c r="BL1660" s="159"/>
    </row>
    <row r="1661" spans="27:64" ht="12.95" customHeight="1">
      <c r="AA1661" s="159"/>
      <c r="AB1661" s="159"/>
      <c r="AC1661" s="159"/>
      <c r="AD1661" s="159"/>
      <c r="AE1661" s="159"/>
      <c r="AG1661" s="184"/>
      <c r="AN1661" s="159"/>
      <c r="AO1661" s="159"/>
      <c r="AP1661" s="159"/>
      <c r="AQ1661" s="159"/>
      <c r="AR1661" s="159"/>
      <c r="AS1661" s="159"/>
      <c r="AT1661" s="159"/>
      <c r="AU1661" s="159"/>
    </row>
    <row r="1662" spans="27:64" ht="12.95" customHeight="1">
      <c r="AA1662" s="159"/>
      <c r="AB1662" s="159"/>
      <c r="AC1662" s="159"/>
      <c r="AD1662" s="159"/>
      <c r="AE1662" s="159"/>
      <c r="AG1662" s="184"/>
      <c r="AN1662" s="159"/>
      <c r="AO1662" s="159"/>
      <c r="AP1662" s="159"/>
      <c r="AQ1662" s="159"/>
      <c r="AR1662" s="159"/>
      <c r="AS1662" s="159"/>
      <c r="AT1662" s="159"/>
      <c r="AU1662" s="159"/>
    </row>
    <row r="1663" spans="27:64" ht="12.95" customHeight="1">
      <c r="AA1663" s="159"/>
      <c r="AB1663" s="159"/>
      <c r="AC1663" s="159"/>
      <c r="AD1663" s="159"/>
      <c r="AE1663" s="159"/>
      <c r="AG1663" s="184"/>
      <c r="AN1663" s="159"/>
      <c r="AO1663" s="159"/>
      <c r="AP1663" s="159"/>
      <c r="AQ1663" s="159"/>
      <c r="AR1663" s="159"/>
      <c r="AS1663" s="159"/>
      <c r="AT1663" s="159"/>
      <c r="AU1663" s="159"/>
      <c r="AV1663" s="159"/>
      <c r="AX1663" s="159"/>
    </row>
    <row r="1664" spans="27:64" ht="12.95" customHeight="1">
      <c r="AA1664" s="159"/>
      <c r="AB1664" s="159"/>
      <c r="AC1664" s="159"/>
      <c r="AD1664" s="159"/>
      <c r="AE1664" s="159"/>
      <c r="AG1664" s="184"/>
      <c r="AN1664" s="159"/>
      <c r="AO1664" s="159"/>
      <c r="AP1664" s="159"/>
      <c r="AQ1664" s="159"/>
      <c r="AR1664" s="159"/>
      <c r="AS1664" s="159"/>
      <c r="AT1664" s="159"/>
      <c r="AU1664" s="159"/>
      <c r="AV1664" s="159"/>
      <c r="AX1664" s="159"/>
      <c r="AY1664" s="159"/>
      <c r="AZ1664" s="159"/>
      <c r="BA1664" s="159"/>
      <c r="BB1664" s="159"/>
      <c r="BC1664" s="159"/>
      <c r="BD1664" s="159"/>
      <c r="BE1664" s="159"/>
      <c r="BF1664" s="159"/>
      <c r="BG1664" s="159"/>
      <c r="BH1664" s="159"/>
      <c r="BI1664" s="159"/>
      <c r="BJ1664" s="159"/>
      <c r="BK1664" s="159"/>
      <c r="BL1664" s="159"/>
    </row>
    <row r="1665" spans="27:64" ht="12.95" customHeight="1">
      <c r="AA1665" s="159"/>
      <c r="AB1665" s="159"/>
      <c r="AC1665" s="159"/>
      <c r="AD1665" s="159"/>
      <c r="AE1665" s="159"/>
      <c r="AG1665" s="184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159"/>
      <c r="AX1665" s="159"/>
      <c r="AY1665" s="159"/>
      <c r="AZ1665" s="159"/>
      <c r="BA1665" s="159"/>
      <c r="BB1665" s="159"/>
      <c r="BC1665" s="159"/>
      <c r="BD1665" s="159"/>
      <c r="BE1665" s="159"/>
      <c r="BF1665" s="159"/>
      <c r="BG1665" s="159"/>
      <c r="BH1665" s="159"/>
      <c r="BI1665" s="159"/>
      <c r="BJ1665" s="159"/>
      <c r="BK1665" s="159"/>
      <c r="BL1665" s="159"/>
    </row>
    <row r="1666" spans="27:64" ht="12.95" customHeight="1">
      <c r="AA1666" s="159"/>
      <c r="AB1666" s="159"/>
      <c r="AC1666" s="159"/>
      <c r="AD1666" s="159"/>
      <c r="AE1666" s="159"/>
      <c r="AG1666" s="184"/>
      <c r="AN1666" s="159"/>
      <c r="AO1666" s="159"/>
      <c r="AP1666" s="159"/>
      <c r="AQ1666" s="159"/>
      <c r="AR1666" s="159"/>
      <c r="AS1666" s="159"/>
      <c r="AT1666" s="159"/>
      <c r="AU1666" s="159"/>
      <c r="AV1666" s="159"/>
    </row>
    <row r="1667" spans="27:64" ht="12.95" customHeight="1">
      <c r="AA1667" s="159"/>
      <c r="AB1667" s="159"/>
      <c r="AC1667" s="159"/>
      <c r="AD1667" s="159"/>
      <c r="AE1667" s="159"/>
      <c r="AG1667" s="184"/>
      <c r="AN1667" s="159"/>
      <c r="AO1667" s="159"/>
      <c r="AP1667" s="159"/>
      <c r="AQ1667" s="159"/>
      <c r="AR1667" s="159"/>
      <c r="AS1667" s="159"/>
      <c r="AT1667" s="159"/>
      <c r="AU1667" s="159"/>
    </row>
    <row r="1668" spans="27:64" ht="12.95" customHeight="1">
      <c r="AA1668" s="159"/>
      <c r="AB1668" s="159"/>
      <c r="AC1668" s="159"/>
      <c r="AD1668" s="159"/>
      <c r="AE1668" s="159"/>
      <c r="AG1668" s="184"/>
      <c r="AN1668" s="159"/>
      <c r="AO1668" s="159"/>
      <c r="AP1668" s="159"/>
      <c r="AQ1668" s="159"/>
      <c r="AR1668" s="159"/>
      <c r="AS1668" s="159"/>
      <c r="AT1668" s="159"/>
      <c r="AU1668" s="159"/>
      <c r="AV1668" s="159"/>
    </row>
    <row r="1669" spans="27:64" ht="12.95" customHeight="1">
      <c r="AA1669" s="159"/>
      <c r="AB1669" s="159"/>
      <c r="AC1669" s="159"/>
      <c r="AD1669" s="159"/>
      <c r="AE1669" s="159"/>
      <c r="AG1669" s="184"/>
      <c r="AN1669" s="159"/>
      <c r="AO1669" s="159"/>
      <c r="AP1669" s="159"/>
      <c r="AQ1669" s="159"/>
      <c r="AR1669" s="159"/>
      <c r="AS1669" s="159"/>
      <c r="AT1669" s="159"/>
      <c r="AU1669" s="159"/>
      <c r="AV1669" s="159"/>
    </row>
    <row r="1670" spans="27:64" ht="12.95" customHeight="1">
      <c r="AA1670" s="159"/>
      <c r="AB1670" s="159"/>
      <c r="AC1670" s="159"/>
      <c r="AD1670" s="159"/>
      <c r="AE1670" s="159"/>
      <c r="AG1670" s="184"/>
      <c r="AN1670" s="159"/>
      <c r="AO1670" s="159"/>
      <c r="AP1670" s="159"/>
      <c r="AQ1670" s="159"/>
      <c r="AR1670" s="159"/>
      <c r="AS1670" s="159"/>
      <c r="AT1670" s="159"/>
      <c r="AU1670" s="159"/>
    </row>
    <row r="1671" spans="27:64" ht="12.95" customHeight="1">
      <c r="AA1671" s="159"/>
      <c r="AB1671" s="159"/>
      <c r="AC1671" s="159"/>
      <c r="AD1671" s="159"/>
      <c r="AE1671" s="159"/>
      <c r="AG1671" s="184"/>
      <c r="AN1671" s="159"/>
      <c r="AO1671" s="159"/>
      <c r="AP1671" s="159"/>
      <c r="AQ1671" s="159"/>
      <c r="AR1671" s="159"/>
      <c r="AS1671" s="159"/>
      <c r="AT1671" s="159"/>
      <c r="AU1671" s="159"/>
      <c r="AV1671" s="159"/>
      <c r="AX1671" s="159"/>
    </row>
    <row r="1672" spans="27:64" ht="12.95" customHeight="1">
      <c r="AA1672" s="159"/>
      <c r="AB1672" s="159"/>
      <c r="AC1672" s="159"/>
      <c r="AD1672" s="159"/>
      <c r="AE1672" s="159"/>
      <c r="AG1672" s="184"/>
      <c r="AN1672" s="159"/>
      <c r="AO1672" s="159"/>
      <c r="AP1672" s="159"/>
      <c r="AQ1672" s="159"/>
      <c r="AR1672" s="159"/>
      <c r="AS1672" s="159"/>
      <c r="AT1672" s="159"/>
      <c r="AU1672" s="159"/>
    </row>
    <row r="1673" spans="27:64" ht="12.95" customHeight="1">
      <c r="AA1673" s="159"/>
      <c r="AB1673" s="159"/>
      <c r="AC1673" s="159"/>
      <c r="AD1673" s="159"/>
      <c r="AE1673" s="159"/>
      <c r="AG1673" s="184"/>
      <c r="AN1673" s="159"/>
      <c r="AO1673" s="159"/>
      <c r="AP1673" s="159"/>
      <c r="AQ1673" s="159"/>
      <c r="AR1673" s="159"/>
      <c r="AS1673" s="159"/>
      <c r="AT1673" s="159"/>
      <c r="AU1673" s="159"/>
    </row>
    <row r="1674" spans="27:64" ht="12.95" customHeight="1">
      <c r="AA1674" s="159"/>
      <c r="AB1674" s="159"/>
      <c r="AC1674" s="159"/>
      <c r="AD1674" s="159"/>
      <c r="AE1674" s="159"/>
      <c r="AG1674" s="184"/>
      <c r="AN1674" s="159"/>
      <c r="AO1674" s="159"/>
      <c r="AP1674" s="159"/>
      <c r="AQ1674" s="159"/>
      <c r="AR1674" s="159"/>
      <c r="AS1674" s="159"/>
      <c r="AT1674" s="159"/>
      <c r="AU1674" s="159"/>
    </row>
    <row r="1675" spans="27:64" ht="12.95" customHeight="1">
      <c r="AA1675" s="159"/>
      <c r="AB1675" s="159"/>
      <c r="AC1675" s="159"/>
      <c r="AD1675" s="159"/>
      <c r="AE1675" s="159"/>
      <c r="AG1675" s="184"/>
      <c r="AN1675" s="159"/>
      <c r="AO1675" s="159"/>
      <c r="AP1675" s="159"/>
      <c r="AQ1675" s="159"/>
      <c r="AR1675" s="159"/>
      <c r="AS1675" s="159"/>
      <c r="AT1675" s="159"/>
      <c r="AU1675" s="159"/>
      <c r="AV1675" s="159"/>
      <c r="AX1675" s="159"/>
    </row>
    <row r="1676" spans="27:64" ht="12.95" customHeight="1">
      <c r="AA1676" s="159"/>
      <c r="AB1676" s="159"/>
      <c r="AC1676" s="159"/>
      <c r="AD1676" s="159"/>
      <c r="AE1676" s="159"/>
      <c r="AG1676" s="184"/>
      <c r="AN1676" s="159"/>
      <c r="AO1676" s="159"/>
      <c r="AP1676" s="159"/>
      <c r="AQ1676" s="159"/>
      <c r="AR1676" s="159"/>
      <c r="AS1676" s="159"/>
      <c r="AT1676" s="159"/>
      <c r="AU1676" s="159"/>
      <c r="AV1676" s="159"/>
    </row>
    <row r="1677" spans="27:64" ht="12.95" customHeight="1">
      <c r="AA1677" s="159"/>
      <c r="AB1677" s="159"/>
      <c r="AC1677" s="159"/>
      <c r="AD1677" s="159"/>
      <c r="AE1677" s="159"/>
      <c r="AG1677" s="184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159"/>
      <c r="AX1677" s="159"/>
      <c r="AY1677" s="159"/>
      <c r="AZ1677" s="159"/>
      <c r="BA1677" s="159"/>
      <c r="BB1677" s="159"/>
      <c r="BC1677" s="159"/>
      <c r="BD1677" s="159"/>
      <c r="BE1677" s="159"/>
      <c r="BF1677" s="159"/>
      <c r="BG1677" s="159"/>
      <c r="BH1677" s="159"/>
      <c r="BI1677" s="159"/>
      <c r="BJ1677" s="159"/>
      <c r="BK1677" s="159"/>
      <c r="BL1677" s="159"/>
    </row>
    <row r="1678" spans="27:64" ht="12.95" customHeight="1">
      <c r="AA1678" s="159"/>
      <c r="AB1678" s="159"/>
      <c r="AC1678" s="159"/>
      <c r="AD1678" s="159"/>
      <c r="AE1678" s="159"/>
      <c r="AG1678" s="184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159"/>
      <c r="AX1678" s="159"/>
      <c r="AY1678" s="159"/>
      <c r="AZ1678" s="159"/>
      <c r="BA1678" s="159"/>
      <c r="BB1678" s="159"/>
      <c r="BC1678" s="159"/>
      <c r="BD1678" s="159"/>
      <c r="BE1678" s="159"/>
      <c r="BF1678" s="159"/>
      <c r="BG1678" s="159"/>
      <c r="BH1678" s="159"/>
      <c r="BI1678" s="159"/>
      <c r="BJ1678" s="159"/>
      <c r="BK1678" s="159"/>
      <c r="BL1678" s="159"/>
    </row>
    <row r="1679" spans="27:64" ht="12.95" customHeight="1">
      <c r="AA1679" s="159"/>
      <c r="AB1679" s="159"/>
      <c r="AC1679" s="159"/>
      <c r="AD1679" s="159"/>
      <c r="AE1679" s="159"/>
      <c r="AG1679" s="184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159"/>
      <c r="AX1679" s="159"/>
      <c r="AY1679" s="159"/>
      <c r="AZ1679" s="159"/>
      <c r="BA1679" s="159"/>
      <c r="BB1679" s="159"/>
      <c r="BC1679" s="159"/>
      <c r="BD1679" s="159"/>
      <c r="BE1679" s="159"/>
      <c r="BF1679" s="159"/>
      <c r="BG1679" s="159"/>
      <c r="BH1679" s="159"/>
      <c r="BI1679" s="159"/>
      <c r="BJ1679" s="159"/>
      <c r="BK1679" s="159"/>
      <c r="BL1679" s="159"/>
    </row>
    <row r="1680" spans="27:64" ht="12.95" customHeight="1">
      <c r="AA1680" s="159"/>
      <c r="AB1680" s="159"/>
      <c r="AC1680" s="159"/>
      <c r="AD1680" s="159"/>
      <c r="AE1680" s="159"/>
      <c r="AG1680" s="184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159"/>
      <c r="AX1680" s="159"/>
      <c r="AY1680" s="159"/>
      <c r="AZ1680" s="159"/>
      <c r="BA1680" s="159"/>
      <c r="BB1680" s="159"/>
      <c r="BC1680" s="159"/>
      <c r="BD1680" s="159"/>
      <c r="BE1680" s="159"/>
      <c r="BF1680" s="159"/>
      <c r="BG1680" s="159"/>
      <c r="BH1680" s="159"/>
      <c r="BI1680" s="159"/>
      <c r="BJ1680" s="159"/>
      <c r="BK1680" s="159"/>
      <c r="BL1680" s="159"/>
    </row>
    <row r="1681" spans="27:64" ht="12.95" customHeight="1">
      <c r="AA1681" s="159"/>
      <c r="AB1681" s="159"/>
      <c r="AC1681" s="159"/>
      <c r="AD1681" s="159"/>
      <c r="AE1681" s="159"/>
      <c r="AG1681" s="184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X1681" s="159"/>
    </row>
    <row r="1682" spans="27:64" ht="12.95" customHeight="1">
      <c r="AA1682" s="159"/>
      <c r="AB1682" s="159"/>
      <c r="AC1682" s="159"/>
      <c r="AD1682" s="159"/>
      <c r="AE1682" s="159"/>
      <c r="AG1682" s="184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159"/>
      <c r="AX1682" s="159"/>
      <c r="AY1682" s="159"/>
      <c r="AZ1682" s="159"/>
      <c r="BA1682" s="159"/>
      <c r="BB1682" s="159"/>
      <c r="BC1682" s="159"/>
      <c r="BD1682" s="159"/>
      <c r="BE1682" s="159"/>
      <c r="BF1682" s="159"/>
      <c r="BG1682" s="159"/>
      <c r="BH1682" s="159"/>
      <c r="BI1682" s="159"/>
      <c r="BJ1682" s="159"/>
      <c r="BK1682" s="159"/>
      <c r="BL1682" s="159"/>
    </row>
    <row r="1683" spans="27:64" ht="12.95" customHeight="1">
      <c r="AA1683" s="159"/>
      <c r="AB1683" s="159"/>
      <c r="AC1683" s="159"/>
      <c r="AD1683" s="159"/>
      <c r="AE1683" s="159"/>
      <c r="AG1683" s="184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159"/>
      <c r="AX1683" s="159"/>
      <c r="AY1683" s="159"/>
      <c r="AZ1683" s="159"/>
      <c r="BA1683" s="159"/>
      <c r="BB1683" s="159"/>
      <c r="BC1683" s="159"/>
      <c r="BD1683" s="159"/>
      <c r="BE1683" s="159"/>
      <c r="BF1683" s="159"/>
      <c r="BG1683" s="159"/>
      <c r="BH1683" s="159"/>
      <c r="BI1683" s="159"/>
      <c r="BJ1683" s="159"/>
      <c r="BK1683" s="159"/>
      <c r="BL1683" s="159"/>
    </row>
    <row r="1684" spans="27:64" ht="12.95" customHeight="1">
      <c r="AA1684" s="159"/>
      <c r="AB1684" s="159"/>
      <c r="AC1684" s="159"/>
      <c r="AD1684" s="159"/>
      <c r="AE1684" s="159"/>
      <c r="AG1684" s="184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X1684" s="159"/>
    </row>
    <row r="1685" spans="27:64" ht="12.95" customHeight="1">
      <c r="AA1685" s="159"/>
      <c r="AB1685" s="159"/>
      <c r="AC1685" s="159"/>
      <c r="AD1685" s="159"/>
      <c r="AE1685" s="159"/>
      <c r="AG1685" s="184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X1685" s="159"/>
    </row>
    <row r="1686" spans="27:64" ht="12.95" customHeight="1">
      <c r="AA1686" s="159"/>
      <c r="AB1686" s="159"/>
      <c r="AC1686" s="159"/>
      <c r="AD1686" s="159"/>
      <c r="AE1686" s="159"/>
      <c r="AG1686" s="184"/>
      <c r="AN1686" s="159"/>
      <c r="AO1686" s="159"/>
      <c r="AP1686" s="159"/>
      <c r="AQ1686" s="159"/>
      <c r="AR1686" s="159"/>
      <c r="AS1686" s="159"/>
      <c r="AT1686" s="159"/>
      <c r="AU1686" s="159"/>
      <c r="AV1686" s="159"/>
      <c r="AX1686" s="159"/>
      <c r="AY1686" s="159"/>
      <c r="AZ1686" s="159"/>
      <c r="BA1686" s="159"/>
      <c r="BB1686" s="159"/>
      <c r="BC1686" s="159"/>
      <c r="BD1686" s="159"/>
      <c r="BE1686" s="159"/>
      <c r="BF1686" s="159"/>
      <c r="BG1686" s="159"/>
      <c r="BH1686" s="159"/>
      <c r="BI1686" s="159"/>
      <c r="BJ1686" s="159"/>
      <c r="BK1686" s="159"/>
      <c r="BL1686" s="159"/>
    </row>
    <row r="1687" spans="27:64" ht="12.95" customHeight="1">
      <c r="AA1687" s="159"/>
      <c r="AB1687" s="159"/>
      <c r="AC1687" s="159"/>
      <c r="AD1687" s="159"/>
      <c r="AE1687" s="159"/>
      <c r="AG1687" s="184"/>
      <c r="AN1687" s="159"/>
      <c r="AO1687" s="159"/>
      <c r="AP1687" s="159"/>
      <c r="AQ1687" s="159"/>
      <c r="AR1687" s="159"/>
      <c r="AS1687" s="159"/>
      <c r="AT1687" s="159"/>
      <c r="AU1687" s="159"/>
      <c r="AV1687" s="159"/>
      <c r="AW1687" s="159"/>
      <c r="AX1687" s="159"/>
      <c r="AY1687" s="159"/>
      <c r="AZ1687" s="159"/>
      <c r="BA1687" s="159"/>
      <c r="BB1687" s="159"/>
      <c r="BC1687" s="159"/>
      <c r="BD1687" s="159"/>
      <c r="BE1687" s="159"/>
      <c r="BF1687" s="159"/>
      <c r="BG1687" s="159"/>
      <c r="BH1687" s="159"/>
      <c r="BI1687" s="159"/>
      <c r="BJ1687" s="159"/>
      <c r="BK1687" s="159"/>
      <c r="BL1687" s="159"/>
    </row>
    <row r="1688" spans="27:64" ht="12.95" customHeight="1">
      <c r="AA1688" s="159"/>
      <c r="AB1688" s="159"/>
      <c r="AC1688" s="159"/>
      <c r="AD1688" s="159"/>
      <c r="AE1688" s="159"/>
      <c r="AG1688" s="184"/>
      <c r="AN1688" s="159"/>
      <c r="AO1688" s="159"/>
      <c r="AP1688" s="159"/>
      <c r="AQ1688" s="159"/>
      <c r="AR1688" s="159"/>
      <c r="AS1688" s="159"/>
      <c r="AT1688" s="159"/>
      <c r="AU1688" s="159"/>
      <c r="AV1688" s="159"/>
      <c r="AW1688" s="159"/>
      <c r="AX1688" s="159"/>
      <c r="AY1688" s="159"/>
      <c r="AZ1688" s="159"/>
      <c r="BA1688" s="159"/>
      <c r="BB1688" s="159"/>
      <c r="BC1688" s="159"/>
      <c r="BD1688" s="159"/>
      <c r="BE1688" s="159"/>
      <c r="BF1688" s="159"/>
      <c r="BG1688" s="159"/>
      <c r="BH1688" s="159"/>
      <c r="BI1688" s="159"/>
      <c r="BJ1688" s="159"/>
      <c r="BK1688" s="159"/>
      <c r="BL1688" s="159"/>
    </row>
    <row r="1689" spans="27:64" ht="12.95" customHeight="1">
      <c r="AA1689" s="159"/>
      <c r="AB1689" s="159"/>
      <c r="AC1689" s="159"/>
      <c r="AD1689" s="159"/>
      <c r="AE1689" s="159"/>
      <c r="AG1689" s="184"/>
      <c r="AN1689" s="159"/>
      <c r="AO1689" s="159"/>
      <c r="AP1689" s="159"/>
      <c r="AQ1689" s="159"/>
      <c r="AR1689" s="159"/>
      <c r="AS1689" s="159"/>
      <c r="AT1689" s="159"/>
      <c r="AU1689" s="159"/>
      <c r="AV1689" s="159"/>
    </row>
    <row r="1690" spans="27:64" ht="12.95" customHeight="1">
      <c r="AA1690" s="159"/>
      <c r="AB1690" s="159"/>
      <c r="AC1690" s="159"/>
      <c r="AD1690" s="159"/>
      <c r="AE1690" s="159"/>
      <c r="AG1690" s="184"/>
      <c r="AN1690" s="159"/>
      <c r="AO1690" s="159"/>
      <c r="AP1690" s="159"/>
      <c r="AQ1690" s="159"/>
      <c r="AR1690" s="159"/>
      <c r="AS1690" s="159"/>
      <c r="AT1690" s="159"/>
      <c r="AU1690" s="159"/>
      <c r="AV1690" s="159"/>
    </row>
    <row r="1691" spans="27:64" ht="12.95" customHeight="1">
      <c r="AA1691" s="159"/>
      <c r="AB1691" s="159"/>
      <c r="AC1691" s="159"/>
      <c r="AD1691" s="159"/>
      <c r="AE1691" s="159"/>
      <c r="AG1691" s="184"/>
      <c r="AN1691" s="159"/>
      <c r="AO1691" s="159"/>
      <c r="AP1691" s="159"/>
      <c r="AQ1691" s="159"/>
      <c r="AR1691" s="159"/>
      <c r="AS1691" s="159"/>
      <c r="AT1691" s="159"/>
      <c r="AU1691" s="159"/>
      <c r="AV1691" s="159"/>
    </row>
    <row r="1692" spans="27:64" ht="12.95" customHeight="1">
      <c r="AA1692" s="159"/>
      <c r="AB1692" s="159"/>
      <c r="AC1692" s="159"/>
      <c r="AD1692" s="159"/>
      <c r="AE1692" s="159"/>
      <c r="AG1692" s="184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X1692" s="159"/>
    </row>
    <row r="1693" spans="27:64" ht="12.95" customHeight="1">
      <c r="AA1693" s="159"/>
      <c r="AB1693" s="159"/>
      <c r="AC1693" s="159"/>
      <c r="AD1693" s="159"/>
      <c r="AE1693" s="159"/>
      <c r="AG1693" s="184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159"/>
      <c r="AX1693" s="159"/>
      <c r="AY1693" s="159"/>
      <c r="AZ1693" s="159"/>
      <c r="BA1693" s="159"/>
      <c r="BB1693" s="159"/>
      <c r="BC1693" s="159"/>
      <c r="BD1693" s="159"/>
      <c r="BE1693" s="159"/>
      <c r="BF1693" s="159"/>
      <c r="BG1693" s="159"/>
      <c r="BH1693" s="159"/>
      <c r="BI1693" s="159"/>
      <c r="BJ1693" s="159"/>
      <c r="BK1693" s="159"/>
      <c r="BL1693" s="159"/>
    </row>
    <row r="1694" spans="27:64" ht="12.95" customHeight="1">
      <c r="AA1694" s="159"/>
      <c r="AB1694" s="159"/>
      <c r="AC1694" s="159"/>
      <c r="AD1694" s="159"/>
      <c r="AE1694" s="159"/>
      <c r="AG1694" s="184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159"/>
      <c r="AX1694" s="159"/>
      <c r="AY1694" s="159"/>
      <c r="AZ1694" s="159"/>
      <c r="BA1694" s="159"/>
      <c r="BB1694" s="159"/>
      <c r="BC1694" s="159"/>
      <c r="BD1694" s="159"/>
      <c r="BE1694" s="159"/>
      <c r="BF1694" s="159"/>
      <c r="BG1694" s="159"/>
      <c r="BH1694" s="159"/>
      <c r="BI1694" s="159"/>
      <c r="BJ1694" s="159"/>
      <c r="BK1694" s="159"/>
      <c r="BL1694" s="159"/>
    </row>
    <row r="1695" spans="27:64" ht="12.95" customHeight="1">
      <c r="AA1695" s="159"/>
      <c r="AB1695" s="159"/>
      <c r="AC1695" s="159"/>
      <c r="AD1695" s="159"/>
      <c r="AE1695" s="159"/>
      <c r="AG1695" s="184"/>
      <c r="AN1695" s="159"/>
      <c r="AO1695" s="159"/>
      <c r="AP1695" s="159"/>
      <c r="AQ1695" s="159"/>
      <c r="AR1695" s="159"/>
      <c r="AS1695" s="159"/>
      <c r="AT1695" s="159"/>
      <c r="AU1695" s="159"/>
    </row>
    <row r="1696" spans="27:64" ht="12.95" customHeight="1">
      <c r="AA1696" s="159"/>
      <c r="AB1696" s="159"/>
      <c r="AC1696" s="159"/>
      <c r="AD1696" s="159"/>
      <c r="AE1696" s="159"/>
      <c r="AG1696" s="184"/>
      <c r="AN1696" s="159"/>
      <c r="AO1696" s="159"/>
      <c r="AP1696" s="159"/>
      <c r="AQ1696" s="159"/>
      <c r="AR1696" s="159"/>
      <c r="AS1696" s="159"/>
      <c r="AT1696" s="159"/>
      <c r="AU1696" s="159"/>
      <c r="AV1696" s="159"/>
      <c r="AX1696" s="159"/>
    </row>
    <row r="1697" spans="27:64" ht="12.95" customHeight="1">
      <c r="AA1697" s="159"/>
      <c r="AB1697" s="159"/>
      <c r="AC1697" s="159"/>
      <c r="AD1697" s="159"/>
      <c r="AE1697" s="159"/>
      <c r="AG1697" s="184"/>
      <c r="AN1697" s="159"/>
      <c r="AO1697" s="159"/>
      <c r="AP1697" s="159"/>
      <c r="AQ1697" s="159"/>
      <c r="AR1697" s="159"/>
      <c r="AS1697" s="159"/>
      <c r="AT1697" s="159"/>
      <c r="AU1697" s="159"/>
      <c r="AV1697" s="159"/>
    </row>
    <row r="1698" spans="27:64" ht="12.95" customHeight="1">
      <c r="AA1698" s="159"/>
      <c r="AB1698" s="159"/>
      <c r="AC1698" s="159"/>
      <c r="AD1698" s="159"/>
      <c r="AE1698" s="159"/>
      <c r="AG1698" s="184"/>
      <c r="AN1698" s="159"/>
      <c r="AO1698" s="159"/>
      <c r="AP1698" s="159"/>
      <c r="AQ1698" s="159"/>
      <c r="AR1698" s="159"/>
      <c r="AS1698" s="159"/>
      <c r="AT1698" s="159"/>
      <c r="AU1698" s="159"/>
      <c r="AV1698" s="159"/>
    </row>
    <row r="1699" spans="27:64" ht="12.95" customHeight="1">
      <c r="AA1699" s="159"/>
      <c r="AB1699" s="159"/>
      <c r="AC1699" s="159"/>
      <c r="AD1699" s="159"/>
      <c r="AE1699" s="159"/>
      <c r="AG1699" s="184"/>
      <c r="AN1699" s="159"/>
      <c r="AO1699" s="159"/>
      <c r="AP1699" s="159"/>
      <c r="AQ1699" s="159"/>
      <c r="AR1699" s="159"/>
      <c r="AS1699" s="159"/>
      <c r="AT1699" s="159"/>
      <c r="AU1699" s="159"/>
    </row>
    <row r="1700" spans="27:64" ht="12.95" customHeight="1">
      <c r="AA1700" s="159"/>
      <c r="AB1700" s="159"/>
      <c r="AC1700" s="159"/>
      <c r="AD1700" s="159"/>
      <c r="AE1700" s="159"/>
      <c r="AG1700" s="184"/>
      <c r="AN1700" s="159"/>
      <c r="AO1700" s="159"/>
      <c r="AP1700" s="159"/>
      <c r="AQ1700" s="159"/>
      <c r="AR1700" s="159"/>
      <c r="AS1700" s="159"/>
      <c r="AT1700" s="159"/>
      <c r="AU1700" s="159"/>
    </row>
    <row r="1701" spans="27:64" ht="12.95" customHeight="1">
      <c r="AA1701" s="159"/>
      <c r="AB1701" s="159"/>
      <c r="AC1701" s="159"/>
      <c r="AD1701" s="159"/>
      <c r="AE1701" s="159"/>
      <c r="AG1701" s="184"/>
      <c r="AN1701" s="159"/>
      <c r="AO1701" s="159"/>
      <c r="AP1701" s="159"/>
      <c r="AQ1701" s="159"/>
      <c r="AR1701" s="159"/>
      <c r="AS1701" s="159"/>
      <c r="AT1701" s="159"/>
      <c r="AU1701" s="159"/>
    </row>
    <row r="1702" spans="27:64" ht="12.95" customHeight="1">
      <c r="AA1702" s="159"/>
      <c r="AB1702" s="159"/>
      <c r="AC1702" s="159"/>
      <c r="AD1702" s="159"/>
      <c r="AE1702" s="159"/>
      <c r="AG1702" s="184"/>
      <c r="AN1702" s="159"/>
      <c r="AO1702" s="159"/>
      <c r="AP1702" s="159"/>
      <c r="AQ1702" s="159"/>
      <c r="AR1702" s="159"/>
      <c r="AS1702" s="159"/>
      <c r="AT1702" s="159"/>
      <c r="AU1702" s="159"/>
    </row>
    <row r="1703" spans="27:64" ht="12.95" customHeight="1">
      <c r="AA1703" s="159"/>
      <c r="AB1703" s="159"/>
      <c r="AC1703" s="159"/>
      <c r="AD1703" s="159"/>
      <c r="AE1703" s="159"/>
      <c r="AG1703" s="184"/>
      <c r="AN1703" s="159"/>
      <c r="AO1703" s="159"/>
      <c r="AP1703" s="159"/>
      <c r="AQ1703" s="159"/>
      <c r="AR1703" s="159"/>
      <c r="AS1703" s="159"/>
      <c r="AT1703" s="159"/>
      <c r="AU1703" s="159"/>
    </row>
    <row r="1704" spans="27:64" ht="12.95" customHeight="1">
      <c r="AA1704" s="159"/>
      <c r="AB1704" s="159"/>
      <c r="AC1704" s="159"/>
      <c r="AD1704" s="159"/>
      <c r="AE1704" s="159"/>
      <c r="AG1704" s="184"/>
      <c r="AN1704" s="159"/>
      <c r="AO1704" s="159"/>
      <c r="AP1704" s="159"/>
      <c r="AQ1704" s="159"/>
      <c r="AR1704" s="159"/>
      <c r="AS1704" s="159"/>
      <c r="AT1704" s="159"/>
      <c r="AU1704" s="159"/>
    </row>
    <row r="1705" spans="27:64" ht="12.95" customHeight="1">
      <c r="AA1705" s="159"/>
      <c r="AB1705" s="159"/>
      <c r="AC1705" s="159"/>
      <c r="AD1705" s="159"/>
      <c r="AE1705" s="159"/>
      <c r="AG1705" s="184"/>
      <c r="AN1705" s="159"/>
      <c r="AO1705" s="159"/>
      <c r="AP1705" s="159"/>
      <c r="AQ1705" s="159"/>
      <c r="AR1705" s="159"/>
      <c r="AS1705" s="159"/>
      <c r="AT1705" s="159"/>
      <c r="AU1705" s="159"/>
    </row>
    <row r="1706" spans="27:64" ht="12.95" customHeight="1">
      <c r="AA1706" s="159"/>
      <c r="AB1706" s="159"/>
      <c r="AC1706" s="159"/>
      <c r="AD1706" s="159"/>
      <c r="AE1706" s="159"/>
      <c r="AG1706" s="184"/>
      <c r="AN1706" s="159"/>
      <c r="AO1706" s="159"/>
      <c r="AP1706" s="159"/>
      <c r="AQ1706" s="159"/>
      <c r="AR1706" s="159"/>
      <c r="AS1706" s="159"/>
      <c r="AT1706" s="159"/>
      <c r="AU1706" s="159"/>
    </row>
    <row r="1707" spans="27:64" ht="12.95" customHeight="1">
      <c r="AA1707" s="159"/>
      <c r="AB1707" s="159"/>
      <c r="AC1707" s="159"/>
      <c r="AD1707" s="159"/>
      <c r="AE1707" s="159"/>
      <c r="AG1707" s="184"/>
      <c r="AN1707" s="159"/>
      <c r="AO1707" s="159"/>
      <c r="AP1707" s="159"/>
      <c r="AQ1707" s="159"/>
      <c r="AR1707" s="159"/>
      <c r="AS1707" s="159"/>
      <c r="AT1707" s="159"/>
      <c r="AU1707" s="159"/>
      <c r="AV1707" s="159"/>
    </row>
    <row r="1708" spans="27:64" ht="12.95" customHeight="1">
      <c r="AA1708" s="159"/>
      <c r="AB1708" s="159"/>
      <c r="AC1708" s="159"/>
      <c r="AD1708" s="159"/>
      <c r="AE1708" s="159"/>
      <c r="AG1708" s="184"/>
      <c r="AN1708" s="159"/>
      <c r="AO1708" s="159"/>
      <c r="AP1708" s="159"/>
      <c r="AQ1708" s="159"/>
      <c r="AR1708" s="159"/>
      <c r="AS1708" s="159"/>
      <c r="AT1708" s="159"/>
      <c r="AU1708" s="159"/>
      <c r="AV1708" s="159"/>
      <c r="AW1708" s="159"/>
      <c r="AX1708" s="159"/>
      <c r="AY1708" s="159"/>
      <c r="AZ1708" s="159"/>
      <c r="BA1708" s="159"/>
      <c r="BB1708" s="159"/>
      <c r="BC1708" s="159"/>
      <c r="BD1708" s="159"/>
      <c r="BE1708" s="159"/>
      <c r="BF1708" s="159"/>
      <c r="BG1708" s="159"/>
      <c r="BH1708" s="159"/>
      <c r="BI1708" s="159"/>
      <c r="BJ1708" s="159"/>
      <c r="BK1708" s="159"/>
      <c r="BL1708" s="159"/>
    </row>
    <row r="1709" spans="27:64" ht="12.95" customHeight="1">
      <c r="AA1709" s="159"/>
      <c r="AB1709" s="159"/>
      <c r="AC1709" s="159"/>
      <c r="AD1709" s="159"/>
      <c r="AE1709" s="159"/>
      <c r="AG1709" s="184"/>
      <c r="AN1709" s="159"/>
      <c r="AO1709" s="159"/>
      <c r="AP1709" s="159"/>
      <c r="AQ1709" s="159"/>
      <c r="AR1709" s="159"/>
      <c r="AS1709" s="159"/>
      <c r="AT1709" s="159"/>
      <c r="AU1709" s="159"/>
      <c r="AV1709" s="159"/>
    </row>
    <row r="1710" spans="27:64" ht="12.95" customHeight="1">
      <c r="AA1710" s="159"/>
      <c r="AB1710" s="159"/>
      <c r="AC1710" s="159"/>
      <c r="AD1710" s="159"/>
      <c r="AE1710" s="159"/>
      <c r="AG1710" s="184"/>
      <c r="AN1710" s="159"/>
      <c r="AO1710" s="159"/>
      <c r="AP1710" s="159"/>
      <c r="AQ1710" s="159"/>
      <c r="AR1710" s="159"/>
      <c r="AS1710" s="159"/>
      <c r="AT1710" s="159"/>
      <c r="AU1710" s="159"/>
      <c r="AV1710" s="159"/>
    </row>
    <row r="1711" spans="27:64" ht="12.95" customHeight="1">
      <c r="AA1711" s="159"/>
      <c r="AB1711" s="159"/>
      <c r="AC1711" s="159"/>
      <c r="AD1711" s="159"/>
      <c r="AE1711" s="159"/>
      <c r="AG1711" s="184"/>
      <c r="AN1711" s="159"/>
      <c r="AO1711" s="159"/>
      <c r="AP1711" s="159"/>
      <c r="AQ1711" s="159"/>
      <c r="AR1711" s="159"/>
      <c r="AS1711" s="159"/>
      <c r="AT1711" s="159"/>
      <c r="AU1711" s="159"/>
      <c r="AV1711" s="159"/>
      <c r="AX1711" s="159"/>
    </row>
    <row r="1712" spans="27:64" ht="12.95" customHeight="1">
      <c r="AA1712" s="159"/>
      <c r="AB1712" s="159"/>
      <c r="AC1712" s="159"/>
      <c r="AD1712" s="159"/>
      <c r="AE1712" s="159"/>
      <c r="AG1712" s="184"/>
      <c r="AN1712" s="159"/>
      <c r="AO1712" s="159"/>
      <c r="AP1712" s="159"/>
      <c r="AQ1712" s="159"/>
      <c r="AR1712" s="159"/>
      <c r="AS1712" s="159"/>
      <c r="AT1712" s="159"/>
      <c r="AU1712" s="159"/>
      <c r="AV1712" s="159"/>
    </row>
    <row r="1713" spans="27:64" ht="12.95" customHeight="1">
      <c r="AA1713" s="159"/>
      <c r="AB1713" s="159"/>
      <c r="AC1713" s="159"/>
      <c r="AD1713" s="159"/>
      <c r="AE1713" s="159"/>
      <c r="AG1713" s="184"/>
      <c r="AN1713" s="159"/>
      <c r="AO1713" s="159"/>
      <c r="AP1713" s="159"/>
      <c r="AQ1713" s="159"/>
      <c r="AR1713" s="159"/>
      <c r="AS1713" s="159"/>
      <c r="AT1713" s="159"/>
      <c r="AU1713" s="159"/>
    </row>
    <row r="1714" spans="27:64" ht="12.95" customHeight="1">
      <c r="AA1714" s="159"/>
      <c r="AB1714" s="159"/>
      <c r="AC1714" s="159"/>
      <c r="AD1714" s="159"/>
      <c r="AE1714" s="159"/>
      <c r="AG1714" s="184"/>
      <c r="AN1714" s="159"/>
      <c r="AO1714" s="159"/>
      <c r="AP1714" s="159"/>
      <c r="AQ1714" s="159"/>
      <c r="AR1714" s="159"/>
      <c r="AS1714" s="159"/>
      <c r="AT1714" s="159"/>
      <c r="AU1714" s="159"/>
      <c r="AV1714" s="159"/>
      <c r="AX1714" s="159"/>
    </row>
    <row r="1715" spans="27:64" ht="12.95" customHeight="1">
      <c r="AA1715" s="159"/>
      <c r="AB1715" s="159"/>
      <c r="AC1715" s="159"/>
      <c r="AD1715" s="159"/>
      <c r="AE1715" s="159"/>
      <c r="AG1715" s="184"/>
      <c r="AN1715" s="159"/>
      <c r="AO1715" s="159"/>
      <c r="AP1715" s="159"/>
      <c r="AQ1715" s="159"/>
      <c r="AR1715" s="159"/>
      <c r="AS1715" s="159"/>
      <c r="AT1715" s="159"/>
      <c r="AU1715" s="159"/>
      <c r="AV1715" s="159"/>
      <c r="AX1715" s="159"/>
      <c r="AY1715" s="159"/>
      <c r="AZ1715" s="159"/>
      <c r="BA1715" s="159"/>
      <c r="BB1715" s="159"/>
      <c r="BC1715" s="159"/>
      <c r="BD1715" s="159"/>
      <c r="BE1715" s="159"/>
      <c r="BF1715" s="159"/>
      <c r="BG1715" s="159"/>
      <c r="BH1715" s="159"/>
      <c r="BI1715" s="159"/>
      <c r="BJ1715" s="159"/>
      <c r="BK1715" s="159"/>
      <c r="BL1715" s="159"/>
    </row>
    <row r="1716" spans="27:64" ht="12.95" customHeight="1">
      <c r="AA1716" s="159"/>
      <c r="AB1716" s="159"/>
      <c r="AC1716" s="159"/>
      <c r="AD1716" s="159"/>
      <c r="AE1716" s="159"/>
      <c r="AG1716" s="184"/>
      <c r="AN1716" s="159"/>
      <c r="AO1716" s="159"/>
      <c r="AP1716" s="159"/>
      <c r="AQ1716" s="159"/>
      <c r="AR1716" s="159"/>
      <c r="AS1716" s="159"/>
      <c r="AT1716" s="159"/>
      <c r="AU1716" s="159"/>
      <c r="AV1716" s="159"/>
      <c r="AW1716" s="159"/>
      <c r="AX1716" s="159"/>
      <c r="AY1716" s="159"/>
      <c r="AZ1716" s="159"/>
      <c r="BA1716" s="159"/>
      <c r="BB1716" s="159"/>
      <c r="BC1716" s="159"/>
      <c r="BD1716" s="159"/>
      <c r="BE1716" s="159"/>
      <c r="BF1716" s="159"/>
      <c r="BG1716" s="159"/>
      <c r="BH1716" s="159"/>
      <c r="BI1716" s="159"/>
      <c r="BJ1716" s="159"/>
      <c r="BK1716" s="159"/>
      <c r="BL1716" s="159"/>
    </row>
    <row r="1717" spans="27:64" ht="12.95" customHeight="1">
      <c r="AA1717" s="159"/>
      <c r="AB1717" s="159"/>
      <c r="AC1717" s="159"/>
      <c r="AD1717" s="159"/>
      <c r="AE1717" s="159"/>
      <c r="AG1717" s="184"/>
      <c r="AN1717" s="159"/>
      <c r="AO1717" s="159"/>
      <c r="AP1717" s="159"/>
      <c r="AQ1717" s="159"/>
      <c r="AR1717" s="159"/>
      <c r="AS1717" s="159"/>
      <c r="AT1717" s="159"/>
      <c r="AU1717" s="159"/>
      <c r="AV1717" s="159"/>
    </row>
    <row r="1718" spans="27:64" ht="12.95" customHeight="1">
      <c r="AA1718" s="159"/>
      <c r="AB1718" s="159"/>
      <c r="AC1718" s="159"/>
      <c r="AD1718" s="159"/>
      <c r="AE1718" s="159"/>
      <c r="AG1718" s="184"/>
      <c r="AN1718" s="159"/>
      <c r="AO1718" s="159"/>
      <c r="AP1718" s="159"/>
      <c r="AQ1718" s="159"/>
      <c r="AR1718" s="159"/>
      <c r="AS1718" s="159"/>
      <c r="AT1718" s="159"/>
      <c r="AU1718" s="159"/>
    </row>
    <row r="1719" spans="27:64" ht="12.95" customHeight="1">
      <c r="AA1719" s="159"/>
      <c r="AB1719" s="159"/>
      <c r="AC1719" s="159"/>
      <c r="AD1719" s="159"/>
      <c r="AE1719" s="159"/>
      <c r="AG1719" s="184"/>
      <c r="AN1719" s="159"/>
      <c r="AO1719" s="159"/>
      <c r="AP1719" s="159"/>
      <c r="AQ1719" s="159"/>
      <c r="AR1719" s="159"/>
      <c r="AS1719" s="159"/>
      <c r="AT1719" s="159"/>
      <c r="AU1719" s="159"/>
      <c r="AV1719" s="159"/>
    </row>
    <row r="1720" spans="27:64" ht="12.95" customHeight="1">
      <c r="AA1720" s="159"/>
      <c r="AB1720" s="159"/>
      <c r="AC1720" s="159"/>
      <c r="AD1720" s="159"/>
      <c r="AE1720" s="159"/>
      <c r="AG1720" s="184"/>
      <c r="AN1720" s="159"/>
      <c r="AO1720" s="159"/>
      <c r="AP1720" s="159"/>
      <c r="AQ1720" s="159"/>
      <c r="AR1720" s="159"/>
      <c r="AS1720" s="159"/>
      <c r="AT1720" s="159"/>
      <c r="AU1720" s="159"/>
      <c r="AV1720" s="159"/>
    </row>
    <row r="1721" spans="27:64" ht="12.95" customHeight="1">
      <c r="AA1721" s="159"/>
      <c r="AB1721" s="159"/>
      <c r="AC1721" s="159"/>
      <c r="AD1721" s="159"/>
      <c r="AE1721" s="159"/>
      <c r="AG1721" s="184"/>
      <c r="AN1721" s="159"/>
      <c r="AO1721" s="159"/>
      <c r="AP1721" s="159"/>
      <c r="AQ1721" s="159"/>
      <c r="AR1721" s="159"/>
      <c r="AS1721" s="159"/>
      <c r="AT1721" s="159"/>
      <c r="AU1721" s="159"/>
      <c r="AV1721" s="159"/>
    </row>
    <row r="1722" spans="27:64" ht="12.95" customHeight="1">
      <c r="AA1722" s="159"/>
      <c r="AB1722" s="159"/>
      <c r="AC1722" s="159"/>
      <c r="AD1722" s="159"/>
      <c r="AE1722" s="159"/>
      <c r="AG1722" s="184"/>
      <c r="AN1722" s="159"/>
      <c r="AO1722" s="159"/>
      <c r="AP1722" s="159"/>
      <c r="AQ1722" s="159"/>
      <c r="AR1722" s="159"/>
      <c r="AS1722" s="159"/>
      <c r="AT1722" s="159"/>
      <c r="AU1722" s="159"/>
      <c r="AV1722" s="159"/>
    </row>
    <row r="1723" spans="27:64" ht="12.95" customHeight="1">
      <c r="AA1723" s="159"/>
      <c r="AB1723" s="159"/>
      <c r="AC1723" s="159"/>
      <c r="AD1723" s="159"/>
      <c r="AE1723" s="159"/>
      <c r="AG1723" s="184"/>
      <c r="AN1723" s="159"/>
      <c r="AO1723" s="159"/>
      <c r="AP1723" s="159"/>
      <c r="AQ1723" s="159"/>
      <c r="AR1723" s="159"/>
      <c r="AS1723" s="159"/>
      <c r="AT1723" s="159"/>
      <c r="AU1723" s="159"/>
      <c r="AV1723" s="159"/>
    </row>
    <row r="1724" spans="27:64" ht="12.95" customHeight="1">
      <c r="AA1724" s="159"/>
      <c r="AB1724" s="159"/>
      <c r="AC1724" s="159"/>
      <c r="AD1724" s="159"/>
      <c r="AE1724" s="159"/>
      <c r="AG1724" s="184"/>
      <c r="AN1724" s="159"/>
      <c r="AO1724" s="159"/>
      <c r="AP1724" s="159"/>
      <c r="AQ1724" s="159"/>
      <c r="AR1724" s="159"/>
      <c r="AS1724" s="159"/>
      <c r="AT1724" s="159"/>
      <c r="AU1724" s="159"/>
      <c r="AV1724" s="159"/>
      <c r="AX1724" s="159"/>
      <c r="AY1724" s="159"/>
      <c r="AZ1724" s="159"/>
      <c r="BA1724" s="159"/>
      <c r="BB1724" s="159"/>
      <c r="BC1724" s="159"/>
      <c r="BD1724" s="159"/>
      <c r="BE1724" s="159"/>
      <c r="BF1724" s="159"/>
      <c r="BG1724" s="159"/>
      <c r="BH1724" s="159"/>
      <c r="BI1724" s="159"/>
      <c r="BJ1724" s="159"/>
      <c r="BK1724" s="159"/>
      <c r="BL1724" s="159"/>
    </row>
    <row r="1725" spans="27:64" ht="12.95" customHeight="1">
      <c r="AA1725" s="159"/>
      <c r="AB1725" s="159"/>
      <c r="AC1725" s="159"/>
      <c r="AD1725" s="159"/>
      <c r="AE1725" s="159"/>
      <c r="AG1725" s="184"/>
      <c r="AN1725" s="159"/>
      <c r="AO1725" s="159"/>
      <c r="AP1725" s="159"/>
      <c r="AQ1725" s="159"/>
      <c r="AR1725" s="159"/>
      <c r="AS1725" s="159"/>
      <c r="AT1725" s="159"/>
      <c r="AU1725" s="159"/>
    </row>
    <row r="1726" spans="27:64" ht="12.95" customHeight="1">
      <c r="AA1726" s="159"/>
      <c r="AB1726" s="159"/>
      <c r="AC1726" s="159"/>
      <c r="AD1726" s="159"/>
      <c r="AE1726" s="159"/>
      <c r="AG1726" s="184"/>
      <c r="AN1726" s="159"/>
      <c r="AO1726" s="159"/>
      <c r="AP1726" s="159"/>
      <c r="AQ1726" s="159"/>
      <c r="AR1726" s="159"/>
      <c r="AS1726" s="159"/>
      <c r="AT1726" s="159"/>
      <c r="AU1726" s="159"/>
      <c r="AV1726" s="159"/>
    </row>
    <row r="1727" spans="27:64" ht="12.95" customHeight="1">
      <c r="AA1727" s="159"/>
      <c r="AB1727" s="159"/>
      <c r="AC1727" s="159"/>
      <c r="AD1727" s="159"/>
      <c r="AE1727" s="159"/>
      <c r="AG1727" s="184"/>
      <c r="AN1727" s="159"/>
      <c r="AO1727" s="159"/>
      <c r="AP1727" s="159"/>
      <c r="AQ1727" s="159"/>
      <c r="AR1727" s="159"/>
      <c r="AS1727" s="159"/>
      <c r="AT1727" s="159"/>
      <c r="AU1727" s="159"/>
      <c r="AV1727" s="159"/>
    </row>
    <row r="1728" spans="27:64" ht="12.95" customHeight="1">
      <c r="AA1728" s="159"/>
      <c r="AB1728" s="159"/>
      <c r="AC1728" s="159"/>
      <c r="AD1728" s="159"/>
      <c r="AE1728" s="159"/>
      <c r="AG1728" s="184"/>
      <c r="AN1728" s="159"/>
      <c r="AO1728" s="159"/>
      <c r="AP1728" s="159"/>
      <c r="AQ1728" s="159"/>
      <c r="AR1728" s="159"/>
      <c r="AS1728" s="159"/>
      <c r="AT1728" s="159"/>
      <c r="AU1728" s="159"/>
    </row>
    <row r="1729" spans="27:64" ht="12.95" customHeight="1">
      <c r="AA1729" s="159"/>
      <c r="AB1729" s="159"/>
      <c r="AC1729" s="159"/>
      <c r="AD1729" s="159"/>
      <c r="AE1729" s="159"/>
      <c r="AG1729" s="184"/>
      <c r="AN1729" s="159"/>
      <c r="AO1729" s="159"/>
      <c r="AP1729" s="159"/>
      <c r="AQ1729" s="159"/>
      <c r="AR1729" s="159"/>
      <c r="AS1729" s="159"/>
      <c r="AT1729" s="159"/>
      <c r="AU1729" s="159"/>
      <c r="AV1729" s="159"/>
      <c r="AX1729" s="159"/>
      <c r="AY1729" s="159"/>
      <c r="AZ1729" s="159"/>
      <c r="BA1729" s="159"/>
      <c r="BB1729" s="159"/>
      <c r="BC1729" s="159"/>
      <c r="BD1729" s="159"/>
      <c r="BE1729" s="159"/>
      <c r="BF1729" s="159"/>
      <c r="BG1729" s="159"/>
      <c r="BH1729" s="159"/>
      <c r="BI1729" s="159"/>
      <c r="BJ1729" s="159"/>
      <c r="BK1729" s="159"/>
      <c r="BL1729" s="159"/>
    </row>
    <row r="1730" spans="27:64" ht="12.95" customHeight="1">
      <c r="AA1730" s="159"/>
      <c r="AB1730" s="159"/>
      <c r="AC1730" s="159"/>
      <c r="AD1730" s="159"/>
      <c r="AE1730" s="159"/>
      <c r="AG1730" s="184"/>
      <c r="AN1730" s="159"/>
      <c r="AO1730" s="159"/>
      <c r="AP1730" s="159"/>
      <c r="AQ1730" s="159"/>
      <c r="AR1730" s="159"/>
      <c r="AS1730" s="159"/>
      <c r="AT1730" s="159"/>
      <c r="AU1730" s="159"/>
      <c r="AV1730" s="159"/>
    </row>
    <row r="1731" spans="27:64" ht="12.95" customHeight="1">
      <c r="AA1731" s="159"/>
      <c r="AB1731" s="159"/>
      <c r="AC1731" s="159"/>
      <c r="AD1731" s="159"/>
      <c r="AE1731" s="159"/>
      <c r="AG1731" s="184"/>
      <c r="AN1731" s="159"/>
      <c r="AO1731" s="159"/>
      <c r="AP1731" s="159"/>
      <c r="AQ1731" s="159"/>
      <c r="AR1731" s="159"/>
      <c r="AS1731" s="159"/>
      <c r="AT1731" s="159"/>
      <c r="AU1731" s="159"/>
    </row>
    <row r="1732" spans="27:64" ht="12.95" customHeight="1">
      <c r="AA1732" s="159"/>
      <c r="AB1732" s="159"/>
      <c r="AC1732" s="159"/>
      <c r="AD1732" s="159"/>
      <c r="AE1732" s="159"/>
      <c r="AG1732" s="184"/>
      <c r="AN1732" s="159"/>
      <c r="AO1732" s="159"/>
      <c r="AP1732" s="159"/>
      <c r="AQ1732" s="159"/>
      <c r="AR1732" s="159"/>
      <c r="AS1732" s="159"/>
      <c r="AT1732" s="159"/>
      <c r="AU1732" s="159"/>
    </row>
    <row r="1733" spans="27:64" ht="12.95" customHeight="1">
      <c r="AA1733" s="159"/>
      <c r="AB1733" s="159"/>
      <c r="AC1733" s="159"/>
      <c r="AD1733" s="159"/>
      <c r="AE1733" s="159"/>
      <c r="AG1733" s="184"/>
      <c r="AN1733" s="159"/>
      <c r="AO1733" s="159"/>
      <c r="AP1733" s="159"/>
      <c r="AQ1733" s="159"/>
      <c r="AR1733" s="159"/>
      <c r="AS1733" s="159"/>
      <c r="AT1733" s="159"/>
      <c r="AU1733" s="159"/>
    </row>
    <row r="1734" spans="27:64" ht="12.95" customHeight="1">
      <c r="AA1734" s="159"/>
      <c r="AB1734" s="159"/>
      <c r="AC1734" s="159"/>
      <c r="AD1734" s="159"/>
      <c r="AE1734" s="159"/>
      <c r="AG1734" s="184"/>
      <c r="AN1734" s="159"/>
      <c r="AO1734" s="159"/>
      <c r="AP1734" s="159"/>
      <c r="AQ1734" s="159"/>
      <c r="AR1734" s="159"/>
      <c r="AS1734" s="159"/>
      <c r="AT1734" s="159"/>
      <c r="AU1734" s="159"/>
      <c r="AV1734" s="159"/>
      <c r="AX1734" s="159"/>
      <c r="AY1734" s="159"/>
      <c r="AZ1734" s="159"/>
      <c r="BA1734" s="159"/>
      <c r="BB1734" s="159"/>
      <c r="BC1734" s="159"/>
      <c r="BD1734" s="159"/>
      <c r="BE1734" s="159"/>
      <c r="BF1734" s="159"/>
      <c r="BG1734" s="159"/>
      <c r="BH1734" s="159"/>
      <c r="BI1734" s="159"/>
      <c r="BJ1734" s="159"/>
      <c r="BK1734" s="159"/>
      <c r="BL1734" s="159"/>
    </row>
    <row r="1735" spans="27:64" ht="12.95" customHeight="1">
      <c r="AA1735" s="159"/>
      <c r="AB1735" s="159"/>
      <c r="AC1735" s="159"/>
      <c r="AD1735" s="159"/>
      <c r="AE1735" s="159"/>
      <c r="AG1735" s="184"/>
      <c r="AN1735" s="159"/>
      <c r="AO1735" s="159"/>
      <c r="AP1735" s="159"/>
      <c r="AQ1735" s="159"/>
      <c r="AR1735" s="159"/>
      <c r="AS1735" s="159"/>
      <c r="AT1735" s="159"/>
      <c r="AU1735" s="159"/>
    </row>
    <row r="1736" spans="27:64" ht="12.95" customHeight="1">
      <c r="AA1736" s="159"/>
      <c r="AB1736" s="159"/>
      <c r="AC1736" s="159"/>
      <c r="AD1736" s="159"/>
      <c r="AE1736" s="159"/>
      <c r="AG1736" s="184"/>
      <c r="AN1736" s="159"/>
      <c r="AO1736" s="159"/>
      <c r="AP1736" s="159"/>
      <c r="AQ1736" s="159"/>
      <c r="AR1736" s="159"/>
      <c r="AS1736" s="159"/>
      <c r="AT1736" s="159"/>
      <c r="AU1736" s="159"/>
      <c r="AV1736" s="159"/>
      <c r="AX1736" s="159"/>
    </row>
    <row r="1737" spans="27:64" ht="12.95" customHeight="1">
      <c r="AA1737" s="159"/>
      <c r="AB1737" s="159"/>
      <c r="AC1737" s="159"/>
      <c r="AD1737" s="159"/>
      <c r="AE1737" s="159"/>
      <c r="AG1737" s="184"/>
      <c r="AN1737" s="159"/>
      <c r="AO1737" s="159"/>
      <c r="AP1737" s="159"/>
      <c r="AQ1737" s="159"/>
      <c r="AR1737" s="159"/>
      <c r="AS1737" s="159"/>
      <c r="AT1737" s="159"/>
      <c r="AU1737" s="159"/>
    </row>
    <row r="1738" spans="27:64" ht="12.95" customHeight="1">
      <c r="AA1738" s="159"/>
      <c r="AB1738" s="159"/>
      <c r="AC1738" s="159"/>
      <c r="AD1738" s="159"/>
      <c r="AE1738" s="159"/>
      <c r="AG1738" s="184"/>
      <c r="AN1738" s="159"/>
      <c r="AO1738" s="159"/>
      <c r="AP1738" s="159"/>
      <c r="AQ1738" s="159"/>
      <c r="AR1738" s="159"/>
      <c r="AS1738" s="159"/>
      <c r="AT1738" s="159"/>
      <c r="AU1738" s="159"/>
    </row>
    <row r="1739" spans="27:64" ht="12.95" customHeight="1">
      <c r="AA1739" s="159"/>
      <c r="AB1739" s="159"/>
      <c r="AC1739" s="159"/>
      <c r="AD1739" s="159"/>
      <c r="AE1739" s="159"/>
      <c r="AG1739" s="184"/>
      <c r="AN1739" s="159"/>
      <c r="AO1739" s="159"/>
      <c r="AP1739" s="159"/>
      <c r="AQ1739" s="159"/>
      <c r="AR1739" s="159"/>
      <c r="AS1739" s="159"/>
      <c r="AT1739" s="159"/>
      <c r="AU1739" s="159"/>
      <c r="AV1739" s="159"/>
      <c r="AW1739" s="159"/>
      <c r="AX1739" s="159"/>
      <c r="AY1739" s="159"/>
      <c r="AZ1739" s="159"/>
      <c r="BA1739" s="159"/>
      <c r="BB1739" s="159"/>
      <c r="BC1739" s="159"/>
      <c r="BD1739" s="159"/>
      <c r="BE1739" s="159"/>
      <c r="BF1739" s="159"/>
      <c r="BG1739" s="159"/>
      <c r="BH1739" s="159"/>
      <c r="BI1739" s="159"/>
      <c r="BJ1739" s="159"/>
      <c r="BK1739" s="159"/>
      <c r="BL1739" s="159"/>
    </row>
    <row r="1740" spans="27:64" ht="12.95" customHeight="1">
      <c r="AA1740" s="159"/>
      <c r="AB1740" s="159"/>
      <c r="AC1740" s="159"/>
      <c r="AD1740" s="159"/>
      <c r="AE1740" s="159"/>
      <c r="AG1740" s="184"/>
      <c r="AN1740" s="159"/>
      <c r="AO1740" s="159"/>
      <c r="AP1740" s="159"/>
      <c r="AQ1740" s="159"/>
      <c r="AR1740" s="159"/>
      <c r="AS1740" s="159"/>
      <c r="AT1740" s="159"/>
      <c r="AU1740" s="159"/>
      <c r="AV1740" s="159"/>
      <c r="AW1740" s="159"/>
      <c r="AX1740" s="159"/>
      <c r="AY1740" s="159"/>
      <c r="AZ1740" s="159"/>
      <c r="BA1740" s="159"/>
      <c r="BB1740" s="159"/>
      <c r="BC1740" s="159"/>
      <c r="BD1740" s="159"/>
      <c r="BE1740" s="159"/>
      <c r="BF1740" s="159"/>
      <c r="BG1740" s="159"/>
      <c r="BH1740" s="159"/>
      <c r="BI1740" s="159"/>
      <c r="BJ1740" s="159"/>
      <c r="BK1740" s="159"/>
      <c r="BL1740" s="159"/>
    </row>
    <row r="1741" spans="27:64" ht="12.95" customHeight="1">
      <c r="AA1741" s="159"/>
      <c r="AB1741" s="159"/>
      <c r="AC1741" s="159"/>
      <c r="AD1741" s="159"/>
      <c r="AE1741" s="159"/>
      <c r="AG1741" s="184"/>
      <c r="AN1741" s="159"/>
      <c r="AO1741" s="159"/>
      <c r="AP1741" s="159"/>
      <c r="AQ1741" s="159"/>
      <c r="AR1741" s="159"/>
      <c r="AS1741" s="159"/>
      <c r="AT1741" s="159"/>
      <c r="AU1741" s="159"/>
    </row>
    <row r="1742" spans="27:64" ht="12.95" customHeight="1">
      <c r="AA1742" s="159"/>
      <c r="AB1742" s="159"/>
      <c r="AC1742" s="159"/>
      <c r="AD1742" s="159"/>
      <c r="AE1742" s="159"/>
      <c r="AG1742" s="184"/>
      <c r="AN1742" s="159"/>
      <c r="AO1742" s="159"/>
      <c r="AP1742" s="159"/>
      <c r="AQ1742" s="159"/>
      <c r="AR1742" s="159"/>
      <c r="AS1742" s="159"/>
      <c r="AT1742" s="159"/>
      <c r="AU1742" s="159"/>
    </row>
    <row r="1743" spans="27:64" ht="12.95" customHeight="1">
      <c r="AA1743" s="159"/>
      <c r="AB1743" s="159"/>
      <c r="AC1743" s="159"/>
      <c r="AD1743" s="159"/>
      <c r="AE1743" s="159"/>
      <c r="AG1743" s="184"/>
      <c r="AN1743" s="159"/>
      <c r="AO1743" s="159"/>
      <c r="AP1743" s="159"/>
      <c r="AQ1743" s="159"/>
      <c r="AR1743" s="159"/>
      <c r="AS1743" s="159"/>
      <c r="AT1743" s="159"/>
      <c r="AU1743" s="159"/>
      <c r="AV1743" s="159"/>
    </row>
    <row r="1744" spans="27:64" ht="12.95" customHeight="1">
      <c r="AA1744" s="159"/>
      <c r="AB1744" s="159"/>
      <c r="AC1744" s="159"/>
      <c r="AD1744" s="159"/>
      <c r="AE1744" s="159"/>
      <c r="AG1744" s="184"/>
      <c r="AN1744" s="159"/>
      <c r="AO1744" s="159"/>
      <c r="AP1744" s="159"/>
      <c r="AQ1744" s="159"/>
      <c r="AR1744" s="159"/>
      <c r="AS1744" s="159"/>
      <c r="AT1744" s="159"/>
      <c r="AU1744" s="159"/>
    </row>
    <row r="1745" spans="27:64" ht="12.95" customHeight="1">
      <c r="AA1745" s="159"/>
      <c r="AB1745" s="159"/>
      <c r="AC1745" s="159"/>
      <c r="AD1745" s="159"/>
      <c r="AE1745" s="159"/>
      <c r="AG1745" s="184"/>
      <c r="AN1745" s="159"/>
      <c r="AO1745" s="159"/>
      <c r="AP1745" s="159"/>
      <c r="AQ1745" s="159"/>
      <c r="AR1745" s="159"/>
      <c r="AS1745" s="159"/>
      <c r="AT1745" s="159"/>
      <c r="AU1745" s="159"/>
    </row>
    <row r="1746" spans="27:64" ht="12.95" customHeight="1">
      <c r="AA1746" s="159"/>
      <c r="AB1746" s="159"/>
      <c r="AC1746" s="159"/>
      <c r="AD1746" s="159"/>
      <c r="AE1746" s="159"/>
      <c r="AG1746" s="184"/>
      <c r="AN1746" s="159"/>
      <c r="AO1746" s="159"/>
      <c r="AP1746" s="159"/>
      <c r="AQ1746" s="159"/>
      <c r="AR1746" s="159"/>
      <c r="AS1746" s="159"/>
      <c r="AT1746" s="159"/>
      <c r="AU1746" s="159"/>
    </row>
    <row r="1747" spans="27:64" ht="12.95" customHeight="1">
      <c r="AA1747" s="159"/>
      <c r="AB1747" s="159"/>
      <c r="AC1747" s="159"/>
      <c r="AD1747" s="159"/>
      <c r="AE1747" s="159"/>
      <c r="AG1747" s="184"/>
      <c r="AN1747" s="159"/>
      <c r="AO1747" s="159"/>
      <c r="AP1747" s="159"/>
      <c r="AQ1747" s="159"/>
      <c r="AR1747" s="159"/>
      <c r="AS1747" s="159"/>
      <c r="AT1747" s="159"/>
      <c r="AU1747" s="159"/>
    </row>
    <row r="1748" spans="27:64" ht="12.95" customHeight="1">
      <c r="AA1748" s="159"/>
      <c r="AB1748" s="159"/>
      <c r="AC1748" s="159"/>
      <c r="AD1748" s="159"/>
      <c r="AE1748" s="159"/>
      <c r="AG1748" s="184"/>
      <c r="AN1748" s="159"/>
      <c r="AO1748" s="159"/>
      <c r="AP1748" s="159"/>
      <c r="AQ1748" s="159"/>
      <c r="AR1748" s="159"/>
      <c r="AS1748" s="159"/>
      <c r="AT1748" s="159"/>
      <c r="AU1748" s="159"/>
    </row>
    <row r="1749" spans="27:64" ht="12.95" customHeight="1">
      <c r="AA1749" s="159"/>
      <c r="AB1749" s="159"/>
      <c r="AC1749" s="159"/>
      <c r="AD1749" s="159"/>
      <c r="AE1749" s="159"/>
      <c r="AG1749" s="184"/>
      <c r="AN1749" s="159"/>
      <c r="AO1749" s="159"/>
      <c r="AP1749" s="159"/>
      <c r="AQ1749" s="159"/>
      <c r="AR1749" s="159"/>
      <c r="AS1749" s="159"/>
      <c r="AT1749" s="159"/>
      <c r="AU1749" s="159"/>
      <c r="AV1749" s="159"/>
    </row>
    <row r="1750" spans="27:64" ht="12.95" customHeight="1">
      <c r="AA1750" s="159"/>
      <c r="AB1750" s="159"/>
      <c r="AC1750" s="159"/>
      <c r="AD1750" s="159"/>
      <c r="AE1750" s="159"/>
      <c r="AG1750" s="184"/>
      <c r="AN1750" s="159"/>
      <c r="AO1750" s="159"/>
      <c r="AP1750" s="159"/>
      <c r="AQ1750" s="159"/>
      <c r="AR1750" s="159"/>
      <c r="AS1750" s="159"/>
      <c r="AT1750" s="159"/>
      <c r="AU1750" s="159"/>
    </row>
    <row r="1751" spans="27:64" ht="12.95" customHeight="1">
      <c r="AA1751" s="159"/>
      <c r="AB1751" s="159"/>
      <c r="AC1751" s="159"/>
      <c r="AD1751" s="159"/>
      <c r="AE1751" s="159"/>
      <c r="AG1751" s="184"/>
      <c r="AN1751" s="159"/>
      <c r="AO1751" s="159"/>
      <c r="AP1751" s="159"/>
      <c r="AQ1751" s="159"/>
      <c r="AR1751" s="159"/>
      <c r="AS1751" s="159"/>
      <c r="AT1751" s="159"/>
      <c r="AU1751" s="159"/>
    </row>
    <row r="1752" spans="27:64" ht="12.95" customHeight="1">
      <c r="AA1752" s="159"/>
      <c r="AB1752" s="159"/>
      <c r="AC1752" s="159"/>
      <c r="AD1752" s="159"/>
      <c r="AE1752" s="159"/>
      <c r="AG1752" s="184"/>
      <c r="AN1752" s="159"/>
      <c r="AO1752" s="159"/>
      <c r="AP1752" s="159"/>
      <c r="AQ1752" s="159"/>
      <c r="AR1752" s="159"/>
      <c r="AS1752" s="159"/>
      <c r="AT1752" s="159"/>
      <c r="AU1752" s="159"/>
      <c r="AV1752" s="159"/>
      <c r="AW1752" s="159"/>
      <c r="AX1752" s="159"/>
      <c r="AY1752" s="159"/>
      <c r="AZ1752" s="159"/>
      <c r="BA1752" s="159"/>
      <c r="BB1752" s="159"/>
      <c r="BC1752" s="159"/>
      <c r="BD1752" s="159"/>
      <c r="BE1752" s="159"/>
      <c r="BF1752" s="159"/>
      <c r="BG1752" s="159"/>
      <c r="BH1752" s="159"/>
      <c r="BI1752" s="159"/>
      <c r="BJ1752" s="159"/>
      <c r="BK1752" s="159"/>
      <c r="BL1752" s="159"/>
    </row>
    <row r="1753" spans="27:64" ht="12.95" customHeight="1">
      <c r="AA1753" s="159"/>
      <c r="AB1753" s="159"/>
      <c r="AC1753" s="159"/>
      <c r="AD1753" s="159"/>
      <c r="AE1753" s="159"/>
      <c r="AG1753" s="184"/>
      <c r="AN1753" s="159"/>
      <c r="AO1753" s="159"/>
      <c r="AP1753" s="159"/>
      <c r="AQ1753" s="159"/>
      <c r="AR1753" s="159"/>
      <c r="AS1753" s="159"/>
      <c r="AT1753" s="159"/>
      <c r="AU1753" s="159"/>
    </row>
    <row r="1754" spans="27:64" ht="12.95" customHeight="1">
      <c r="AA1754" s="159"/>
      <c r="AB1754" s="159"/>
      <c r="AC1754" s="159"/>
      <c r="AD1754" s="159"/>
      <c r="AE1754" s="159"/>
      <c r="AG1754" s="184"/>
      <c r="AN1754" s="159"/>
      <c r="AO1754" s="159"/>
      <c r="AP1754" s="159"/>
      <c r="AQ1754" s="159"/>
      <c r="AR1754" s="159"/>
      <c r="AS1754" s="159"/>
      <c r="AT1754" s="159"/>
      <c r="AU1754" s="159"/>
    </row>
    <row r="1755" spans="27:64" ht="12.95" customHeight="1">
      <c r="AA1755" s="159"/>
      <c r="AB1755" s="159"/>
      <c r="AC1755" s="159"/>
      <c r="AD1755" s="159"/>
      <c r="AE1755" s="159"/>
      <c r="AG1755" s="184"/>
      <c r="AN1755" s="159"/>
      <c r="AO1755" s="159"/>
      <c r="AP1755" s="159"/>
      <c r="AQ1755" s="159"/>
      <c r="AR1755" s="159"/>
      <c r="AS1755" s="159"/>
      <c r="AT1755" s="159"/>
      <c r="AU1755" s="159"/>
    </row>
    <row r="1756" spans="27:64" ht="12.95" customHeight="1">
      <c r="AA1756" s="159"/>
      <c r="AB1756" s="159"/>
      <c r="AC1756" s="159"/>
      <c r="AD1756" s="159"/>
      <c r="AE1756" s="159"/>
      <c r="AG1756" s="184"/>
      <c r="AN1756" s="159"/>
      <c r="AO1756" s="159"/>
      <c r="AP1756" s="159"/>
      <c r="AQ1756" s="159"/>
      <c r="AR1756" s="159"/>
      <c r="AS1756" s="159"/>
      <c r="AT1756" s="159"/>
      <c r="AU1756" s="159"/>
    </row>
    <row r="1757" spans="27:64" ht="12.95" customHeight="1">
      <c r="AA1757" s="159"/>
      <c r="AB1757" s="159"/>
      <c r="AC1757" s="159"/>
      <c r="AD1757" s="159"/>
      <c r="AE1757" s="159"/>
      <c r="AG1757" s="184"/>
      <c r="AN1757" s="159"/>
      <c r="AO1757" s="159"/>
      <c r="AP1757" s="159"/>
      <c r="AQ1757" s="159"/>
      <c r="AR1757" s="159"/>
      <c r="AS1757" s="159"/>
      <c r="AT1757" s="159"/>
      <c r="AU1757" s="159"/>
    </row>
    <row r="1758" spans="27:64" ht="12.95" customHeight="1">
      <c r="AA1758" s="159"/>
      <c r="AB1758" s="159"/>
      <c r="AC1758" s="159"/>
      <c r="AD1758" s="159"/>
      <c r="AE1758" s="159"/>
      <c r="AG1758" s="184"/>
      <c r="AN1758" s="159"/>
      <c r="AO1758" s="159"/>
      <c r="AP1758" s="159"/>
      <c r="AQ1758" s="159"/>
      <c r="AR1758" s="159"/>
      <c r="AS1758" s="159"/>
      <c r="AT1758" s="159"/>
      <c r="AU1758" s="159"/>
      <c r="AV1758" s="159"/>
      <c r="AW1758" s="159"/>
      <c r="AX1758" s="159"/>
      <c r="AY1758" s="159"/>
      <c r="AZ1758" s="159"/>
      <c r="BA1758" s="159"/>
      <c r="BB1758" s="159"/>
      <c r="BC1758" s="159"/>
      <c r="BD1758" s="159"/>
      <c r="BE1758" s="159"/>
      <c r="BF1758" s="159"/>
      <c r="BG1758" s="159"/>
      <c r="BH1758" s="159"/>
      <c r="BI1758" s="159"/>
      <c r="BJ1758" s="159"/>
      <c r="BK1758" s="159"/>
      <c r="BL1758" s="159"/>
    </row>
    <row r="1759" spans="27:64" ht="12.95" customHeight="1">
      <c r="AA1759" s="159"/>
      <c r="AB1759" s="159"/>
      <c r="AC1759" s="159"/>
      <c r="AD1759" s="159"/>
      <c r="AE1759" s="159"/>
      <c r="AG1759" s="184"/>
      <c r="AN1759" s="159"/>
      <c r="AO1759" s="159"/>
      <c r="AP1759" s="159"/>
      <c r="AQ1759" s="159"/>
      <c r="AR1759" s="159"/>
      <c r="AS1759" s="159"/>
      <c r="AT1759" s="159"/>
      <c r="AU1759" s="159"/>
      <c r="AV1759" s="159"/>
      <c r="AW1759" s="159"/>
      <c r="AX1759" s="159"/>
      <c r="AY1759" s="159"/>
      <c r="AZ1759" s="159"/>
      <c r="BA1759" s="159"/>
      <c r="BB1759" s="159"/>
      <c r="BC1759" s="159"/>
      <c r="BD1759" s="159"/>
      <c r="BE1759" s="159"/>
      <c r="BF1759" s="159"/>
      <c r="BG1759" s="159"/>
      <c r="BH1759" s="159"/>
      <c r="BI1759" s="159"/>
      <c r="BJ1759" s="159"/>
      <c r="BK1759" s="159"/>
      <c r="BL1759" s="159"/>
    </row>
    <row r="1760" spans="27:64" ht="12.95" customHeight="1">
      <c r="AA1760" s="159"/>
      <c r="AB1760" s="159"/>
      <c r="AC1760" s="159"/>
      <c r="AD1760" s="159"/>
      <c r="AE1760" s="159"/>
      <c r="AG1760" s="184"/>
      <c r="AN1760" s="159"/>
      <c r="AO1760" s="159"/>
      <c r="AP1760" s="159"/>
      <c r="AQ1760" s="159"/>
      <c r="AR1760" s="159"/>
      <c r="AS1760" s="159"/>
      <c r="AT1760" s="159"/>
      <c r="AU1760" s="159"/>
      <c r="AV1760" s="159"/>
    </row>
    <row r="1761" spans="27:64" ht="12.95" customHeight="1">
      <c r="AA1761" s="159"/>
      <c r="AB1761" s="159"/>
      <c r="AC1761" s="159"/>
      <c r="AD1761" s="159"/>
      <c r="AE1761" s="159"/>
      <c r="AG1761" s="184"/>
      <c r="AN1761" s="159"/>
      <c r="AO1761" s="159"/>
      <c r="AP1761" s="159"/>
      <c r="AQ1761" s="159"/>
      <c r="AR1761" s="159"/>
      <c r="AS1761" s="159"/>
      <c r="AT1761" s="159"/>
      <c r="AU1761" s="159"/>
      <c r="AV1761" s="159"/>
    </row>
    <row r="1762" spans="27:64" ht="12.95" customHeight="1">
      <c r="AA1762" s="159"/>
      <c r="AB1762" s="159"/>
      <c r="AC1762" s="159"/>
      <c r="AD1762" s="159"/>
      <c r="AE1762" s="159"/>
      <c r="AG1762" s="184"/>
      <c r="AN1762" s="159"/>
      <c r="AO1762" s="159"/>
      <c r="AP1762" s="159"/>
      <c r="AQ1762" s="159"/>
      <c r="AR1762" s="159"/>
      <c r="AS1762" s="159"/>
      <c r="AT1762" s="159"/>
      <c r="AU1762" s="159"/>
    </row>
    <row r="1763" spans="27:64" ht="12.95" customHeight="1">
      <c r="AA1763" s="159"/>
      <c r="AB1763" s="159"/>
      <c r="AC1763" s="159"/>
      <c r="AD1763" s="159"/>
      <c r="AE1763" s="159"/>
      <c r="AG1763" s="184"/>
      <c r="AN1763" s="159"/>
      <c r="AO1763" s="159"/>
      <c r="AP1763" s="159"/>
      <c r="AQ1763" s="159"/>
      <c r="AR1763" s="159"/>
      <c r="AS1763" s="159"/>
      <c r="AT1763" s="159"/>
      <c r="AU1763" s="159"/>
    </row>
    <row r="1764" spans="27:64" ht="12.95" customHeight="1">
      <c r="AA1764" s="159"/>
      <c r="AB1764" s="159"/>
      <c r="AC1764" s="159"/>
      <c r="AD1764" s="159"/>
      <c r="AE1764" s="159"/>
      <c r="AG1764" s="184"/>
      <c r="AN1764" s="159"/>
      <c r="AO1764" s="159"/>
      <c r="AP1764" s="159"/>
      <c r="AQ1764" s="159"/>
      <c r="AR1764" s="159"/>
      <c r="AS1764" s="159"/>
      <c r="AT1764" s="159"/>
      <c r="AU1764" s="159"/>
      <c r="AV1764" s="159"/>
      <c r="AW1764" s="159"/>
      <c r="AX1764" s="159"/>
      <c r="AY1764" s="159"/>
      <c r="AZ1764" s="159"/>
      <c r="BA1764" s="159"/>
      <c r="BB1764" s="159"/>
      <c r="BC1764" s="159"/>
      <c r="BD1764" s="159"/>
      <c r="BE1764" s="159"/>
      <c r="BF1764" s="159"/>
      <c r="BG1764" s="159"/>
      <c r="BH1764" s="159"/>
      <c r="BI1764" s="159"/>
      <c r="BJ1764" s="159"/>
      <c r="BK1764" s="159"/>
      <c r="BL1764" s="159"/>
    </row>
    <row r="1765" spans="27:64" ht="12.95" customHeight="1">
      <c r="AA1765" s="159"/>
      <c r="AB1765" s="159"/>
      <c r="AC1765" s="159"/>
      <c r="AD1765" s="159"/>
      <c r="AE1765" s="159"/>
      <c r="AG1765" s="184"/>
      <c r="AN1765" s="159"/>
      <c r="AO1765" s="159"/>
      <c r="AP1765" s="159"/>
      <c r="AQ1765" s="159"/>
      <c r="AR1765" s="159"/>
      <c r="AS1765" s="159"/>
      <c r="AT1765" s="159"/>
      <c r="AU1765" s="159"/>
      <c r="AV1765" s="159"/>
      <c r="AX1765" s="159"/>
      <c r="AY1765" s="159"/>
      <c r="AZ1765" s="159"/>
      <c r="BA1765" s="159"/>
      <c r="BB1765" s="159"/>
      <c r="BC1765" s="159"/>
      <c r="BD1765" s="159"/>
      <c r="BE1765" s="159"/>
      <c r="BF1765" s="159"/>
      <c r="BG1765" s="159"/>
      <c r="BH1765" s="159"/>
      <c r="BI1765" s="159"/>
      <c r="BJ1765" s="159"/>
      <c r="BK1765" s="159"/>
      <c r="BL1765" s="159"/>
    </row>
    <row r="1766" spans="27:64" ht="12.95" customHeight="1">
      <c r="AA1766" s="159"/>
      <c r="AB1766" s="159"/>
      <c r="AC1766" s="159"/>
      <c r="AD1766" s="159"/>
      <c r="AE1766" s="159"/>
      <c r="AG1766" s="184"/>
      <c r="AN1766" s="159"/>
      <c r="AO1766" s="159"/>
      <c r="AP1766" s="159"/>
      <c r="AQ1766" s="159"/>
      <c r="AR1766" s="159"/>
      <c r="AS1766" s="159"/>
      <c r="AT1766" s="159"/>
      <c r="AU1766" s="159"/>
    </row>
    <row r="1767" spans="27:64" ht="12.95" customHeight="1">
      <c r="AA1767" s="159"/>
      <c r="AB1767" s="159"/>
      <c r="AC1767" s="159"/>
      <c r="AD1767" s="159"/>
      <c r="AE1767" s="159"/>
      <c r="AG1767" s="184"/>
      <c r="AN1767" s="159"/>
      <c r="AO1767" s="159"/>
      <c r="AP1767" s="159"/>
      <c r="AQ1767" s="159"/>
      <c r="AR1767" s="159"/>
      <c r="AS1767" s="159"/>
      <c r="AT1767" s="159"/>
      <c r="AU1767" s="159"/>
      <c r="AV1767" s="159"/>
    </row>
    <row r="1768" spans="27:64" ht="12.95" customHeight="1">
      <c r="AA1768" s="159"/>
      <c r="AB1768" s="159"/>
      <c r="AC1768" s="159"/>
      <c r="AD1768" s="159"/>
      <c r="AE1768" s="159"/>
      <c r="AG1768" s="184"/>
      <c r="AN1768" s="159"/>
      <c r="AO1768" s="159"/>
      <c r="AP1768" s="159"/>
      <c r="AQ1768" s="159"/>
      <c r="AR1768" s="159"/>
      <c r="AS1768" s="159"/>
      <c r="AT1768" s="159"/>
      <c r="AU1768" s="159"/>
    </row>
    <row r="1769" spans="27:64" ht="12.95" customHeight="1">
      <c r="AA1769" s="159"/>
      <c r="AB1769" s="159"/>
      <c r="AC1769" s="159"/>
      <c r="AD1769" s="159"/>
      <c r="AE1769" s="159"/>
      <c r="AG1769" s="184"/>
      <c r="AN1769" s="159"/>
      <c r="AO1769" s="159"/>
      <c r="AP1769" s="159"/>
      <c r="AQ1769" s="159"/>
      <c r="AR1769" s="159"/>
      <c r="AS1769" s="159"/>
      <c r="AT1769" s="159"/>
      <c r="AU1769" s="159"/>
      <c r="AV1769" s="159"/>
    </row>
    <row r="1770" spans="27:64" ht="12.95" customHeight="1">
      <c r="AA1770" s="159"/>
      <c r="AB1770" s="159"/>
      <c r="AC1770" s="159"/>
      <c r="AD1770" s="159"/>
      <c r="AE1770" s="159"/>
      <c r="AG1770" s="184"/>
      <c r="AN1770" s="159"/>
      <c r="AO1770" s="159"/>
      <c r="AP1770" s="159"/>
      <c r="AQ1770" s="159"/>
      <c r="AR1770" s="159"/>
      <c r="AS1770" s="159"/>
      <c r="AT1770" s="159"/>
      <c r="AU1770" s="159"/>
    </row>
    <row r="1771" spans="27:64" ht="12.95" customHeight="1">
      <c r="AA1771" s="159"/>
      <c r="AB1771" s="159"/>
      <c r="AC1771" s="159"/>
      <c r="AD1771" s="159"/>
      <c r="AE1771" s="159"/>
      <c r="AG1771" s="184"/>
      <c r="AN1771" s="159"/>
      <c r="AO1771" s="159"/>
      <c r="AP1771" s="159"/>
      <c r="AQ1771" s="159"/>
      <c r="AR1771" s="159"/>
      <c r="AS1771" s="159"/>
      <c r="AT1771" s="159"/>
      <c r="AU1771" s="159"/>
      <c r="AV1771" s="159"/>
    </row>
    <row r="1772" spans="27:64" ht="12.95" customHeight="1">
      <c r="AA1772" s="159"/>
      <c r="AB1772" s="159"/>
      <c r="AC1772" s="159"/>
      <c r="AD1772" s="159"/>
      <c r="AE1772" s="159"/>
      <c r="AG1772" s="184"/>
      <c r="AN1772" s="159"/>
      <c r="AO1772" s="159"/>
      <c r="AP1772" s="159"/>
      <c r="AQ1772" s="159"/>
      <c r="AR1772" s="159"/>
      <c r="AS1772" s="159"/>
      <c r="AT1772" s="159"/>
      <c r="AU1772" s="159"/>
      <c r="AV1772" s="159"/>
      <c r="AW1772" s="159"/>
      <c r="AX1772" s="159"/>
      <c r="AY1772" s="159"/>
      <c r="AZ1772" s="159"/>
      <c r="BA1772" s="159"/>
      <c r="BB1772" s="159"/>
      <c r="BC1772" s="159"/>
      <c r="BD1772" s="159"/>
      <c r="BE1772" s="159"/>
      <c r="BF1772" s="159"/>
      <c r="BG1772" s="159"/>
      <c r="BH1772" s="159"/>
      <c r="BI1772" s="159"/>
      <c r="BJ1772" s="159"/>
      <c r="BK1772" s="159"/>
      <c r="BL1772" s="159"/>
    </row>
    <row r="1773" spans="27:64" ht="12.95" customHeight="1">
      <c r="AA1773" s="159"/>
      <c r="AB1773" s="159"/>
      <c r="AC1773" s="159"/>
      <c r="AD1773" s="159"/>
      <c r="AE1773" s="159"/>
      <c r="AG1773" s="184"/>
      <c r="AN1773" s="159"/>
      <c r="AO1773" s="159"/>
      <c r="AP1773" s="159"/>
      <c r="AQ1773" s="159"/>
      <c r="AR1773" s="159"/>
      <c r="AS1773" s="159"/>
      <c r="AT1773" s="159"/>
      <c r="AU1773" s="159"/>
    </row>
    <row r="1774" spans="27:64" ht="12.95" customHeight="1">
      <c r="AA1774" s="159"/>
      <c r="AB1774" s="159"/>
      <c r="AC1774" s="159"/>
      <c r="AD1774" s="159"/>
      <c r="AE1774" s="159"/>
      <c r="AG1774" s="184"/>
      <c r="AN1774" s="159"/>
      <c r="AO1774" s="159"/>
      <c r="AP1774" s="159"/>
      <c r="AQ1774" s="159"/>
      <c r="AR1774" s="159"/>
      <c r="AS1774" s="159"/>
      <c r="AT1774" s="159"/>
      <c r="AU1774" s="159"/>
    </row>
    <row r="1775" spans="27:64" ht="12.95" customHeight="1">
      <c r="AA1775" s="159"/>
      <c r="AB1775" s="159"/>
      <c r="AC1775" s="159"/>
      <c r="AD1775" s="159"/>
      <c r="AE1775" s="159"/>
      <c r="AG1775" s="184"/>
      <c r="AN1775" s="159"/>
      <c r="AO1775" s="159"/>
      <c r="AP1775" s="159"/>
      <c r="AQ1775" s="159"/>
      <c r="AR1775" s="159"/>
      <c r="AS1775" s="159"/>
      <c r="AT1775" s="159"/>
      <c r="AU1775" s="159"/>
    </row>
    <row r="1776" spans="27:64" ht="12.95" customHeight="1">
      <c r="AA1776" s="159"/>
      <c r="AB1776" s="159"/>
      <c r="AC1776" s="159"/>
      <c r="AD1776" s="159"/>
      <c r="AE1776" s="159"/>
      <c r="AG1776" s="184"/>
      <c r="AN1776" s="159"/>
      <c r="AO1776" s="159"/>
      <c r="AP1776" s="159"/>
      <c r="AQ1776" s="159"/>
      <c r="AR1776" s="159"/>
      <c r="AS1776" s="159"/>
      <c r="AT1776" s="159"/>
      <c r="AU1776" s="159"/>
    </row>
    <row r="1777" spans="27:48" ht="12.95" customHeight="1">
      <c r="AA1777" s="159"/>
      <c r="AB1777" s="159"/>
      <c r="AC1777" s="159"/>
      <c r="AD1777" s="159"/>
      <c r="AE1777" s="159"/>
      <c r="AG1777" s="184"/>
      <c r="AN1777" s="159"/>
      <c r="AO1777" s="159"/>
      <c r="AP1777" s="159"/>
      <c r="AQ1777" s="159"/>
      <c r="AR1777" s="159"/>
      <c r="AS1777" s="159"/>
      <c r="AT1777" s="159"/>
      <c r="AU1777" s="159"/>
    </row>
    <row r="1778" spans="27:48" ht="12.95" customHeight="1">
      <c r="AA1778" s="159"/>
      <c r="AB1778" s="159"/>
      <c r="AC1778" s="159"/>
      <c r="AD1778" s="159"/>
      <c r="AE1778" s="159"/>
      <c r="AG1778" s="184"/>
      <c r="AN1778" s="159"/>
      <c r="AO1778" s="159"/>
      <c r="AP1778" s="159"/>
      <c r="AQ1778" s="159"/>
      <c r="AR1778" s="159"/>
      <c r="AS1778" s="159"/>
      <c r="AT1778" s="159"/>
      <c r="AU1778" s="159"/>
    </row>
    <row r="1779" spans="27:48" ht="12.95" customHeight="1">
      <c r="AA1779" s="159"/>
      <c r="AB1779" s="159"/>
      <c r="AC1779" s="159"/>
      <c r="AD1779" s="159"/>
      <c r="AE1779" s="159"/>
      <c r="AG1779" s="184"/>
      <c r="AN1779" s="159"/>
      <c r="AO1779" s="159"/>
      <c r="AP1779" s="159"/>
      <c r="AQ1779" s="159"/>
      <c r="AR1779" s="159"/>
      <c r="AS1779" s="159"/>
      <c r="AT1779" s="159"/>
      <c r="AU1779" s="159"/>
    </row>
    <row r="1780" spans="27:48" ht="12.95" customHeight="1">
      <c r="AA1780" s="159"/>
      <c r="AB1780" s="159"/>
      <c r="AC1780" s="159"/>
      <c r="AD1780" s="159"/>
      <c r="AE1780" s="159"/>
      <c r="AG1780" s="184"/>
      <c r="AN1780" s="159"/>
      <c r="AO1780" s="159"/>
      <c r="AP1780" s="159"/>
      <c r="AQ1780" s="159"/>
      <c r="AR1780" s="159"/>
      <c r="AS1780" s="159"/>
      <c r="AT1780" s="159"/>
      <c r="AU1780" s="159"/>
    </row>
    <row r="1781" spans="27:48" ht="12.95" customHeight="1">
      <c r="AA1781" s="159"/>
      <c r="AB1781" s="159"/>
      <c r="AC1781" s="159"/>
      <c r="AD1781" s="159"/>
      <c r="AE1781" s="159"/>
      <c r="AG1781" s="184"/>
      <c r="AN1781" s="159"/>
      <c r="AO1781" s="159"/>
      <c r="AP1781" s="159"/>
      <c r="AQ1781" s="159"/>
      <c r="AR1781" s="159"/>
      <c r="AS1781" s="159"/>
      <c r="AT1781" s="159"/>
      <c r="AU1781" s="159"/>
    </row>
    <row r="1782" spans="27:48" ht="12.95" customHeight="1">
      <c r="AA1782" s="159"/>
      <c r="AB1782" s="159"/>
      <c r="AC1782" s="159"/>
      <c r="AD1782" s="159"/>
      <c r="AE1782" s="159"/>
      <c r="AG1782" s="184"/>
      <c r="AN1782" s="159"/>
      <c r="AO1782" s="159"/>
      <c r="AP1782" s="159"/>
      <c r="AQ1782" s="159"/>
      <c r="AR1782" s="159"/>
      <c r="AS1782" s="159"/>
      <c r="AT1782" s="159"/>
      <c r="AU1782" s="159"/>
    </row>
    <row r="1783" spans="27:48" ht="12.95" customHeight="1">
      <c r="AA1783" s="159"/>
      <c r="AB1783" s="159"/>
      <c r="AC1783" s="159"/>
      <c r="AD1783" s="159"/>
      <c r="AE1783" s="159"/>
      <c r="AG1783" s="184"/>
      <c r="AN1783" s="159"/>
      <c r="AO1783" s="159"/>
      <c r="AP1783" s="159"/>
      <c r="AQ1783" s="159"/>
      <c r="AR1783" s="159"/>
      <c r="AS1783" s="159"/>
      <c r="AT1783" s="159"/>
      <c r="AU1783" s="159"/>
      <c r="AV1783" s="159"/>
    </row>
    <row r="1784" spans="27:48" ht="12.95" customHeight="1">
      <c r="AA1784" s="159"/>
      <c r="AB1784" s="159"/>
      <c r="AC1784" s="159"/>
      <c r="AD1784" s="159"/>
      <c r="AE1784" s="159"/>
      <c r="AG1784" s="184"/>
      <c r="AN1784" s="159"/>
      <c r="AO1784" s="159"/>
      <c r="AP1784" s="159"/>
      <c r="AQ1784" s="159"/>
      <c r="AR1784" s="159"/>
      <c r="AS1784" s="159"/>
      <c r="AT1784" s="159"/>
      <c r="AU1784" s="159"/>
    </row>
    <row r="1785" spans="27:48" ht="12.95" customHeight="1">
      <c r="AA1785" s="159"/>
      <c r="AB1785" s="159"/>
      <c r="AC1785" s="159"/>
      <c r="AD1785" s="159"/>
      <c r="AE1785" s="159"/>
      <c r="AG1785" s="184"/>
      <c r="AN1785" s="159"/>
      <c r="AO1785" s="159"/>
      <c r="AP1785" s="159"/>
      <c r="AQ1785" s="159"/>
      <c r="AR1785" s="159"/>
      <c r="AS1785" s="159"/>
      <c r="AT1785" s="159"/>
      <c r="AU1785" s="159"/>
    </row>
    <row r="1786" spans="27:48" ht="12.95" customHeight="1">
      <c r="AA1786" s="159"/>
      <c r="AB1786" s="159"/>
      <c r="AC1786" s="159"/>
      <c r="AD1786" s="159"/>
      <c r="AE1786" s="159"/>
      <c r="AG1786" s="184"/>
      <c r="AN1786" s="159"/>
      <c r="AO1786" s="159"/>
      <c r="AP1786" s="159"/>
      <c r="AQ1786" s="159"/>
      <c r="AR1786" s="159"/>
      <c r="AS1786" s="159"/>
      <c r="AT1786" s="159"/>
      <c r="AU1786" s="159"/>
    </row>
    <row r="1787" spans="27:48" ht="12.95" customHeight="1">
      <c r="AA1787" s="159"/>
      <c r="AB1787" s="159"/>
      <c r="AC1787" s="159"/>
      <c r="AD1787" s="159"/>
      <c r="AE1787" s="159"/>
      <c r="AG1787" s="184"/>
      <c r="AN1787" s="159"/>
      <c r="AO1787" s="159"/>
      <c r="AP1787" s="159"/>
      <c r="AQ1787" s="159"/>
      <c r="AR1787" s="159"/>
      <c r="AS1787" s="159"/>
      <c r="AT1787" s="159"/>
      <c r="AU1787" s="159"/>
    </row>
    <row r="1788" spans="27:48" ht="12.95" customHeight="1">
      <c r="AA1788" s="159"/>
      <c r="AB1788" s="159"/>
      <c r="AC1788" s="159"/>
      <c r="AD1788" s="159"/>
      <c r="AE1788" s="159"/>
      <c r="AG1788" s="184"/>
      <c r="AN1788" s="159"/>
      <c r="AO1788" s="159"/>
      <c r="AP1788" s="159"/>
      <c r="AQ1788" s="159"/>
      <c r="AR1788" s="159"/>
      <c r="AS1788" s="159"/>
      <c r="AT1788" s="159"/>
      <c r="AU1788" s="159"/>
      <c r="AV1788" s="159"/>
    </row>
    <row r="1789" spans="27:48" ht="12.95" customHeight="1">
      <c r="AA1789" s="159"/>
      <c r="AB1789" s="159"/>
      <c r="AC1789" s="159"/>
      <c r="AD1789" s="159"/>
      <c r="AE1789" s="159"/>
      <c r="AG1789" s="184"/>
      <c r="AN1789" s="159"/>
      <c r="AO1789" s="159"/>
      <c r="AP1789" s="159"/>
      <c r="AQ1789" s="159"/>
      <c r="AR1789" s="159"/>
      <c r="AS1789" s="159"/>
      <c r="AT1789" s="159"/>
      <c r="AU1789" s="159"/>
    </row>
    <row r="1790" spans="27:48" ht="12.95" customHeight="1">
      <c r="AA1790" s="159"/>
      <c r="AB1790" s="159"/>
      <c r="AC1790" s="159"/>
      <c r="AD1790" s="159"/>
      <c r="AE1790" s="159"/>
      <c r="AG1790" s="184"/>
      <c r="AN1790" s="159"/>
      <c r="AO1790" s="159"/>
      <c r="AP1790" s="159"/>
      <c r="AQ1790" s="159"/>
      <c r="AR1790" s="159"/>
      <c r="AS1790" s="159"/>
      <c r="AT1790" s="159"/>
      <c r="AU1790" s="159"/>
    </row>
    <row r="1791" spans="27:48" ht="12.95" customHeight="1">
      <c r="AA1791" s="159"/>
      <c r="AB1791" s="159"/>
      <c r="AC1791" s="159"/>
      <c r="AD1791" s="159"/>
      <c r="AE1791" s="159"/>
      <c r="AG1791" s="184"/>
      <c r="AN1791" s="159"/>
      <c r="AO1791" s="159"/>
      <c r="AP1791" s="159"/>
      <c r="AQ1791" s="159"/>
      <c r="AR1791" s="159"/>
      <c r="AS1791" s="159"/>
      <c r="AT1791" s="159"/>
      <c r="AU1791" s="159"/>
    </row>
    <row r="1792" spans="27:48" ht="12.95" customHeight="1">
      <c r="AA1792" s="159"/>
      <c r="AB1792" s="159"/>
      <c r="AC1792" s="159"/>
      <c r="AD1792" s="159"/>
      <c r="AE1792" s="159"/>
      <c r="AG1792" s="184"/>
      <c r="AN1792" s="159"/>
      <c r="AO1792" s="159"/>
      <c r="AP1792" s="159"/>
      <c r="AQ1792" s="159"/>
      <c r="AR1792" s="159"/>
      <c r="AS1792" s="159"/>
      <c r="AT1792" s="159"/>
      <c r="AU1792" s="159"/>
    </row>
    <row r="1793" spans="27:64" ht="12.95" customHeight="1">
      <c r="AA1793" s="159"/>
      <c r="AB1793" s="159"/>
      <c r="AC1793" s="159"/>
      <c r="AD1793" s="159"/>
      <c r="AE1793" s="159"/>
      <c r="AG1793" s="184"/>
      <c r="AN1793" s="159"/>
      <c r="AO1793" s="159"/>
      <c r="AP1793" s="159"/>
      <c r="AQ1793" s="159"/>
      <c r="AR1793" s="159"/>
      <c r="AS1793" s="159"/>
      <c r="AT1793" s="159"/>
      <c r="AU1793" s="159"/>
    </row>
    <row r="1794" spans="27:64" ht="12.95" customHeight="1">
      <c r="AA1794" s="159"/>
      <c r="AB1794" s="159"/>
      <c r="AC1794" s="159"/>
      <c r="AD1794" s="159"/>
      <c r="AE1794" s="159"/>
      <c r="AG1794" s="184"/>
      <c r="AN1794" s="159"/>
      <c r="AO1794" s="159"/>
      <c r="AP1794" s="159"/>
      <c r="AQ1794" s="159"/>
      <c r="AR1794" s="159"/>
      <c r="AS1794" s="159"/>
      <c r="AT1794" s="159"/>
      <c r="AU1794" s="159"/>
    </row>
    <row r="1795" spans="27:64" ht="12.95" customHeight="1">
      <c r="AA1795" s="159"/>
      <c r="AB1795" s="159"/>
      <c r="AC1795" s="159"/>
      <c r="AD1795" s="159"/>
      <c r="AE1795" s="159"/>
      <c r="AG1795" s="184"/>
      <c r="AN1795" s="159"/>
      <c r="AO1795" s="159"/>
      <c r="AP1795" s="159"/>
      <c r="AQ1795" s="159"/>
      <c r="AR1795" s="159"/>
      <c r="AS1795" s="159"/>
      <c r="AT1795" s="159"/>
      <c r="AU1795" s="159"/>
    </row>
    <row r="1796" spans="27:64" ht="12.95" customHeight="1">
      <c r="AA1796" s="159"/>
      <c r="AB1796" s="159"/>
      <c r="AC1796" s="159"/>
      <c r="AD1796" s="159"/>
      <c r="AE1796" s="159"/>
      <c r="AG1796" s="184"/>
      <c r="AN1796" s="159"/>
      <c r="AO1796" s="159"/>
      <c r="AP1796" s="159"/>
      <c r="AQ1796" s="159"/>
      <c r="AR1796" s="159"/>
      <c r="AS1796" s="159"/>
      <c r="AT1796" s="159"/>
      <c r="AU1796" s="159"/>
    </row>
    <row r="1797" spans="27:64" ht="12.95" customHeight="1">
      <c r="AA1797" s="159"/>
      <c r="AB1797" s="159"/>
      <c r="AC1797" s="159"/>
      <c r="AD1797" s="159"/>
      <c r="AE1797" s="159"/>
      <c r="AG1797" s="184"/>
      <c r="AN1797" s="159"/>
      <c r="AO1797" s="159"/>
      <c r="AP1797" s="159"/>
      <c r="AQ1797" s="159"/>
      <c r="AR1797" s="159"/>
      <c r="AS1797" s="159"/>
      <c r="AT1797" s="159"/>
      <c r="AU1797" s="159"/>
      <c r="AV1797" s="159"/>
    </row>
    <row r="1798" spans="27:64" ht="12.95" customHeight="1">
      <c r="AA1798" s="159"/>
      <c r="AB1798" s="159"/>
      <c r="AC1798" s="159"/>
      <c r="AD1798" s="159"/>
      <c r="AE1798" s="159"/>
      <c r="AG1798" s="184"/>
      <c r="AN1798" s="159"/>
      <c r="AO1798" s="159"/>
      <c r="AP1798" s="159"/>
      <c r="AQ1798" s="159"/>
      <c r="AR1798" s="159"/>
      <c r="AS1798" s="159"/>
      <c r="AT1798" s="159"/>
      <c r="AU1798" s="159"/>
    </row>
    <row r="1799" spans="27:64" ht="12.95" customHeight="1">
      <c r="AA1799" s="159"/>
      <c r="AB1799" s="159"/>
      <c r="AC1799" s="159"/>
      <c r="AD1799" s="159"/>
      <c r="AE1799" s="159"/>
      <c r="AG1799" s="184"/>
      <c r="AN1799" s="159"/>
      <c r="AO1799" s="159"/>
      <c r="AP1799" s="159"/>
      <c r="AQ1799" s="159"/>
      <c r="AR1799" s="159"/>
      <c r="AS1799" s="159"/>
      <c r="AT1799" s="159"/>
      <c r="AU1799" s="159"/>
      <c r="AV1799" s="159"/>
      <c r="AX1799" s="159"/>
    </row>
    <row r="1800" spans="27:64" ht="12.95" customHeight="1">
      <c r="AA1800" s="159"/>
      <c r="AB1800" s="159"/>
      <c r="AC1800" s="159"/>
      <c r="AD1800" s="159"/>
      <c r="AE1800" s="159"/>
      <c r="AG1800" s="184"/>
      <c r="AN1800" s="159"/>
      <c r="AO1800" s="159"/>
      <c r="AP1800" s="159"/>
      <c r="AQ1800" s="159"/>
      <c r="AR1800" s="159"/>
      <c r="AS1800" s="159"/>
      <c r="AT1800" s="159"/>
      <c r="AU1800" s="159"/>
      <c r="AV1800" s="159"/>
      <c r="AW1800" s="159"/>
      <c r="AX1800" s="159"/>
      <c r="AY1800" s="159"/>
      <c r="AZ1800" s="159"/>
      <c r="BA1800" s="159"/>
      <c r="BB1800" s="159"/>
      <c r="BC1800" s="159"/>
      <c r="BD1800" s="159"/>
      <c r="BE1800" s="159"/>
      <c r="BF1800" s="159"/>
      <c r="BG1800" s="159"/>
      <c r="BH1800" s="159"/>
      <c r="BI1800" s="159"/>
      <c r="BJ1800" s="159"/>
      <c r="BK1800" s="159"/>
      <c r="BL1800" s="159"/>
    </row>
    <row r="1801" spans="27:64" ht="12.95" customHeight="1">
      <c r="AA1801" s="159"/>
      <c r="AB1801" s="159"/>
      <c r="AC1801" s="159"/>
      <c r="AD1801" s="159"/>
      <c r="AE1801" s="159"/>
      <c r="AG1801" s="184"/>
      <c r="AN1801" s="159"/>
      <c r="AO1801" s="159"/>
      <c r="AP1801" s="159"/>
      <c r="AQ1801" s="159"/>
      <c r="AR1801" s="159"/>
      <c r="AS1801" s="159"/>
      <c r="AT1801" s="159"/>
      <c r="AU1801" s="159"/>
    </row>
    <row r="1802" spans="27:64" ht="12.95" customHeight="1">
      <c r="AA1802" s="159"/>
      <c r="AB1802" s="159"/>
      <c r="AC1802" s="159"/>
      <c r="AD1802" s="159"/>
      <c r="AE1802" s="159"/>
      <c r="AG1802" s="184"/>
      <c r="AN1802" s="159"/>
      <c r="AO1802" s="159"/>
      <c r="AP1802" s="159"/>
      <c r="AQ1802" s="159"/>
      <c r="AR1802" s="159"/>
      <c r="AS1802" s="159"/>
      <c r="AT1802" s="159"/>
      <c r="AU1802" s="159"/>
    </row>
    <row r="1803" spans="27:64" ht="12.95" customHeight="1">
      <c r="AA1803" s="159"/>
      <c r="AB1803" s="159"/>
      <c r="AC1803" s="159"/>
      <c r="AD1803" s="159"/>
      <c r="AE1803" s="159"/>
      <c r="AG1803" s="184"/>
      <c r="AN1803" s="159"/>
      <c r="AO1803" s="159"/>
      <c r="AP1803" s="159"/>
      <c r="AQ1803" s="159"/>
      <c r="AR1803" s="159"/>
      <c r="AS1803" s="159"/>
      <c r="AT1803" s="159"/>
      <c r="AU1803" s="159"/>
    </row>
    <row r="1804" spans="27:64" ht="12.95" customHeight="1">
      <c r="AA1804" s="159"/>
      <c r="AB1804" s="159"/>
      <c r="AC1804" s="159"/>
      <c r="AD1804" s="159"/>
      <c r="AE1804" s="159"/>
      <c r="AG1804" s="184"/>
      <c r="AN1804" s="159"/>
      <c r="AO1804" s="159"/>
      <c r="AP1804" s="159"/>
      <c r="AQ1804" s="159"/>
      <c r="AR1804" s="159"/>
      <c r="AS1804" s="159"/>
      <c r="AT1804" s="159"/>
      <c r="AU1804" s="159"/>
      <c r="AV1804" s="159"/>
      <c r="AX1804" s="159"/>
    </row>
    <row r="1805" spans="27:64" ht="12.95" customHeight="1">
      <c r="AA1805" s="159"/>
      <c r="AB1805" s="159"/>
      <c r="AC1805" s="159"/>
      <c r="AD1805" s="159"/>
      <c r="AE1805" s="159"/>
      <c r="AG1805" s="184"/>
      <c r="AN1805" s="159"/>
      <c r="AO1805" s="159"/>
      <c r="AP1805" s="159"/>
      <c r="AQ1805" s="159"/>
      <c r="AR1805" s="159"/>
      <c r="AS1805" s="159"/>
      <c r="AT1805" s="159"/>
      <c r="AU1805" s="159"/>
      <c r="AV1805" s="159"/>
      <c r="AW1805" s="159"/>
      <c r="AX1805" s="159"/>
      <c r="AY1805" s="159"/>
      <c r="AZ1805" s="159"/>
      <c r="BA1805" s="159"/>
      <c r="BB1805" s="159"/>
      <c r="BC1805" s="159"/>
      <c r="BD1805" s="159"/>
      <c r="BE1805" s="159"/>
      <c r="BF1805" s="159"/>
      <c r="BG1805" s="159"/>
      <c r="BH1805" s="159"/>
      <c r="BI1805" s="159"/>
      <c r="BJ1805" s="159"/>
      <c r="BK1805" s="159"/>
      <c r="BL1805" s="159"/>
    </row>
    <row r="1806" spans="27:64" ht="12.95" customHeight="1">
      <c r="AA1806" s="159"/>
      <c r="AB1806" s="159"/>
      <c r="AC1806" s="159"/>
      <c r="AD1806" s="159"/>
      <c r="AE1806" s="159"/>
      <c r="AG1806" s="184"/>
      <c r="AN1806" s="159"/>
      <c r="AO1806" s="159"/>
      <c r="AP1806" s="159"/>
      <c r="AQ1806" s="159"/>
      <c r="AR1806" s="159"/>
      <c r="AS1806" s="159"/>
      <c r="AT1806" s="159"/>
      <c r="AU1806" s="159"/>
    </row>
    <row r="1807" spans="27:64" ht="12.95" customHeight="1">
      <c r="AA1807" s="159"/>
      <c r="AB1807" s="159"/>
      <c r="AC1807" s="159"/>
      <c r="AD1807" s="159"/>
      <c r="AE1807" s="159"/>
      <c r="AG1807" s="184"/>
      <c r="AN1807" s="159"/>
      <c r="AO1807" s="159"/>
      <c r="AP1807" s="159"/>
      <c r="AQ1807" s="159"/>
      <c r="AR1807" s="159"/>
      <c r="AS1807" s="159"/>
      <c r="AT1807" s="159"/>
      <c r="AU1807" s="159"/>
    </row>
    <row r="1808" spans="27:64" ht="12.95" customHeight="1">
      <c r="AA1808" s="159"/>
      <c r="AB1808" s="159"/>
      <c r="AC1808" s="159"/>
      <c r="AD1808" s="159"/>
      <c r="AE1808" s="159"/>
      <c r="AG1808" s="184"/>
      <c r="AN1808" s="159"/>
      <c r="AO1808" s="159"/>
      <c r="AP1808" s="159"/>
      <c r="AQ1808" s="159"/>
      <c r="AR1808" s="159"/>
      <c r="AS1808" s="159"/>
      <c r="AT1808" s="159"/>
      <c r="AU1808" s="159"/>
    </row>
    <row r="1809" spans="27:64" ht="12.95" customHeight="1">
      <c r="AA1809" s="159"/>
      <c r="AB1809" s="159"/>
      <c r="AC1809" s="159"/>
      <c r="AD1809" s="159"/>
      <c r="AE1809" s="159"/>
      <c r="AG1809" s="184"/>
      <c r="AN1809" s="159"/>
      <c r="AO1809" s="159"/>
      <c r="AP1809" s="159"/>
      <c r="AQ1809" s="159"/>
      <c r="AR1809" s="159"/>
      <c r="AS1809" s="159"/>
      <c r="AT1809" s="159"/>
      <c r="AU1809" s="159"/>
    </row>
    <row r="1810" spans="27:64" ht="12.95" customHeight="1">
      <c r="AA1810" s="159"/>
      <c r="AB1810" s="159"/>
      <c r="AC1810" s="159"/>
      <c r="AD1810" s="159"/>
      <c r="AE1810" s="159"/>
      <c r="AG1810" s="184"/>
      <c r="AN1810" s="159"/>
      <c r="AO1810" s="159"/>
      <c r="AP1810" s="159"/>
      <c r="AQ1810" s="159"/>
      <c r="AR1810" s="159"/>
      <c r="AS1810" s="159"/>
      <c r="AT1810" s="159"/>
      <c r="AU1810" s="159"/>
      <c r="AV1810" s="159"/>
      <c r="AX1810" s="159"/>
    </row>
    <row r="1811" spans="27:64" ht="12.95" customHeight="1">
      <c r="AA1811" s="159"/>
      <c r="AB1811" s="159"/>
      <c r="AC1811" s="159"/>
      <c r="AD1811" s="159"/>
      <c r="AE1811" s="159"/>
      <c r="AG1811" s="184"/>
      <c r="AN1811" s="159"/>
      <c r="AO1811" s="159"/>
      <c r="AP1811" s="159"/>
      <c r="AQ1811" s="159"/>
      <c r="AR1811" s="159"/>
      <c r="AS1811" s="159"/>
      <c r="AT1811" s="159"/>
      <c r="AU1811" s="159"/>
    </row>
    <row r="1812" spans="27:64" ht="12.95" customHeight="1">
      <c r="AA1812" s="159"/>
      <c r="AB1812" s="159"/>
      <c r="AC1812" s="159"/>
      <c r="AD1812" s="159"/>
      <c r="AE1812" s="159"/>
      <c r="AG1812" s="184"/>
      <c r="AN1812" s="159"/>
      <c r="AO1812" s="159"/>
      <c r="AP1812" s="159"/>
      <c r="AQ1812" s="159"/>
      <c r="AR1812" s="159"/>
      <c r="AS1812" s="159"/>
      <c r="AT1812" s="159"/>
      <c r="AU1812" s="159"/>
    </row>
    <row r="1813" spans="27:64" ht="12.95" customHeight="1">
      <c r="AA1813" s="159"/>
      <c r="AB1813" s="159"/>
      <c r="AC1813" s="159"/>
      <c r="AD1813" s="159"/>
      <c r="AE1813" s="159"/>
      <c r="AG1813" s="184"/>
      <c r="AN1813" s="159"/>
      <c r="AO1813" s="159"/>
      <c r="AP1813" s="159"/>
      <c r="AQ1813" s="159"/>
      <c r="AR1813" s="159"/>
      <c r="AS1813" s="159"/>
      <c r="AT1813" s="159"/>
      <c r="AU1813" s="159"/>
    </row>
    <row r="1814" spans="27:64" ht="12.95" customHeight="1">
      <c r="AA1814" s="159"/>
      <c r="AB1814" s="159"/>
      <c r="AC1814" s="159"/>
      <c r="AD1814" s="159"/>
      <c r="AE1814" s="159"/>
      <c r="AG1814" s="184"/>
      <c r="AN1814" s="159"/>
      <c r="AO1814" s="159"/>
      <c r="AP1814" s="159"/>
      <c r="AQ1814" s="159"/>
      <c r="AR1814" s="159"/>
      <c r="AS1814" s="159"/>
      <c r="AT1814" s="159"/>
      <c r="AU1814" s="159"/>
    </row>
    <row r="1815" spans="27:64" ht="12.95" customHeight="1">
      <c r="AA1815" s="159"/>
      <c r="AB1815" s="159"/>
      <c r="AC1815" s="159"/>
      <c r="AD1815" s="159"/>
      <c r="AE1815" s="159"/>
      <c r="AG1815" s="184"/>
      <c r="AN1815" s="159"/>
      <c r="AO1815" s="159"/>
      <c r="AP1815" s="159"/>
      <c r="AQ1815" s="159"/>
      <c r="AR1815" s="159"/>
      <c r="AS1815" s="159"/>
      <c r="AT1815" s="159"/>
      <c r="AU1815" s="159"/>
    </row>
    <row r="1816" spans="27:64" ht="12.95" customHeight="1">
      <c r="AA1816" s="159"/>
      <c r="AB1816" s="159"/>
      <c r="AC1816" s="159"/>
      <c r="AD1816" s="159"/>
      <c r="AE1816" s="159"/>
      <c r="AG1816" s="184"/>
      <c r="AN1816" s="159"/>
      <c r="AO1816" s="159"/>
      <c r="AP1816" s="159"/>
      <c r="AQ1816" s="159"/>
      <c r="AR1816" s="159"/>
      <c r="AS1816" s="159"/>
      <c r="AT1816" s="159"/>
      <c r="AU1816" s="159"/>
    </row>
    <row r="1817" spans="27:64" ht="12.95" customHeight="1">
      <c r="AA1817" s="159"/>
      <c r="AB1817" s="159"/>
      <c r="AC1817" s="159"/>
      <c r="AD1817" s="159"/>
      <c r="AE1817" s="159"/>
      <c r="AG1817" s="184"/>
      <c r="AN1817" s="159"/>
      <c r="AO1817" s="159"/>
      <c r="AP1817" s="159"/>
      <c r="AQ1817" s="159"/>
      <c r="AR1817" s="159"/>
      <c r="AS1817" s="159"/>
      <c r="AT1817" s="159"/>
      <c r="AU1817" s="159"/>
      <c r="AV1817" s="159"/>
      <c r="AX1817" s="159"/>
      <c r="AY1817" s="159"/>
      <c r="AZ1817" s="159"/>
      <c r="BA1817" s="159"/>
      <c r="BB1817" s="159"/>
      <c r="BC1817" s="159"/>
      <c r="BD1817" s="159"/>
      <c r="BE1817" s="159"/>
      <c r="BF1817" s="159"/>
      <c r="BG1817" s="159"/>
      <c r="BH1817" s="159"/>
      <c r="BI1817" s="159"/>
      <c r="BJ1817" s="159"/>
      <c r="BK1817" s="159"/>
      <c r="BL1817" s="159"/>
    </row>
    <row r="1818" spans="27:64" ht="12.95" customHeight="1">
      <c r="AA1818" s="159"/>
      <c r="AB1818" s="159"/>
      <c r="AC1818" s="159"/>
      <c r="AD1818" s="159"/>
      <c r="AE1818" s="159"/>
      <c r="AG1818" s="184"/>
      <c r="AN1818" s="159"/>
      <c r="AO1818" s="159"/>
      <c r="AP1818" s="159"/>
      <c r="AQ1818" s="159"/>
      <c r="AR1818" s="159"/>
      <c r="AS1818" s="159"/>
      <c r="AT1818" s="159"/>
      <c r="AU1818" s="159"/>
      <c r="AV1818" s="159"/>
    </row>
    <row r="1819" spans="27:64" ht="12.95" customHeight="1">
      <c r="AA1819" s="159"/>
      <c r="AB1819" s="159"/>
      <c r="AC1819" s="159"/>
      <c r="AD1819" s="159"/>
      <c r="AE1819" s="159"/>
      <c r="AG1819" s="184"/>
      <c r="AN1819" s="159"/>
      <c r="AO1819" s="159"/>
      <c r="AP1819" s="159"/>
      <c r="AQ1819" s="159"/>
      <c r="AR1819" s="159"/>
      <c r="AS1819" s="159"/>
      <c r="AT1819" s="159"/>
      <c r="AU1819" s="159"/>
    </row>
    <row r="1820" spans="27:64" ht="12.95" customHeight="1">
      <c r="AA1820" s="159"/>
      <c r="AB1820" s="159"/>
      <c r="AC1820" s="159"/>
      <c r="AD1820" s="159"/>
      <c r="AE1820" s="159"/>
      <c r="AG1820" s="184"/>
      <c r="AN1820" s="159"/>
      <c r="AO1820" s="159"/>
      <c r="AP1820" s="159"/>
      <c r="AQ1820" s="159"/>
      <c r="AR1820" s="159"/>
      <c r="AS1820" s="159"/>
      <c r="AT1820" s="159"/>
      <c r="AU1820" s="159"/>
      <c r="AV1820" s="159"/>
    </row>
    <row r="1821" spans="27:64" ht="12.95" customHeight="1">
      <c r="AA1821" s="159"/>
      <c r="AB1821" s="159"/>
      <c r="AC1821" s="159"/>
      <c r="AD1821" s="159"/>
      <c r="AE1821" s="159"/>
      <c r="AG1821" s="184"/>
      <c r="AN1821" s="159"/>
      <c r="AO1821" s="159"/>
      <c r="AP1821" s="159"/>
      <c r="AQ1821" s="159"/>
      <c r="AR1821" s="159"/>
      <c r="AS1821" s="159"/>
      <c r="AT1821" s="159"/>
      <c r="AU1821" s="159"/>
    </row>
    <row r="1822" spans="27:64" ht="12.95" customHeight="1">
      <c r="AA1822" s="159"/>
      <c r="AB1822" s="159"/>
      <c r="AC1822" s="159"/>
      <c r="AD1822" s="159"/>
      <c r="AE1822" s="159"/>
      <c r="AG1822" s="184"/>
      <c r="AN1822" s="159"/>
      <c r="AO1822" s="159"/>
      <c r="AP1822" s="159"/>
      <c r="AQ1822" s="159"/>
      <c r="AR1822" s="159"/>
      <c r="AS1822" s="159"/>
      <c r="AT1822" s="159"/>
      <c r="AU1822" s="159"/>
    </row>
    <row r="1823" spans="27:64" ht="12.95" customHeight="1">
      <c r="AA1823" s="159"/>
      <c r="AB1823" s="159"/>
      <c r="AC1823" s="159"/>
      <c r="AD1823" s="159"/>
      <c r="AE1823" s="159"/>
      <c r="AG1823" s="184"/>
      <c r="AN1823" s="159"/>
      <c r="AO1823" s="159"/>
      <c r="AP1823" s="159"/>
      <c r="AQ1823" s="159"/>
      <c r="AR1823" s="159"/>
      <c r="AS1823" s="159"/>
      <c r="AT1823" s="159"/>
      <c r="AU1823" s="159"/>
    </row>
    <row r="1824" spans="27:64" ht="12.95" customHeight="1">
      <c r="AA1824" s="159"/>
      <c r="AB1824" s="159"/>
      <c r="AC1824" s="159"/>
      <c r="AD1824" s="159"/>
      <c r="AE1824" s="159"/>
      <c r="AG1824" s="184"/>
      <c r="AN1824" s="159"/>
      <c r="AO1824" s="159"/>
      <c r="AP1824" s="159"/>
      <c r="AQ1824" s="159"/>
      <c r="AR1824" s="159"/>
      <c r="AS1824" s="159"/>
      <c r="AT1824" s="159"/>
      <c r="AU1824" s="159"/>
    </row>
    <row r="1825" spans="27:64" ht="12.95" customHeight="1">
      <c r="AA1825" s="159"/>
      <c r="AB1825" s="159"/>
      <c r="AC1825" s="159"/>
      <c r="AD1825" s="159"/>
      <c r="AE1825" s="159"/>
      <c r="AG1825" s="184"/>
      <c r="AN1825" s="159"/>
      <c r="AO1825" s="159"/>
      <c r="AP1825" s="159"/>
      <c r="AQ1825" s="159"/>
      <c r="AR1825" s="159"/>
      <c r="AS1825" s="159"/>
      <c r="AT1825" s="159"/>
      <c r="AU1825" s="159"/>
    </row>
    <row r="1826" spans="27:64" ht="12.95" customHeight="1">
      <c r="AA1826" s="159"/>
      <c r="AB1826" s="159"/>
      <c r="AC1826" s="159"/>
      <c r="AD1826" s="159"/>
      <c r="AE1826" s="159"/>
      <c r="AG1826" s="184"/>
      <c r="AN1826" s="159"/>
      <c r="AO1826" s="159"/>
      <c r="AP1826" s="159"/>
      <c r="AQ1826" s="159"/>
      <c r="AR1826" s="159"/>
      <c r="AS1826" s="159"/>
      <c r="AT1826" s="159"/>
      <c r="AU1826" s="159"/>
    </row>
    <row r="1827" spans="27:64" ht="12.95" customHeight="1">
      <c r="AA1827" s="159"/>
      <c r="AB1827" s="159"/>
      <c r="AC1827" s="159"/>
      <c r="AD1827" s="159"/>
      <c r="AE1827" s="159"/>
      <c r="AG1827" s="184"/>
      <c r="AN1827" s="159"/>
      <c r="AO1827" s="159"/>
      <c r="AP1827" s="159"/>
      <c r="AQ1827" s="159"/>
      <c r="AR1827" s="159"/>
      <c r="AS1827" s="159"/>
      <c r="AT1827" s="159"/>
      <c r="AU1827" s="159"/>
    </row>
    <row r="1828" spans="27:64" ht="12.95" customHeight="1">
      <c r="AA1828" s="159"/>
      <c r="AB1828" s="159"/>
      <c r="AC1828" s="159"/>
      <c r="AD1828" s="159"/>
      <c r="AE1828" s="159"/>
      <c r="AG1828" s="184"/>
      <c r="AN1828" s="159"/>
      <c r="AO1828" s="159"/>
      <c r="AP1828" s="159"/>
      <c r="AQ1828" s="159"/>
      <c r="AR1828" s="159"/>
      <c r="AS1828" s="159"/>
      <c r="AT1828" s="159"/>
      <c r="AU1828" s="159"/>
    </row>
    <row r="1829" spans="27:64" ht="12.95" customHeight="1">
      <c r="AA1829" s="159"/>
      <c r="AB1829" s="159"/>
      <c r="AC1829" s="159"/>
      <c r="AD1829" s="159"/>
      <c r="AE1829" s="159"/>
      <c r="AG1829" s="184"/>
      <c r="AN1829" s="159"/>
      <c r="AO1829" s="159"/>
      <c r="AP1829" s="159"/>
      <c r="AQ1829" s="159"/>
      <c r="AR1829" s="159"/>
      <c r="AS1829" s="159"/>
      <c r="AT1829" s="159"/>
      <c r="AU1829" s="159"/>
    </row>
    <row r="1830" spans="27:64" ht="12.95" customHeight="1">
      <c r="AA1830" s="159"/>
      <c r="AB1830" s="159"/>
      <c r="AC1830" s="159"/>
      <c r="AD1830" s="159"/>
      <c r="AE1830" s="159"/>
      <c r="AG1830" s="184"/>
      <c r="AN1830" s="159"/>
      <c r="AO1830" s="159"/>
      <c r="AP1830" s="159"/>
      <c r="AQ1830" s="159"/>
      <c r="AR1830" s="159"/>
      <c r="AS1830" s="159"/>
      <c r="AT1830" s="159"/>
      <c r="AU1830" s="159"/>
      <c r="AV1830" s="159"/>
      <c r="AW1830" s="159"/>
      <c r="AX1830" s="159"/>
      <c r="AY1830" s="159"/>
      <c r="AZ1830" s="159"/>
      <c r="BA1830" s="159"/>
      <c r="BB1830" s="159"/>
      <c r="BC1830" s="159"/>
      <c r="BD1830" s="159"/>
      <c r="BE1830" s="159"/>
      <c r="BF1830" s="159"/>
      <c r="BG1830" s="159"/>
      <c r="BH1830" s="159"/>
      <c r="BI1830" s="159"/>
      <c r="BJ1830" s="159"/>
      <c r="BK1830" s="159"/>
      <c r="BL1830" s="159"/>
    </row>
    <row r="1831" spans="27:64" ht="12.95" customHeight="1">
      <c r="AA1831" s="159"/>
      <c r="AB1831" s="159"/>
      <c r="AC1831" s="159"/>
      <c r="AD1831" s="159"/>
      <c r="AE1831" s="159"/>
      <c r="AG1831" s="184"/>
      <c r="AN1831" s="159"/>
      <c r="AO1831" s="159"/>
      <c r="AP1831" s="159"/>
      <c r="AQ1831" s="159"/>
      <c r="AR1831" s="159"/>
      <c r="AS1831" s="159"/>
      <c r="AT1831" s="159"/>
      <c r="AU1831" s="159"/>
    </row>
    <row r="1832" spans="27:64" ht="12.95" customHeight="1">
      <c r="AA1832" s="159"/>
      <c r="AB1832" s="159"/>
      <c r="AC1832" s="159"/>
      <c r="AD1832" s="159"/>
      <c r="AE1832" s="159"/>
      <c r="AG1832" s="184"/>
      <c r="AN1832" s="159"/>
      <c r="AO1832" s="159"/>
      <c r="AP1832" s="159"/>
      <c r="AQ1832" s="159"/>
      <c r="AR1832" s="159"/>
      <c r="AS1832" s="159"/>
      <c r="AT1832" s="159"/>
      <c r="AU1832" s="159"/>
    </row>
    <row r="1833" spans="27:64" ht="12.95" customHeight="1">
      <c r="AA1833" s="159"/>
      <c r="AB1833" s="159"/>
      <c r="AC1833" s="159"/>
      <c r="AD1833" s="159"/>
      <c r="AE1833" s="159"/>
      <c r="AG1833" s="184"/>
      <c r="AN1833" s="159"/>
      <c r="AO1833" s="159"/>
      <c r="AP1833" s="159"/>
      <c r="AQ1833" s="159"/>
      <c r="AR1833" s="159"/>
      <c r="AS1833" s="159"/>
      <c r="AT1833" s="159"/>
      <c r="AU1833" s="159"/>
    </row>
    <row r="1834" spans="27:64" ht="12.95" customHeight="1">
      <c r="AA1834" s="159"/>
      <c r="AB1834" s="159"/>
      <c r="AC1834" s="159"/>
      <c r="AD1834" s="159"/>
      <c r="AE1834" s="159"/>
      <c r="AG1834" s="184"/>
      <c r="AN1834" s="159"/>
      <c r="AO1834" s="159"/>
      <c r="AP1834" s="159"/>
      <c r="AQ1834" s="159"/>
      <c r="AR1834" s="159"/>
      <c r="AS1834" s="159"/>
      <c r="AT1834" s="159"/>
      <c r="AU1834" s="159"/>
    </row>
    <row r="1835" spans="27:64" ht="12.95" customHeight="1">
      <c r="AA1835" s="159"/>
      <c r="AB1835" s="159"/>
      <c r="AC1835" s="159"/>
      <c r="AD1835" s="159"/>
      <c r="AE1835" s="159"/>
      <c r="AG1835" s="184"/>
      <c r="AN1835" s="159"/>
      <c r="AO1835" s="159"/>
      <c r="AP1835" s="159"/>
      <c r="AQ1835" s="159"/>
      <c r="AR1835" s="159"/>
      <c r="AS1835" s="159"/>
      <c r="AT1835" s="159"/>
      <c r="AU1835" s="159"/>
    </row>
    <row r="1836" spans="27:64" ht="12.95" customHeight="1">
      <c r="AA1836" s="159"/>
      <c r="AB1836" s="159"/>
      <c r="AC1836" s="159"/>
      <c r="AD1836" s="159"/>
      <c r="AE1836" s="159"/>
      <c r="AG1836" s="184"/>
      <c r="AN1836" s="159"/>
      <c r="AO1836" s="159"/>
      <c r="AP1836" s="159"/>
      <c r="AQ1836" s="159"/>
      <c r="AR1836" s="159"/>
      <c r="AS1836" s="159"/>
      <c r="AT1836" s="159"/>
      <c r="AU1836" s="159"/>
    </row>
    <row r="1837" spans="27:64" ht="12.95" customHeight="1">
      <c r="AA1837" s="159"/>
      <c r="AB1837" s="159"/>
      <c r="AC1837" s="159"/>
      <c r="AD1837" s="159"/>
      <c r="AE1837" s="159"/>
      <c r="AG1837" s="184"/>
      <c r="AN1837" s="159"/>
      <c r="AO1837" s="159"/>
      <c r="AP1837" s="159"/>
      <c r="AQ1837" s="159"/>
      <c r="AR1837" s="159"/>
      <c r="AS1837" s="159"/>
      <c r="AT1837" s="159"/>
      <c r="AU1837" s="159"/>
    </row>
    <row r="1838" spans="27:64" ht="12.95" customHeight="1">
      <c r="AA1838" s="159"/>
      <c r="AB1838" s="159"/>
      <c r="AC1838" s="159"/>
      <c r="AD1838" s="159"/>
      <c r="AE1838" s="159"/>
      <c r="AG1838" s="184"/>
      <c r="AN1838" s="159"/>
      <c r="AO1838" s="159"/>
      <c r="AP1838" s="159"/>
      <c r="AQ1838" s="159"/>
      <c r="AR1838" s="159"/>
      <c r="AS1838" s="159"/>
      <c r="AT1838" s="159"/>
      <c r="AU1838" s="159"/>
    </row>
    <row r="1839" spans="27:64" ht="12.95" customHeight="1">
      <c r="AA1839" s="159"/>
      <c r="AB1839" s="159"/>
      <c r="AC1839" s="159"/>
      <c r="AD1839" s="159"/>
      <c r="AE1839" s="159"/>
      <c r="AG1839" s="184"/>
      <c r="AN1839" s="159"/>
      <c r="AO1839" s="159"/>
      <c r="AP1839" s="159"/>
      <c r="AQ1839" s="159"/>
      <c r="AR1839" s="159"/>
      <c r="AS1839" s="159"/>
      <c r="AT1839" s="159"/>
      <c r="AU1839" s="159"/>
    </row>
    <row r="1840" spans="27:64" ht="12.95" customHeight="1">
      <c r="AA1840" s="159"/>
      <c r="AB1840" s="159"/>
      <c r="AC1840" s="159"/>
      <c r="AD1840" s="159"/>
      <c r="AE1840" s="159"/>
      <c r="AG1840" s="184"/>
      <c r="AN1840" s="159"/>
      <c r="AO1840" s="159"/>
      <c r="AP1840" s="159"/>
      <c r="AQ1840" s="159"/>
      <c r="AR1840" s="159"/>
      <c r="AS1840" s="159"/>
      <c r="AT1840" s="159"/>
      <c r="AU1840" s="159"/>
    </row>
    <row r="1841" spans="27:64" ht="12.95" customHeight="1">
      <c r="AA1841" s="159"/>
      <c r="AB1841" s="159"/>
      <c r="AC1841" s="159"/>
      <c r="AD1841" s="159"/>
      <c r="AE1841" s="159"/>
      <c r="AG1841" s="184"/>
      <c r="AN1841" s="159"/>
      <c r="AO1841" s="159"/>
      <c r="AP1841" s="159"/>
      <c r="AQ1841" s="159"/>
      <c r="AR1841" s="159"/>
      <c r="AS1841" s="159"/>
      <c r="AT1841" s="159"/>
      <c r="AU1841" s="159"/>
    </row>
    <row r="1842" spans="27:64" ht="12.95" customHeight="1">
      <c r="AA1842" s="159"/>
      <c r="AB1842" s="159"/>
      <c r="AC1842" s="159"/>
      <c r="AD1842" s="159"/>
      <c r="AE1842" s="159"/>
      <c r="AG1842" s="184"/>
      <c r="AN1842" s="159"/>
      <c r="AO1842" s="159"/>
      <c r="AP1842" s="159"/>
      <c r="AQ1842" s="159"/>
      <c r="AR1842" s="159"/>
      <c r="AS1842" s="159"/>
      <c r="AT1842" s="159"/>
      <c r="AU1842" s="159"/>
    </row>
    <row r="1843" spans="27:64" ht="12.95" customHeight="1">
      <c r="AA1843" s="159"/>
      <c r="AB1843" s="159"/>
      <c r="AC1843" s="159"/>
      <c r="AD1843" s="159"/>
      <c r="AE1843" s="159"/>
      <c r="AG1843" s="184"/>
      <c r="AN1843" s="159"/>
      <c r="AO1843" s="159"/>
      <c r="AP1843" s="159"/>
      <c r="AQ1843" s="159"/>
      <c r="AR1843" s="159"/>
      <c r="AS1843" s="159"/>
      <c r="AT1843" s="159"/>
      <c r="AU1843" s="159"/>
    </row>
    <row r="1844" spans="27:64" ht="12.95" customHeight="1">
      <c r="AA1844" s="159"/>
      <c r="AB1844" s="159"/>
      <c r="AC1844" s="159"/>
      <c r="AD1844" s="159"/>
      <c r="AE1844" s="159"/>
      <c r="AG1844" s="184"/>
      <c r="AN1844" s="159"/>
      <c r="AO1844" s="159"/>
      <c r="AP1844" s="159"/>
      <c r="AQ1844" s="159"/>
      <c r="AR1844" s="159"/>
      <c r="AS1844" s="159"/>
      <c r="AT1844" s="159"/>
      <c r="AU1844" s="159"/>
    </row>
    <row r="1845" spans="27:64" ht="12.95" customHeight="1">
      <c r="AA1845" s="159"/>
      <c r="AB1845" s="159"/>
      <c r="AC1845" s="159"/>
      <c r="AD1845" s="159"/>
      <c r="AE1845" s="159"/>
      <c r="AG1845" s="184"/>
      <c r="AN1845" s="159"/>
      <c r="AO1845" s="159"/>
      <c r="AP1845" s="159"/>
      <c r="AQ1845" s="159"/>
      <c r="AR1845" s="159"/>
      <c r="AS1845" s="159"/>
      <c r="AT1845" s="159"/>
      <c r="AU1845" s="159"/>
    </row>
    <row r="1846" spans="27:64" ht="12.95" customHeight="1">
      <c r="AA1846" s="159"/>
      <c r="AB1846" s="159"/>
      <c r="AC1846" s="159"/>
      <c r="AD1846" s="159"/>
      <c r="AE1846" s="159"/>
      <c r="AG1846" s="184"/>
      <c r="AN1846" s="159"/>
      <c r="AO1846" s="159"/>
      <c r="AP1846" s="159"/>
      <c r="AQ1846" s="159"/>
      <c r="AR1846" s="159"/>
      <c r="AS1846" s="159"/>
      <c r="AT1846" s="159"/>
      <c r="AU1846" s="159"/>
    </row>
    <row r="1847" spans="27:64" ht="12.95" customHeight="1">
      <c r="AA1847" s="159"/>
      <c r="AB1847" s="159"/>
      <c r="AC1847" s="159"/>
      <c r="AD1847" s="159"/>
      <c r="AE1847" s="159"/>
      <c r="AG1847" s="184"/>
      <c r="AN1847" s="159"/>
      <c r="AO1847" s="159"/>
      <c r="AP1847" s="159"/>
      <c r="AQ1847" s="159"/>
      <c r="AR1847" s="159"/>
      <c r="AS1847" s="159"/>
      <c r="AT1847" s="159"/>
      <c r="AU1847" s="159"/>
    </row>
    <row r="1848" spans="27:64" ht="12.95" customHeight="1">
      <c r="AA1848" s="159"/>
      <c r="AB1848" s="159"/>
      <c r="AC1848" s="159"/>
      <c r="AD1848" s="159"/>
      <c r="AE1848" s="159"/>
      <c r="AG1848" s="184"/>
      <c r="AN1848" s="159"/>
      <c r="AO1848" s="159"/>
      <c r="AP1848" s="159"/>
      <c r="AQ1848" s="159"/>
      <c r="AR1848" s="159"/>
      <c r="AS1848" s="159"/>
      <c r="AT1848" s="159"/>
      <c r="AU1848" s="159"/>
    </row>
    <row r="1849" spans="27:64" ht="12.95" customHeight="1">
      <c r="AA1849" s="159"/>
      <c r="AB1849" s="159"/>
      <c r="AC1849" s="159"/>
      <c r="AD1849" s="159"/>
      <c r="AE1849" s="159"/>
      <c r="AG1849" s="184"/>
      <c r="AN1849" s="159"/>
      <c r="AO1849" s="159"/>
      <c r="AP1849" s="159"/>
      <c r="AQ1849" s="159"/>
      <c r="AR1849" s="159"/>
      <c r="AS1849" s="159"/>
      <c r="AT1849" s="159"/>
      <c r="AU1849" s="159"/>
      <c r="AV1849" s="159"/>
    </row>
    <row r="1850" spans="27:64" ht="12.95" customHeight="1">
      <c r="AA1850" s="159"/>
      <c r="AB1850" s="159"/>
      <c r="AC1850" s="159"/>
      <c r="AD1850" s="159"/>
      <c r="AE1850" s="159"/>
      <c r="AG1850" s="184"/>
      <c r="AN1850" s="159"/>
      <c r="AO1850" s="159"/>
      <c r="AP1850" s="159"/>
      <c r="AQ1850" s="159"/>
      <c r="AR1850" s="159"/>
      <c r="AS1850" s="159"/>
      <c r="AT1850" s="159"/>
      <c r="AU1850" s="159"/>
    </row>
    <row r="1851" spans="27:64" ht="12.95" customHeight="1">
      <c r="AA1851" s="159"/>
      <c r="AB1851" s="159"/>
      <c r="AC1851" s="159"/>
      <c r="AD1851" s="159"/>
      <c r="AE1851" s="159"/>
      <c r="AG1851" s="184"/>
      <c r="AN1851" s="159"/>
      <c r="AO1851" s="159"/>
      <c r="AP1851" s="159"/>
      <c r="AQ1851" s="159"/>
      <c r="AR1851" s="159"/>
      <c r="AS1851" s="159"/>
      <c r="AT1851" s="159"/>
      <c r="AU1851" s="159"/>
      <c r="AV1851" s="159"/>
      <c r="AW1851" s="159"/>
      <c r="AX1851" s="159"/>
      <c r="AY1851" s="159"/>
      <c r="AZ1851" s="159"/>
      <c r="BA1851" s="159"/>
      <c r="BB1851" s="159"/>
      <c r="BC1851" s="159"/>
      <c r="BD1851" s="159"/>
      <c r="BE1851" s="159"/>
      <c r="BF1851" s="159"/>
      <c r="BG1851" s="159"/>
      <c r="BH1851" s="159"/>
      <c r="BI1851" s="159"/>
      <c r="BJ1851" s="159"/>
      <c r="BK1851" s="159"/>
      <c r="BL1851" s="159"/>
    </row>
    <row r="1852" spans="27:64" ht="12.95" customHeight="1">
      <c r="AA1852" s="159"/>
      <c r="AB1852" s="159"/>
      <c r="AC1852" s="159"/>
      <c r="AD1852" s="159"/>
      <c r="AE1852" s="159"/>
      <c r="AG1852" s="184"/>
      <c r="AN1852" s="159"/>
      <c r="AO1852" s="159"/>
      <c r="AP1852" s="159"/>
      <c r="AQ1852" s="159"/>
      <c r="AR1852" s="159"/>
      <c r="AS1852" s="159"/>
      <c r="AT1852" s="159"/>
      <c r="AU1852" s="159"/>
      <c r="AV1852" s="159"/>
    </row>
    <row r="1853" spans="27:64" ht="12.95" customHeight="1">
      <c r="AA1853" s="159"/>
      <c r="AB1853" s="159"/>
      <c r="AC1853" s="159"/>
      <c r="AD1853" s="159"/>
      <c r="AE1853" s="159"/>
      <c r="AG1853" s="184"/>
      <c r="AN1853" s="159"/>
      <c r="AO1853" s="159"/>
      <c r="AP1853" s="159"/>
      <c r="AQ1853" s="159"/>
      <c r="AR1853" s="159"/>
      <c r="AS1853" s="159"/>
      <c r="AT1853" s="159"/>
      <c r="AU1853" s="159"/>
    </row>
    <row r="1854" spans="27:64" ht="12.95" customHeight="1">
      <c r="AA1854" s="159"/>
      <c r="AB1854" s="159"/>
      <c r="AC1854" s="159"/>
      <c r="AD1854" s="159"/>
      <c r="AE1854" s="159"/>
      <c r="AG1854" s="184"/>
      <c r="AN1854" s="159"/>
      <c r="AO1854" s="159"/>
      <c r="AP1854" s="159"/>
      <c r="AQ1854" s="159"/>
      <c r="AR1854" s="159"/>
      <c r="AS1854" s="159"/>
      <c r="AT1854" s="159"/>
      <c r="AU1854" s="159"/>
    </row>
    <row r="1855" spans="27:64" ht="12.95" customHeight="1">
      <c r="AA1855" s="159"/>
      <c r="AB1855" s="159"/>
      <c r="AC1855" s="159"/>
      <c r="AD1855" s="159"/>
      <c r="AE1855" s="159"/>
      <c r="AG1855" s="184"/>
      <c r="AN1855" s="159"/>
      <c r="AO1855" s="159"/>
      <c r="AP1855" s="159"/>
      <c r="AQ1855" s="159"/>
      <c r="AR1855" s="159"/>
      <c r="AS1855" s="159"/>
      <c r="AT1855" s="159"/>
      <c r="AU1855" s="159"/>
    </row>
    <row r="1856" spans="27:64" ht="12.95" customHeight="1">
      <c r="AA1856" s="159"/>
      <c r="AB1856" s="159"/>
      <c r="AC1856" s="159"/>
      <c r="AD1856" s="159"/>
      <c r="AE1856" s="159"/>
      <c r="AG1856" s="184"/>
      <c r="AN1856" s="159"/>
      <c r="AO1856" s="159"/>
      <c r="AP1856" s="159"/>
      <c r="AQ1856" s="159"/>
      <c r="AR1856" s="159"/>
      <c r="AS1856" s="159"/>
      <c r="AT1856" s="159"/>
      <c r="AU1856" s="159"/>
    </row>
    <row r="1857" spans="27:47" ht="12.95" customHeight="1">
      <c r="AA1857" s="159"/>
      <c r="AB1857" s="159"/>
      <c r="AC1857" s="159"/>
      <c r="AD1857" s="159"/>
      <c r="AE1857" s="159"/>
      <c r="AG1857" s="184"/>
      <c r="AN1857" s="159"/>
      <c r="AO1857" s="159"/>
      <c r="AP1857" s="159"/>
      <c r="AQ1857" s="159"/>
      <c r="AR1857" s="159"/>
      <c r="AS1857" s="159"/>
      <c r="AT1857" s="159"/>
      <c r="AU1857" s="159"/>
    </row>
    <row r="1858" spans="27:47" ht="12.95" customHeight="1">
      <c r="AA1858" s="159"/>
      <c r="AB1858" s="159"/>
      <c r="AC1858" s="159"/>
      <c r="AD1858" s="159"/>
      <c r="AE1858" s="159"/>
      <c r="AG1858" s="184"/>
      <c r="AN1858" s="159"/>
      <c r="AO1858" s="159"/>
      <c r="AP1858" s="159"/>
      <c r="AQ1858" s="159"/>
      <c r="AR1858" s="159"/>
      <c r="AS1858" s="159"/>
      <c r="AT1858" s="159"/>
      <c r="AU1858" s="159"/>
    </row>
    <row r="1859" spans="27:47" ht="12.95" customHeight="1">
      <c r="AA1859" s="159"/>
      <c r="AB1859" s="159"/>
      <c r="AC1859" s="159"/>
      <c r="AD1859" s="159"/>
      <c r="AE1859" s="159"/>
      <c r="AG1859" s="184"/>
      <c r="AN1859" s="159"/>
      <c r="AO1859" s="159"/>
      <c r="AP1859" s="159"/>
      <c r="AQ1859" s="159"/>
      <c r="AR1859" s="159"/>
      <c r="AS1859" s="159"/>
      <c r="AT1859" s="159"/>
      <c r="AU1859" s="159"/>
    </row>
    <row r="1860" spans="27:47" ht="12.95" customHeight="1">
      <c r="AA1860" s="159"/>
      <c r="AB1860" s="159"/>
      <c r="AC1860" s="159"/>
      <c r="AD1860" s="159"/>
      <c r="AE1860" s="159"/>
      <c r="AG1860" s="184"/>
      <c r="AN1860" s="159"/>
      <c r="AO1860" s="159"/>
      <c r="AP1860" s="159"/>
      <c r="AQ1860" s="159"/>
      <c r="AR1860" s="159"/>
      <c r="AS1860" s="159"/>
      <c r="AT1860" s="159"/>
      <c r="AU1860" s="159"/>
    </row>
    <row r="1861" spans="27:47" ht="12.95" customHeight="1">
      <c r="AA1861" s="159"/>
      <c r="AB1861" s="159"/>
      <c r="AC1861" s="159"/>
      <c r="AD1861" s="159"/>
      <c r="AE1861" s="159"/>
      <c r="AG1861" s="184"/>
      <c r="AN1861" s="159"/>
      <c r="AO1861" s="159"/>
      <c r="AP1861" s="159"/>
      <c r="AQ1861" s="159"/>
      <c r="AR1861" s="159"/>
      <c r="AS1861" s="159"/>
      <c r="AT1861" s="159"/>
      <c r="AU1861" s="159"/>
    </row>
    <row r="1862" spans="27:47" ht="12.95" customHeight="1">
      <c r="AA1862" s="159"/>
      <c r="AB1862" s="159"/>
      <c r="AC1862" s="159"/>
      <c r="AD1862" s="159"/>
      <c r="AE1862" s="159"/>
      <c r="AG1862" s="184"/>
      <c r="AN1862" s="159"/>
      <c r="AO1862" s="159"/>
      <c r="AP1862" s="159"/>
      <c r="AQ1862" s="159"/>
      <c r="AR1862" s="159"/>
      <c r="AS1862" s="159"/>
      <c r="AT1862" s="159"/>
      <c r="AU1862" s="159"/>
    </row>
    <row r="1863" spans="27:47" ht="12.95" customHeight="1">
      <c r="AA1863" s="159"/>
      <c r="AB1863" s="159"/>
      <c r="AC1863" s="159"/>
      <c r="AD1863" s="159"/>
      <c r="AE1863" s="159"/>
      <c r="AG1863" s="184"/>
      <c r="AN1863" s="159"/>
      <c r="AO1863" s="159"/>
      <c r="AP1863" s="159"/>
      <c r="AQ1863" s="159"/>
      <c r="AR1863" s="159"/>
      <c r="AS1863" s="159"/>
      <c r="AT1863" s="159"/>
      <c r="AU1863" s="159"/>
    </row>
    <row r="1864" spans="27:47" ht="12.95" customHeight="1">
      <c r="AA1864" s="159"/>
      <c r="AB1864" s="159"/>
      <c r="AC1864" s="159"/>
      <c r="AD1864" s="159"/>
      <c r="AE1864" s="159"/>
      <c r="AG1864" s="184"/>
      <c r="AN1864" s="159"/>
      <c r="AO1864" s="159"/>
      <c r="AP1864" s="159"/>
      <c r="AQ1864" s="159"/>
      <c r="AR1864" s="159"/>
      <c r="AS1864" s="159"/>
      <c r="AT1864" s="159"/>
      <c r="AU1864" s="159"/>
    </row>
    <row r="1865" spans="27:47" ht="12.95" customHeight="1">
      <c r="AA1865" s="159"/>
      <c r="AB1865" s="159"/>
      <c r="AC1865" s="159"/>
      <c r="AD1865" s="159"/>
      <c r="AE1865" s="159"/>
      <c r="AG1865" s="184"/>
      <c r="AN1865" s="159"/>
      <c r="AO1865" s="159"/>
      <c r="AP1865" s="159"/>
      <c r="AQ1865" s="159"/>
      <c r="AR1865" s="159"/>
      <c r="AS1865" s="159"/>
      <c r="AT1865" s="159"/>
      <c r="AU1865" s="159"/>
    </row>
    <row r="1866" spans="27:47" ht="12.95" customHeight="1">
      <c r="AA1866" s="159"/>
      <c r="AB1866" s="159"/>
      <c r="AC1866" s="159"/>
      <c r="AD1866" s="159"/>
      <c r="AE1866" s="159"/>
      <c r="AG1866" s="184"/>
      <c r="AN1866" s="159"/>
      <c r="AO1866" s="159"/>
      <c r="AP1866" s="159"/>
      <c r="AQ1866" s="159"/>
      <c r="AR1866" s="159"/>
      <c r="AS1866" s="159"/>
      <c r="AT1866" s="159"/>
      <c r="AU1866" s="159"/>
    </row>
    <row r="1867" spans="27:47" ht="12.95" customHeight="1">
      <c r="AA1867" s="159"/>
      <c r="AB1867" s="159"/>
      <c r="AC1867" s="159"/>
      <c r="AD1867" s="159"/>
      <c r="AE1867" s="159"/>
      <c r="AG1867" s="184"/>
      <c r="AN1867" s="159"/>
      <c r="AO1867" s="159"/>
      <c r="AP1867" s="159"/>
      <c r="AQ1867" s="159"/>
      <c r="AR1867" s="159"/>
      <c r="AS1867" s="159"/>
      <c r="AT1867" s="159"/>
      <c r="AU1867" s="159"/>
    </row>
    <row r="1868" spans="27:47" ht="12.95" customHeight="1">
      <c r="AA1868" s="159"/>
      <c r="AB1868" s="159"/>
      <c r="AC1868" s="159"/>
      <c r="AD1868" s="159"/>
      <c r="AE1868" s="159"/>
      <c r="AG1868" s="184"/>
      <c r="AN1868" s="159"/>
      <c r="AO1868" s="159"/>
      <c r="AP1868" s="159"/>
      <c r="AQ1868" s="159"/>
      <c r="AR1868" s="159"/>
      <c r="AS1868" s="159"/>
      <c r="AT1868" s="159"/>
      <c r="AU1868" s="159"/>
    </row>
    <row r="1869" spans="27:47" ht="12.95" customHeight="1">
      <c r="AA1869" s="159"/>
      <c r="AB1869" s="159"/>
      <c r="AC1869" s="159"/>
      <c r="AD1869" s="159"/>
      <c r="AE1869" s="159"/>
      <c r="AG1869" s="184"/>
      <c r="AN1869" s="159"/>
      <c r="AO1869" s="159"/>
      <c r="AP1869" s="159"/>
      <c r="AQ1869" s="159"/>
      <c r="AR1869" s="159"/>
      <c r="AS1869" s="159"/>
      <c r="AT1869" s="159"/>
      <c r="AU1869" s="159"/>
    </row>
    <row r="1870" spans="27:47" ht="12.95" customHeight="1">
      <c r="AA1870" s="159"/>
      <c r="AB1870" s="159"/>
      <c r="AC1870" s="159"/>
      <c r="AD1870" s="159"/>
      <c r="AE1870" s="159"/>
      <c r="AG1870" s="184"/>
      <c r="AN1870" s="159"/>
      <c r="AO1870" s="159"/>
      <c r="AP1870" s="159"/>
      <c r="AQ1870" s="159"/>
      <c r="AR1870" s="159"/>
      <c r="AS1870" s="159"/>
      <c r="AT1870" s="159"/>
      <c r="AU1870" s="159"/>
    </row>
    <row r="1871" spans="27:47" ht="12.95" customHeight="1">
      <c r="AA1871" s="159"/>
      <c r="AB1871" s="159"/>
      <c r="AC1871" s="159"/>
      <c r="AD1871" s="159"/>
      <c r="AE1871" s="159"/>
      <c r="AG1871" s="184"/>
      <c r="AN1871" s="159"/>
      <c r="AO1871" s="159"/>
      <c r="AP1871" s="159"/>
      <c r="AQ1871" s="159"/>
      <c r="AR1871" s="159"/>
      <c r="AS1871" s="159"/>
      <c r="AT1871" s="159"/>
      <c r="AU1871" s="159"/>
    </row>
    <row r="1872" spans="27:47" ht="12.95" customHeight="1">
      <c r="AA1872" s="159"/>
      <c r="AB1872" s="159"/>
      <c r="AC1872" s="159"/>
      <c r="AD1872" s="159"/>
      <c r="AE1872" s="159"/>
      <c r="AG1872" s="184"/>
      <c r="AN1872" s="159"/>
      <c r="AO1872" s="159"/>
      <c r="AP1872" s="159"/>
      <c r="AQ1872" s="159"/>
      <c r="AR1872" s="159"/>
      <c r="AS1872" s="159"/>
      <c r="AT1872" s="159"/>
      <c r="AU1872" s="159"/>
    </row>
    <row r="1873" spans="27:47" ht="12.95" customHeight="1">
      <c r="AA1873" s="159"/>
      <c r="AB1873" s="159"/>
      <c r="AC1873" s="159"/>
      <c r="AD1873" s="159"/>
      <c r="AE1873" s="159"/>
      <c r="AG1873" s="184"/>
      <c r="AN1873" s="159"/>
      <c r="AO1873" s="159"/>
      <c r="AP1873" s="159"/>
      <c r="AQ1873" s="159"/>
      <c r="AR1873" s="159"/>
      <c r="AS1873" s="159"/>
      <c r="AT1873" s="159"/>
      <c r="AU1873" s="159"/>
    </row>
    <row r="1874" spans="27:47" ht="12.95" customHeight="1">
      <c r="AA1874" s="159"/>
      <c r="AB1874" s="159"/>
      <c r="AC1874" s="159"/>
      <c r="AD1874" s="159"/>
      <c r="AE1874" s="159"/>
      <c r="AG1874" s="184"/>
      <c r="AN1874" s="159"/>
      <c r="AO1874" s="159"/>
      <c r="AP1874" s="159"/>
      <c r="AQ1874" s="159"/>
      <c r="AR1874" s="159"/>
      <c r="AS1874" s="159"/>
      <c r="AT1874" s="159"/>
      <c r="AU1874" s="159"/>
    </row>
    <row r="1875" spans="27:47" ht="12.95" customHeight="1">
      <c r="AA1875" s="159"/>
      <c r="AB1875" s="159"/>
      <c r="AC1875" s="159"/>
      <c r="AD1875" s="159"/>
      <c r="AE1875" s="159"/>
      <c r="AG1875" s="184"/>
      <c r="AN1875" s="159"/>
      <c r="AO1875" s="159"/>
      <c r="AP1875" s="159"/>
      <c r="AQ1875" s="159"/>
      <c r="AR1875" s="159"/>
      <c r="AS1875" s="159"/>
      <c r="AT1875" s="159"/>
      <c r="AU1875" s="159"/>
    </row>
    <row r="1876" spans="27:47" ht="12.95" customHeight="1">
      <c r="AA1876" s="159"/>
      <c r="AB1876" s="159"/>
      <c r="AC1876" s="159"/>
      <c r="AD1876" s="159"/>
      <c r="AE1876" s="159"/>
      <c r="AG1876" s="184"/>
      <c r="AN1876" s="159"/>
      <c r="AO1876" s="159"/>
      <c r="AP1876" s="159"/>
      <c r="AQ1876" s="159"/>
      <c r="AR1876" s="159"/>
      <c r="AS1876" s="159"/>
      <c r="AT1876" s="159"/>
      <c r="AU1876" s="159"/>
    </row>
    <row r="1877" spans="27:47" ht="12.95" customHeight="1">
      <c r="AA1877" s="159"/>
      <c r="AB1877" s="159"/>
      <c r="AC1877" s="159"/>
      <c r="AD1877" s="159"/>
      <c r="AE1877" s="159"/>
      <c r="AG1877" s="184"/>
      <c r="AN1877" s="159"/>
      <c r="AO1877" s="159"/>
      <c r="AP1877" s="159"/>
      <c r="AQ1877" s="159"/>
      <c r="AR1877" s="159"/>
      <c r="AS1877" s="159"/>
      <c r="AT1877" s="159"/>
      <c r="AU1877" s="159"/>
    </row>
    <row r="1878" spans="27:47" ht="12.95" customHeight="1">
      <c r="AA1878" s="159"/>
      <c r="AB1878" s="159"/>
      <c r="AC1878" s="159"/>
      <c r="AD1878" s="159"/>
      <c r="AE1878" s="159"/>
      <c r="AG1878" s="184"/>
      <c r="AN1878" s="159"/>
      <c r="AO1878" s="159"/>
      <c r="AP1878" s="159"/>
      <c r="AQ1878" s="159"/>
      <c r="AR1878" s="159"/>
      <c r="AS1878" s="159"/>
      <c r="AT1878" s="159"/>
      <c r="AU1878" s="159"/>
    </row>
    <row r="1879" spans="27:47" ht="12.95" customHeight="1">
      <c r="AA1879" s="159"/>
      <c r="AB1879" s="159"/>
      <c r="AC1879" s="159"/>
      <c r="AD1879" s="159"/>
      <c r="AE1879" s="159"/>
      <c r="AG1879" s="184"/>
      <c r="AN1879" s="159"/>
      <c r="AO1879" s="159"/>
      <c r="AP1879" s="159"/>
      <c r="AQ1879" s="159"/>
      <c r="AR1879" s="159"/>
      <c r="AS1879" s="159"/>
      <c r="AT1879" s="159"/>
      <c r="AU1879" s="159"/>
    </row>
    <row r="1880" spans="27:47" ht="12.95" customHeight="1">
      <c r="AA1880" s="159"/>
      <c r="AB1880" s="159"/>
      <c r="AC1880" s="159"/>
      <c r="AD1880" s="159"/>
      <c r="AE1880" s="159"/>
      <c r="AG1880" s="184"/>
      <c r="AN1880" s="159"/>
      <c r="AO1880" s="159"/>
      <c r="AP1880" s="159"/>
      <c r="AQ1880" s="159"/>
      <c r="AR1880" s="159"/>
      <c r="AS1880" s="159"/>
      <c r="AT1880" s="159"/>
      <c r="AU1880" s="159"/>
    </row>
    <row r="1881" spans="27:47" ht="12.95" customHeight="1">
      <c r="AA1881" s="159"/>
      <c r="AB1881" s="159"/>
      <c r="AC1881" s="159"/>
      <c r="AD1881" s="159"/>
      <c r="AE1881" s="159"/>
      <c r="AG1881" s="184"/>
      <c r="AN1881" s="159"/>
      <c r="AO1881" s="159"/>
      <c r="AP1881" s="159"/>
      <c r="AQ1881" s="159"/>
      <c r="AR1881" s="159"/>
      <c r="AS1881" s="159"/>
      <c r="AT1881" s="159"/>
      <c r="AU1881" s="159"/>
    </row>
    <row r="1882" spans="27:47" ht="12.95" customHeight="1">
      <c r="AA1882" s="159"/>
      <c r="AB1882" s="159"/>
      <c r="AC1882" s="159"/>
      <c r="AD1882" s="159"/>
      <c r="AE1882" s="159"/>
      <c r="AG1882" s="184"/>
      <c r="AN1882" s="159"/>
      <c r="AO1882" s="159"/>
      <c r="AP1882" s="159"/>
      <c r="AQ1882" s="159"/>
      <c r="AR1882" s="159"/>
      <c r="AS1882" s="159"/>
      <c r="AT1882" s="159"/>
      <c r="AU1882" s="159"/>
    </row>
    <row r="1883" spans="27:47" ht="12.95" customHeight="1">
      <c r="AA1883" s="159"/>
      <c r="AB1883" s="159"/>
      <c r="AC1883" s="159"/>
      <c r="AD1883" s="159"/>
      <c r="AE1883" s="159"/>
      <c r="AG1883" s="184"/>
      <c r="AN1883" s="159"/>
      <c r="AO1883" s="159"/>
      <c r="AP1883" s="159"/>
      <c r="AQ1883" s="159"/>
      <c r="AR1883" s="159"/>
      <c r="AS1883" s="159"/>
      <c r="AT1883" s="159"/>
      <c r="AU1883" s="159"/>
    </row>
    <row r="1884" spans="27:47" ht="12.95" customHeight="1">
      <c r="AA1884" s="159"/>
      <c r="AB1884" s="159"/>
      <c r="AC1884" s="159"/>
      <c r="AD1884" s="159"/>
      <c r="AE1884" s="159"/>
      <c r="AG1884" s="184"/>
      <c r="AN1884" s="159"/>
      <c r="AO1884" s="159"/>
      <c r="AP1884" s="159"/>
      <c r="AQ1884" s="159"/>
      <c r="AR1884" s="159"/>
      <c r="AS1884" s="159"/>
      <c r="AT1884" s="159"/>
      <c r="AU1884" s="159"/>
    </row>
    <row r="1885" spans="27:47" ht="12.95" customHeight="1">
      <c r="AA1885" s="159"/>
      <c r="AB1885" s="159"/>
      <c r="AC1885" s="159"/>
      <c r="AD1885" s="159"/>
      <c r="AE1885" s="159"/>
      <c r="AG1885" s="184"/>
      <c r="AN1885" s="159"/>
      <c r="AO1885" s="159"/>
      <c r="AP1885" s="159"/>
      <c r="AQ1885" s="159"/>
      <c r="AR1885" s="159"/>
      <c r="AS1885" s="159"/>
      <c r="AT1885" s="159"/>
      <c r="AU1885" s="159"/>
    </row>
    <row r="1886" spans="27:47" ht="12.95" customHeight="1">
      <c r="AA1886" s="159"/>
      <c r="AB1886" s="159"/>
      <c r="AC1886" s="159"/>
      <c r="AD1886" s="159"/>
      <c r="AE1886" s="159"/>
      <c r="AG1886" s="184"/>
      <c r="AN1886" s="159"/>
      <c r="AO1886" s="159"/>
      <c r="AP1886" s="159"/>
      <c r="AQ1886" s="159"/>
      <c r="AR1886" s="159"/>
      <c r="AS1886" s="159"/>
      <c r="AT1886" s="159"/>
      <c r="AU1886" s="159"/>
    </row>
    <row r="1887" spans="27:47" ht="12.95" customHeight="1">
      <c r="AA1887" s="159"/>
      <c r="AB1887" s="159"/>
      <c r="AC1887" s="159"/>
      <c r="AD1887" s="159"/>
      <c r="AE1887" s="159"/>
      <c r="AG1887" s="184"/>
      <c r="AN1887" s="159"/>
      <c r="AO1887" s="159"/>
      <c r="AP1887" s="159"/>
      <c r="AQ1887" s="159"/>
      <c r="AR1887" s="159"/>
      <c r="AS1887" s="159"/>
      <c r="AT1887" s="159"/>
      <c r="AU1887" s="159"/>
    </row>
    <row r="1888" spans="27:47" ht="12.95" customHeight="1">
      <c r="AA1888" s="159"/>
      <c r="AB1888" s="159"/>
      <c r="AC1888" s="159"/>
      <c r="AD1888" s="159"/>
      <c r="AE1888" s="159"/>
      <c r="AG1888" s="184"/>
      <c r="AN1888" s="159"/>
      <c r="AO1888" s="159"/>
      <c r="AP1888" s="159"/>
      <c r="AQ1888" s="159"/>
      <c r="AR1888" s="159"/>
      <c r="AS1888" s="159"/>
      <c r="AT1888" s="159"/>
      <c r="AU1888" s="159"/>
    </row>
    <row r="1889" spans="27:47" ht="12.95" customHeight="1">
      <c r="AA1889" s="159"/>
      <c r="AB1889" s="159"/>
      <c r="AC1889" s="159"/>
      <c r="AD1889" s="159"/>
      <c r="AE1889" s="159"/>
      <c r="AG1889" s="184"/>
      <c r="AN1889" s="159"/>
      <c r="AO1889" s="159"/>
      <c r="AP1889" s="159"/>
      <c r="AQ1889" s="159"/>
      <c r="AR1889" s="159"/>
      <c r="AS1889" s="159"/>
      <c r="AT1889" s="159"/>
      <c r="AU1889" s="159"/>
    </row>
    <row r="1890" spans="27:47" ht="12.95" customHeight="1">
      <c r="AA1890" s="159"/>
      <c r="AB1890" s="159"/>
      <c r="AC1890" s="159"/>
      <c r="AD1890" s="159"/>
      <c r="AE1890" s="159"/>
      <c r="AG1890" s="184"/>
      <c r="AN1890" s="159"/>
      <c r="AO1890" s="159"/>
      <c r="AP1890" s="159"/>
      <c r="AQ1890" s="159"/>
      <c r="AR1890" s="159"/>
      <c r="AS1890" s="159"/>
      <c r="AT1890" s="159"/>
      <c r="AU1890" s="159"/>
    </row>
    <row r="1891" spans="27:47" ht="12.95" customHeight="1">
      <c r="AA1891" s="159"/>
      <c r="AB1891" s="159"/>
      <c r="AC1891" s="159"/>
      <c r="AD1891" s="159"/>
      <c r="AE1891" s="159"/>
      <c r="AG1891" s="184"/>
      <c r="AN1891" s="159"/>
      <c r="AO1891" s="159"/>
      <c r="AP1891" s="159"/>
      <c r="AQ1891" s="159"/>
      <c r="AR1891" s="159"/>
      <c r="AS1891" s="159"/>
      <c r="AT1891" s="159"/>
      <c r="AU1891" s="159"/>
    </row>
    <row r="1892" spans="27:47" ht="12.95" customHeight="1">
      <c r="AA1892" s="159"/>
      <c r="AB1892" s="159"/>
      <c r="AC1892" s="159"/>
      <c r="AD1892" s="159"/>
      <c r="AE1892" s="159"/>
      <c r="AG1892" s="184"/>
      <c r="AN1892" s="159"/>
      <c r="AO1892" s="159"/>
      <c r="AP1892" s="159"/>
      <c r="AQ1892" s="159"/>
      <c r="AR1892" s="159"/>
      <c r="AS1892" s="159"/>
      <c r="AT1892" s="159"/>
      <c r="AU1892" s="159"/>
    </row>
    <row r="1893" spans="27:47" ht="12.95" customHeight="1">
      <c r="AA1893" s="159"/>
      <c r="AB1893" s="159"/>
      <c r="AC1893" s="159"/>
      <c r="AD1893" s="159"/>
      <c r="AE1893" s="159"/>
      <c r="AG1893" s="184"/>
      <c r="AN1893" s="159"/>
      <c r="AO1893" s="159"/>
      <c r="AP1893" s="159"/>
      <c r="AQ1893" s="159"/>
      <c r="AR1893" s="159"/>
      <c r="AS1893" s="159"/>
      <c r="AT1893" s="159"/>
      <c r="AU1893" s="159"/>
    </row>
    <row r="1894" spans="27:47" ht="12.95" customHeight="1">
      <c r="AA1894" s="159"/>
      <c r="AB1894" s="159"/>
      <c r="AC1894" s="159"/>
      <c r="AD1894" s="159"/>
      <c r="AE1894" s="159"/>
      <c r="AG1894" s="184"/>
      <c r="AN1894" s="159"/>
      <c r="AO1894" s="159"/>
      <c r="AP1894" s="159"/>
      <c r="AQ1894" s="159"/>
      <c r="AR1894" s="159"/>
      <c r="AS1894" s="159"/>
      <c r="AT1894" s="159"/>
      <c r="AU1894" s="159"/>
    </row>
    <row r="1895" spans="27:47" ht="12.95" customHeight="1">
      <c r="AA1895" s="159"/>
      <c r="AB1895" s="159"/>
      <c r="AC1895" s="159"/>
      <c r="AD1895" s="159"/>
      <c r="AE1895" s="159"/>
      <c r="AG1895" s="184"/>
      <c r="AN1895" s="159"/>
      <c r="AO1895" s="159"/>
      <c r="AP1895" s="159"/>
      <c r="AQ1895" s="159"/>
      <c r="AR1895" s="159"/>
      <c r="AS1895" s="159"/>
      <c r="AT1895" s="159"/>
      <c r="AU1895" s="159"/>
    </row>
    <row r="1896" spans="27:47" ht="12.95" customHeight="1">
      <c r="AA1896" s="159"/>
      <c r="AB1896" s="159"/>
      <c r="AC1896" s="159"/>
      <c r="AD1896" s="159"/>
      <c r="AE1896" s="159"/>
      <c r="AG1896" s="184"/>
      <c r="AN1896" s="159"/>
      <c r="AO1896" s="159"/>
      <c r="AP1896" s="159"/>
      <c r="AQ1896" s="159"/>
      <c r="AR1896" s="159"/>
      <c r="AS1896" s="159"/>
      <c r="AT1896" s="159"/>
      <c r="AU1896" s="159"/>
    </row>
    <row r="1897" spans="27:47" ht="12.95" customHeight="1">
      <c r="AA1897" s="159"/>
      <c r="AB1897" s="159"/>
      <c r="AC1897" s="159"/>
      <c r="AD1897" s="159"/>
      <c r="AE1897" s="159"/>
      <c r="AG1897" s="184"/>
      <c r="AN1897" s="159"/>
      <c r="AO1897" s="159"/>
      <c r="AP1897" s="159"/>
      <c r="AQ1897" s="159"/>
      <c r="AR1897" s="159"/>
      <c r="AS1897" s="159"/>
      <c r="AT1897" s="159"/>
      <c r="AU1897" s="159"/>
    </row>
    <row r="1898" spans="27:47" ht="12.95" customHeight="1">
      <c r="AA1898" s="159"/>
      <c r="AB1898" s="159"/>
      <c r="AC1898" s="159"/>
      <c r="AD1898" s="159"/>
      <c r="AE1898" s="159"/>
      <c r="AG1898" s="184"/>
      <c r="AN1898" s="159"/>
      <c r="AO1898" s="159"/>
      <c r="AP1898" s="159"/>
      <c r="AQ1898" s="159"/>
      <c r="AR1898" s="159"/>
      <c r="AS1898" s="159"/>
      <c r="AT1898" s="159"/>
      <c r="AU1898" s="159"/>
    </row>
    <row r="1899" spans="27:47" ht="12.95" customHeight="1">
      <c r="AA1899" s="159"/>
      <c r="AB1899" s="159"/>
      <c r="AC1899" s="159"/>
      <c r="AD1899" s="159"/>
      <c r="AE1899" s="159"/>
      <c r="AG1899" s="184"/>
      <c r="AN1899" s="159"/>
      <c r="AO1899" s="159"/>
      <c r="AP1899" s="159"/>
      <c r="AQ1899" s="159"/>
      <c r="AR1899" s="159"/>
      <c r="AS1899" s="159"/>
      <c r="AT1899" s="159"/>
      <c r="AU1899" s="159"/>
    </row>
    <row r="1900" spans="27:47" ht="12.95" customHeight="1">
      <c r="AA1900" s="159"/>
      <c r="AB1900" s="159"/>
      <c r="AC1900" s="159"/>
      <c r="AD1900" s="159"/>
      <c r="AE1900" s="159"/>
      <c r="AG1900" s="184"/>
      <c r="AN1900" s="159"/>
      <c r="AO1900" s="159"/>
      <c r="AP1900" s="159"/>
      <c r="AQ1900" s="159"/>
      <c r="AR1900" s="159"/>
      <c r="AS1900" s="159"/>
      <c r="AT1900" s="159"/>
      <c r="AU1900" s="159"/>
    </row>
    <row r="1901" spans="27:47" ht="12.95" customHeight="1">
      <c r="AA1901" s="159"/>
      <c r="AB1901" s="159"/>
      <c r="AC1901" s="159"/>
      <c r="AD1901" s="159"/>
      <c r="AE1901" s="159"/>
      <c r="AG1901" s="184"/>
      <c r="AN1901" s="159"/>
      <c r="AO1901" s="159"/>
      <c r="AP1901" s="159"/>
      <c r="AQ1901" s="159"/>
      <c r="AR1901" s="159"/>
      <c r="AS1901" s="159"/>
      <c r="AT1901" s="159"/>
      <c r="AU1901" s="159"/>
    </row>
    <row r="1902" spans="27:47" ht="12.95" customHeight="1">
      <c r="AA1902" s="159"/>
      <c r="AB1902" s="159"/>
      <c r="AC1902" s="159"/>
      <c r="AD1902" s="159"/>
      <c r="AE1902" s="159"/>
      <c r="AG1902" s="184"/>
      <c r="AN1902" s="159"/>
      <c r="AO1902" s="159"/>
      <c r="AP1902" s="159"/>
      <c r="AQ1902" s="159"/>
      <c r="AR1902" s="159"/>
      <c r="AS1902" s="159"/>
      <c r="AT1902" s="159"/>
      <c r="AU1902" s="159"/>
    </row>
    <row r="1903" spans="27:47" ht="12.95" customHeight="1">
      <c r="AA1903" s="159"/>
      <c r="AB1903" s="159"/>
      <c r="AC1903" s="159"/>
      <c r="AD1903" s="159"/>
      <c r="AE1903" s="159"/>
      <c r="AG1903" s="184"/>
      <c r="AN1903" s="159"/>
      <c r="AO1903" s="159"/>
      <c r="AP1903" s="159"/>
      <c r="AQ1903" s="159"/>
      <c r="AR1903" s="159"/>
      <c r="AS1903" s="159"/>
      <c r="AT1903" s="159"/>
      <c r="AU1903" s="159"/>
    </row>
    <row r="1904" spans="27:47" ht="12.95" customHeight="1">
      <c r="AA1904" s="159"/>
      <c r="AB1904" s="159"/>
      <c r="AC1904" s="159"/>
      <c r="AD1904" s="159"/>
      <c r="AE1904" s="159"/>
      <c r="AG1904" s="184"/>
      <c r="AN1904" s="159"/>
      <c r="AO1904" s="159"/>
      <c r="AP1904" s="159"/>
      <c r="AQ1904" s="159"/>
      <c r="AR1904" s="159"/>
      <c r="AS1904" s="159"/>
      <c r="AT1904" s="159"/>
      <c r="AU1904" s="159"/>
    </row>
    <row r="1905" spans="27:48" ht="12.95" customHeight="1">
      <c r="AA1905" s="159"/>
      <c r="AB1905" s="159"/>
      <c r="AC1905" s="159"/>
      <c r="AD1905" s="159"/>
      <c r="AE1905" s="159"/>
      <c r="AG1905" s="184"/>
      <c r="AN1905" s="159"/>
      <c r="AO1905" s="159"/>
      <c r="AP1905" s="159"/>
      <c r="AQ1905" s="159"/>
      <c r="AR1905" s="159"/>
      <c r="AS1905" s="159"/>
      <c r="AT1905" s="159"/>
      <c r="AU1905" s="159"/>
    </row>
    <row r="1906" spans="27:48" ht="12.95" customHeight="1">
      <c r="AA1906" s="159"/>
      <c r="AB1906" s="159"/>
      <c r="AC1906" s="159"/>
      <c r="AD1906" s="159"/>
      <c r="AE1906" s="159"/>
      <c r="AG1906" s="184"/>
      <c r="AN1906" s="159"/>
      <c r="AO1906" s="159"/>
      <c r="AP1906" s="159"/>
      <c r="AQ1906" s="159"/>
      <c r="AR1906" s="159"/>
      <c r="AS1906" s="159"/>
      <c r="AT1906" s="159"/>
      <c r="AU1906" s="159"/>
    </row>
    <row r="1907" spans="27:48" ht="12.95" customHeight="1">
      <c r="AA1907" s="159"/>
      <c r="AB1907" s="159"/>
      <c r="AC1907" s="159"/>
      <c r="AD1907" s="159"/>
      <c r="AE1907" s="159"/>
      <c r="AG1907" s="184"/>
      <c r="AN1907" s="159"/>
      <c r="AO1907" s="159"/>
      <c r="AP1907" s="159"/>
      <c r="AQ1907" s="159"/>
      <c r="AR1907" s="159"/>
      <c r="AS1907" s="159"/>
      <c r="AT1907" s="159"/>
      <c r="AU1907" s="159"/>
    </row>
    <row r="1908" spans="27:48" ht="12.95" customHeight="1">
      <c r="AA1908" s="159"/>
      <c r="AB1908" s="159"/>
      <c r="AC1908" s="159"/>
      <c r="AD1908" s="159"/>
      <c r="AE1908" s="159"/>
      <c r="AG1908" s="184"/>
      <c r="AN1908" s="159"/>
      <c r="AO1908" s="159"/>
      <c r="AP1908" s="159"/>
      <c r="AQ1908" s="159"/>
      <c r="AR1908" s="159"/>
      <c r="AS1908" s="159"/>
      <c r="AT1908" s="159"/>
      <c r="AU1908" s="159"/>
    </row>
    <row r="1909" spans="27:48" ht="12.95" customHeight="1">
      <c r="AA1909" s="159"/>
      <c r="AB1909" s="159"/>
      <c r="AC1909" s="159"/>
      <c r="AD1909" s="159"/>
      <c r="AE1909" s="159"/>
      <c r="AG1909" s="184"/>
      <c r="AN1909" s="159"/>
      <c r="AO1909" s="159"/>
      <c r="AP1909" s="159"/>
      <c r="AQ1909" s="159"/>
      <c r="AR1909" s="159"/>
      <c r="AS1909" s="159"/>
      <c r="AT1909" s="159"/>
      <c r="AU1909" s="159"/>
    </row>
    <row r="1910" spans="27:48" ht="12.95" customHeight="1">
      <c r="AA1910" s="159"/>
      <c r="AB1910" s="159"/>
      <c r="AC1910" s="159"/>
      <c r="AD1910" s="159"/>
      <c r="AE1910" s="159"/>
      <c r="AG1910" s="184"/>
      <c r="AN1910" s="159"/>
      <c r="AO1910" s="159"/>
      <c r="AP1910" s="159"/>
      <c r="AQ1910" s="159"/>
      <c r="AR1910" s="159"/>
      <c r="AS1910" s="159"/>
      <c r="AT1910" s="159"/>
      <c r="AU1910" s="159"/>
    </row>
    <row r="1911" spans="27:48" ht="12.95" customHeight="1">
      <c r="AA1911" s="159"/>
      <c r="AB1911" s="159"/>
      <c r="AC1911" s="159"/>
      <c r="AD1911" s="159"/>
      <c r="AE1911" s="159"/>
      <c r="AG1911" s="184"/>
      <c r="AN1911" s="159"/>
      <c r="AO1911" s="159"/>
      <c r="AP1911" s="159"/>
      <c r="AQ1911" s="159"/>
      <c r="AR1911" s="159"/>
      <c r="AS1911" s="159"/>
      <c r="AT1911" s="159"/>
      <c r="AU1911" s="159"/>
    </row>
    <row r="1912" spans="27:48" ht="12.95" customHeight="1">
      <c r="AA1912" s="159"/>
      <c r="AB1912" s="159"/>
      <c r="AC1912" s="159"/>
      <c r="AD1912" s="159"/>
      <c r="AE1912" s="159"/>
      <c r="AG1912" s="184"/>
      <c r="AN1912" s="159"/>
      <c r="AO1912" s="159"/>
      <c r="AP1912" s="159"/>
      <c r="AQ1912" s="159"/>
      <c r="AR1912" s="159"/>
      <c r="AS1912" s="159"/>
      <c r="AT1912" s="159"/>
      <c r="AU1912" s="159"/>
    </row>
    <row r="1913" spans="27:48" ht="12.95" customHeight="1">
      <c r="AA1913" s="159"/>
      <c r="AB1913" s="159"/>
      <c r="AC1913" s="159"/>
      <c r="AD1913" s="159"/>
      <c r="AE1913" s="159"/>
      <c r="AG1913" s="184"/>
      <c r="AN1913" s="159"/>
      <c r="AO1913" s="159"/>
      <c r="AP1913" s="159"/>
      <c r="AQ1913" s="159"/>
      <c r="AR1913" s="159"/>
      <c r="AS1913" s="159"/>
      <c r="AT1913" s="159"/>
      <c r="AU1913" s="159"/>
    </row>
    <row r="1914" spans="27:48" ht="12.95" customHeight="1">
      <c r="AA1914" s="159"/>
      <c r="AB1914" s="159"/>
      <c r="AC1914" s="159"/>
      <c r="AD1914" s="159"/>
      <c r="AE1914" s="159"/>
      <c r="AG1914" s="184"/>
      <c r="AN1914" s="159"/>
      <c r="AO1914" s="159"/>
      <c r="AP1914" s="159"/>
      <c r="AQ1914" s="159"/>
      <c r="AR1914" s="159"/>
      <c r="AS1914" s="159"/>
      <c r="AT1914" s="159"/>
      <c r="AU1914" s="159"/>
    </row>
    <row r="1915" spans="27:48" ht="12.95" customHeight="1">
      <c r="AA1915" s="159"/>
      <c r="AB1915" s="159"/>
      <c r="AC1915" s="159"/>
      <c r="AD1915" s="159"/>
      <c r="AE1915" s="159"/>
      <c r="AG1915" s="184"/>
      <c r="AN1915" s="159"/>
      <c r="AO1915" s="159"/>
      <c r="AP1915" s="159"/>
      <c r="AQ1915" s="159"/>
      <c r="AR1915" s="159"/>
      <c r="AS1915" s="159"/>
      <c r="AT1915" s="159"/>
      <c r="AU1915" s="159"/>
      <c r="AV1915" s="159"/>
    </row>
    <row r="1916" spans="27:48" ht="12.95" customHeight="1">
      <c r="AA1916" s="159"/>
      <c r="AB1916" s="159"/>
      <c r="AC1916" s="159"/>
      <c r="AD1916" s="159"/>
      <c r="AE1916" s="159"/>
      <c r="AG1916" s="184"/>
      <c r="AN1916" s="159"/>
      <c r="AO1916" s="159"/>
      <c r="AP1916" s="159"/>
      <c r="AQ1916" s="159"/>
      <c r="AR1916" s="159"/>
      <c r="AS1916" s="159"/>
      <c r="AT1916" s="159"/>
      <c r="AU1916" s="159"/>
    </row>
    <row r="1917" spans="27:48" ht="12.95" customHeight="1">
      <c r="AA1917" s="159"/>
      <c r="AB1917" s="159"/>
      <c r="AC1917" s="159"/>
      <c r="AD1917" s="159"/>
      <c r="AE1917" s="159"/>
      <c r="AG1917" s="184"/>
      <c r="AN1917" s="159"/>
      <c r="AO1917" s="159"/>
      <c r="AP1917" s="159"/>
      <c r="AQ1917" s="159"/>
      <c r="AR1917" s="159"/>
      <c r="AS1917" s="159"/>
      <c r="AT1917" s="159"/>
      <c r="AU1917" s="159"/>
    </row>
    <row r="1918" spans="27:48" ht="12.95" customHeight="1">
      <c r="AA1918" s="159"/>
      <c r="AB1918" s="159"/>
      <c r="AC1918" s="159"/>
      <c r="AD1918" s="159"/>
      <c r="AE1918" s="159"/>
      <c r="AG1918" s="184"/>
      <c r="AN1918" s="159"/>
      <c r="AO1918" s="159"/>
      <c r="AP1918" s="159"/>
      <c r="AQ1918" s="159"/>
      <c r="AR1918" s="159"/>
      <c r="AS1918" s="159"/>
      <c r="AT1918" s="159"/>
      <c r="AU1918" s="159"/>
    </row>
    <row r="1919" spans="27:48" ht="12.95" customHeight="1">
      <c r="AA1919" s="159"/>
      <c r="AB1919" s="159"/>
      <c r="AC1919" s="159"/>
      <c r="AD1919" s="159"/>
      <c r="AE1919" s="159"/>
      <c r="AG1919" s="184"/>
      <c r="AN1919" s="159"/>
      <c r="AO1919" s="159"/>
      <c r="AP1919" s="159"/>
      <c r="AQ1919" s="159"/>
      <c r="AR1919" s="159"/>
      <c r="AS1919" s="159"/>
      <c r="AT1919" s="159"/>
      <c r="AU1919" s="159"/>
      <c r="AV1919" s="159"/>
    </row>
    <row r="1920" spans="27:48" ht="12.95" customHeight="1">
      <c r="AA1920" s="159"/>
      <c r="AB1920" s="159"/>
      <c r="AC1920" s="159"/>
      <c r="AD1920" s="159"/>
      <c r="AE1920" s="159"/>
      <c r="AG1920" s="184"/>
      <c r="AN1920" s="159"/>
      <c r="AO1920" s="159"/>
      <c r="AP1920" s="159"/>
      <c r="AQ1920" s="159"/>
      <c r="AR1920" s="159"/>
      <c r="AS1920" s="159"/>
      <c r="AT1920" s="159"/>
      <c r="AU1920" s="159"/>
    </row>
    <row r="1921" spans="27:48" ht="12.95" customHeight="1">
      <c r="AA1921" s="159"/>
      <c r="AB1921" s="159"/>
      <c r="AC1921" s="159"/>
      <c r="AD1921" s="159"/>
      <c r="AE1921" s="159"/>
      <c r="AG1921" s="184"/>
      <c r="AN1921" s="159"/>
      <c r="AO1921" s="159"/>
      <c r="AP1921" s="159"/>
      <c r="AQ1921" s="159"/>
      <c r="AR1921" s="159"/>
      <c r="AS1921" s="159"/>
      <c r="AT1921" s="159"/>
      <c r="AU1921" s="159"/>
    </row>
    <row r="1922" spans="27:48" ht="12.95" customHeight="1">
      <c r="AA1922" s="159"/>
      <c r="AB1922" s="159"/>
      <c r="AC1922" s="159"/>
      <c r="AD1922" s="159"/>
      <c r="AE1922" s="159"/>
      <c r="AG1922" s="184"/>
      <c r="AN1922" s="159"/>
      <c r="AO1922" s="159"/>
      <c r="AP1922" s="159"/>
      <c r="AQ1922" s="159"/>
      <c r="AR1922" s="159"/>
      <c r="AS1922" s="159"/>
      <c r="AT1922" s="159"/>
      <c r="AU1922" s="159"/>
      <c r="AV1922" s="159"/>
    </row>
    <row r="1923" spans="27:48" ht="12.95" customHeight="1">
      <c r="AA1923" s="159"/>
      <c r="AB1923" s="159"/>
      <c r="AC1923" s="159"/>
      <c r="AD1923" s="159"/>
      <c r="AE1923" s="159"/>
      <c r="AG1923" s="184"/>
      <c r="AN1923" s="159"/>
      <c r="AO1923" s="159"/>
      <c r="AP1923" s="159"/>
      <c r="AQ1923" s="159"/>
      <c r="AR1923" s="159"/>
      <c r="AS1923" s="159"/>
      <c r="AT1923" s="159"/>
      <c r="AU1923" s="159"/>
    </row>
    <row r="1924" spans="27:48" ht="12.95" customHeight="1">
      <c r="AA1924" s="159"/>
      <c r="AB1924" s="159"/>
      <c r="AC1924" s="159"/>
      <c r="AD1924" s="159"/>
      <c r="AE1924" s="159"/>
      <c r="AG1924" s="184"/>
      <c r="AN1924" s="159"/>
      <c r="AO1924" s="159"/>
      <c r="AP1924" s="159"/>
      <c r="AQ1924" s="159"/>
      <c r="AR1924" s="159"/>
      <c r="AS1924" s="159"/>
      <c r="AT1924" s="159"/>
      <c r="AU1924" s="159"/>
    </row>
    <row r="1925" spans="27:48" ht="12.95" customHeight="1">
      <c r="AA1925" s="159"/>
      <c r="AB1925" s="159"/>
      <c r="AC1925" s="159"/>
      <c r="AD1925" s="159"/>
      <c r="AE1925" s="159"/>
      <c r="AG1925" s="184"/>
      <c r="AN1925" s="159"/>
      <c r="AO1925" s="159"/>
      <c r="AP1925" s="159"/>
      <c r="AQ1925" s="159"/>
      <c r="AR1925" s="159"/>
      <c r="AS1925" s="159"/>
      <c r="AT1925" s="159"/>
      <c r="AU1925" s="159"/>
    </row>
    <row r="1926" spans="27:48" ht="12.95" customHeight="1">
      <c r="AA1926" s="159"/>
      <c r="AB1926" s="159"/>
      <c r="AC1926" s="159"/>
      <c r="AD1926" s="159"/>
      <c r="AE1926" s="159"/>
      <c r="AG1926" s="184"/>
      <c r="AN1926" s="159"/>
      <c r="AO1926" s="159"/>
      <c r="AP1926" s="159"/>
      <c r="AQ1926" s="159"/>
      <c r="AR1926" s="159"/>
      <c r="AS1926" s="159"/>
      <c r="AT1926" s="159"/>
      <c r="AU1926" s="159"/>
    </row>
    <row r="1927" spans="27:48" ht="12.95" customHeight="1">
      <c r="AA1927" s="159"/>
      <c r="AB1927" s="159"/>
      <c r="AC1927" s="159"/>
      <c r="AD1927" s="159"/>
      <c r="AE1927" s="159"/>
      <c r="AG1927" s="184"/>
      <c r="AN1927" s="159"/>
      <c r="AO1927" s="159"/>
      <c r="AP1927" s="159"/>
      <c r="AQ1927" s="159"/>
      <c r="AR1927" s="159"/>
      <c r="AS1927" s="159"/>
      <c r="AT1927" s="159"/>
      <c r="AU1927" s="159"/>
    </row>
    <row r="1928" spans="27:48" ht="12.95" customHeight="1">
      <c r="AA1928" s="159"/>
      <c r="AB1928" s="159"/>
      <c r="AC1928" s="159"/>
      <c r="AD1928" s="159"/>
      <c r="AE1928" s="159"/>
      <c r="AG1928" s="184"/>
      <c r="AN1928" s="159"/>
      <c r="AO1928" s="159"/>
      <c r="AP1928" s="159"/>
      <c r="AQ1928" s="159"/>
      <c r="AR1928" s="159"/>
      <c r="AS1928" s="159"/>
      <c r="AT1928" s="159"/>
      <c r="AU1928" s="159"/>
    </row>
    <row r="1929" spans="27:48" ht="12.95" customHeight="1">
      <c r="AA1929" s="159"/>
      <c r="AB1929" s="159"/>
      <c r="AC1929" s="159"/>
      <c r="AD1929" s="159"/>
      <c r="AE1929" s="159"/>
      <c r="AG1929" s="184"/>
      <c r="AN1929" s="159"/>
      <c r="AO1929" s="159"/>
      <c r="AP1929" s="159"/>
      <c r="AQ1929" s="159"/>
      <c r="AR1929" s="159"/>
      <c r="AS1929" s="159"/>
      <c r="AT1929" s="159"/>
      <c r="AU1929" s="159"/>
    </row>
    <row r="1930" spans="27:48" ht="12.95" customHeight="1">
      <c r="AA1930" s="159"/>
      <c r="AB1930" s="159"/>
      <c r="AC1930" s="159"/>
      <c r="AD1930" s="159"/>
      <c r="AE1930" s="159"/>
      <c r="AG1930" s="184"/>
      <c r="AN1930" s="159"/>
      <c r="AO1930" s="159"/>
      <c r="AP1930" s="159"/>
      <c r="AQ1930" s="159"/>
      <c r="AR1930" s="159"/>
      <c r="AS1930" s="159"/>
      <c r="AT1930" s="159"/>
      <c r="AU1930" s="159"/>
    </row>
    <row r="1931" spans="27:48" ht="12.95" customHeight="1">
      <c r="AA1931" s="159"/>
      <c r="AB1931" s="159"/>
      <c r="AC1931" s="159"/>
      <c r="AD1931" s="159"/>
      <c r="AE1931" s="159"/>
      <c r="AG1931" s="184"/>
      <c r="AN1931" s="159"/>
      <c r="AO1931" s="159"/>
      <c r="AP1931" s="159"/>
      <c r="AQ1931" s="159"/>
      <c r="AR1931" s="159"/>
      <c r="AS1931" s="159"/>
      <c r="AT1931" s="159"/>
      <c r="AU1931" s="159"/>
    </row>
    <row r="1932" spans="27:48" ht="12.95" customHeight="1">
      <c r="AA1932" s="159"/>
      <c r="AB1932" s="159"/>
      <c r="AC1932" s="159"/>
      <c r="AD1932" s="159"/>
      <c r="AE1932" s="159"/>
      <c r="AG1932" s="184"/>
      <c r="AN1932" s="159"/>
      <c r="AO1932" s="159"/>
      <c r="AP1932" s="159"/>
      <c r="AQ1932" s="159"/>
      <c r="AR1932" s="159"/>
      <c r="AS1932" s="159"/>
      <c r="AT1932" s="159"/>
      <c r="AU1932" s="159"/>
    </row>
    <row r="1933" spans="27:48" ht="12.95" customHeight="1">
      <c r="AA1933" s="159"/>
      <c r="AB1933" s="159"/>
      <c r="AC1933" s="159"/>
      <c r="AD1933" s="159"/>
      <c r="AE1933" s="159"/>
      <c r="AG1933" s="184"/>
      <c r="AN1933" s="159"/>
      <c r="AO1933" s="159"/>
      <c r="AP1933" s="159"/>
      <c r="AQ1933" s="159"/>
      <c r="AR1933" s="159"/>
      <c r="AS1933" s="159"/>
      <c r="AT1933" s="159"/>
      <c r="AU1933" s="159"/>
    </row>
    <row r="1934" spans="27:48" ht="12.95" customHeight="1">
      <c r="AA1934" s="159"/>
      <c r="AB1934" s="159"/>
      <c r="AC1934" s="159"/>
      <c r="AD1934" s="159"/>
      <c r="AE1934" s="159"/>
      <c r="AG1934" s="184"/>
      <c r="AN1934" s="159"/>
      <c r="AO1934" s="159"/>
      <c r="AP1934" s="159"/>
      <c r="AQ1934" s="159"/>
      <c r="AR1934" s="159"/>
      <c r="AS1934" s="159"/>
      <c r="AT1934" s="159"/>
      <c r="AU1934" s="159"/>
    </row>
    <row r="1935" spans="27:48" ht="12.95" customHeight="1">
      <c r="AA1935" s="159"/>
      <c r="AB1935" s="159"/>
      <c r="AC1935" s="159"/>
      <c r="AD1935" s="159"/>
      <c r="AE1935" s="159"/>
      <c r="AG1935" s="184"/>
      <c r="AN1935" s="159"/>
      <c r="AO1935" s="159"/>
      <c r="AP1935" s="159"/>
      <c r="AQ1935" s="159"/>
      <c r="AR1935" s="159"/>
      <c r="AS1935" s="159"/>
      <c r="AT1935" s="159"/>
      <c r="AU1935" s="159"/>
    </row>
    <row r="1936" spans="27:48" ht="12.95" customHeight="1">
      <c r="AA1936" s="159"/>
      <c r="AB1936" s="159"/>
      <c r="AC1936" s="159"/>
      <c r="AD1936" s="159"/>
      <c r="AE1936" s="159"/>
      <c r="AG1936" s="184"/>
      <c r="AN1936" s="159"/>
      <c r="AO1936" s="159"/>
      <c r="AP1936" s="159"/>
      <c r="AQ1936" s="159"/>
      <c r="AR1936" s="159"/>
      <c r="AS1936" s="159"/>
      <c r="AT1936" s="159"/>
      <c r="AU1936" s="159"/>
    </row>
    <row r="1937" spans="26:64" ht="12.95" customHeight="1">
      <c r="AA1937" s="159"/>
      <c r="AB1937" s="159"/>
      <c r="AC1937" s="159"/>
      <c r="AD1937" s="159"/>
      <c r="AE1937" s="159"/>
      <c r="AG1937" s="184"/>
      <c r="AN1937" s="159"/>
      <c r="AO1937" s="159"/>
      <c r="AP1937" s="159"/>
      <c r="AQ1937" s="159"/>
      <c r="AR1937" s="159"/>
      <c r="AS1937" s="159"/>
      <c r="AT1937" s="159"/>
      <c r="AU1937" s="159"/>
    </row>
    <row r="1938" spans="26:64" ht="12.95" customHeight="1">
      <c r="AA1938" s="159"/>
      <c r="AB1938" s="159"/>
      <c r="AC1938" s="159"/>
      <c r="AD1938" s="159"/>
      <c r="AE1938" s="159"/>
      <c r="AG1938" s="184"/>
      <c r="AN1938" s="159"/>
      <c r="AO1938" s="159"/>
      <c r="AP1938" s="159"/>
      <c r="AQ1938" s="159"/>
      <c r="AR1938" s="159"/>
      <c r="AS1938" s="159"/>
      <c r="AT1938" s="159"/>
      <c r="AU1938" s="159"/>
    </row>
    <row r="1939" spans="26:64" ht="12.95" customHeight="1">
      <c r="AA1939" s="159"/>
      <c r="AB1939" s="159"/>
      <c r="AC1939" s="159"/>
      <c r="AD1939" s="159"/>
      <c r="AE1939" s="159"/>
      <c r="AG1939" s="184"/>
      <c r="AN1939" s="159"/>
      <c r="AO1939" s="159"/>
      <c r="AP1939" s="159"/>
      <c r="AQ1939" s="159"/>
      <c r="AR1939" s="159"/>
      <c r="AS1939" s="159"/>
      <c r="AT1939" s="159"/>
      <c r="AU1939" s="159"/>
    </row>
    <row r="1940" spans="26:64" ht="12.95" customHeight="1">
      <c r="AA1940" s="159"/>
      <c r="AB1940" s="159"/>
      <c r="AC1940" s="159"/>
      <c r="AD1940" s="159"/>
      <c r="AE1940" s="159"/>
      <c r="AG1940" s="184"/>
      <c r="AN1940" s="159"/>
      <c r="AO1940" s="159"/>
      <c r="AP1940" s="159"/>
      <c r="AQ1940" s="159"/>
      <c r="AR1940" s="159"/>
      <c r="AS1940" s="159"/>
      <c r="AT1940" s="159"/>
      <c r="AU1940" s="159"/>
    </row>
    <row r="1941" spans="26:64" ht="12.95" customHeight="1">
      <c r="AA1941" s="159"/>
      <c r="AB1941" s="159"/>
      <c r="AC1941" s="159"/>
      <c r="AD1941" s="159"/>
      <c r="AE1941" s="159"/>
      <c r="AG1941" s="184"/>
      <c r="AN1941" s="159"/>
      <c r="AO1941" s="159"/>
      <c r="AP1941" s="159"/>
      <c r="AQ1941" s="159"/>
      <c r="AR1941" s="159"/>
      <c r="AS1941" s="159"/>
      <c r="AT1941" s="159"/>
      <c r="AU1941" s="159"/>
    </row>
    <row r="1942" spans="26:64" ht="12.95" customHeight="1">
      <c r="AA1942" s="159"/>
      <c r="AB1942" s="159"/>
      <c r="AC1942" s="159"/>
      <c r="AD1942" s="159"/>
      <c r="AE1942" s="159"/>
      <c r="AG1942" s="184"/>
      <c r="AN1942" s="159"/>
      <c r="AO1942" s="159"/>
      <c r="AP1942" s="159"/>
      <c r="AQ1942" s="159"/>
      <c r="AR1942" s="159"/>
      <c r="AS1942" s="159"/>
      <c r="AT1942" s="159"/>
      <c r="AU1942" s="159"/>
    </row>
    <row r="1943" spans="26:64" ht="12.95" customHeight="1">
      <c r="AA1943" s="159"/>
      <c r="AB1943" s="159"/>
      <c r="AC1943" s="159"/>
      <c r="AD1943" s="159"/>
      <c r="AE1943" s="159"/>
      <c r="AG1943" s="184"/>
      <c r="AN1943" s="159"/>
      <c r="AO1943" s="159"/>
      <c r="AP1943" s="159"/>
      <c r="AQ1943" s="159"/>
      <c r="AR1943" s="159"/>
      <c r="AS1943" s="159"/>
      <c r="AT1943" s="159"/>
      <c r="AU1943" s="159"/>
    </row>
    <row r="1944" spans="26:64" ht="12.95" customHeight="1">
      <c r="AA1944" s="159"/>
      <c r="AB1944" s="159"/>
      <c r="AC1944" s="159"/>
      <c r="AD1944" s="159"/>
      <c r="AE1944" s="159"/>
      <c r="AG1944" s="184"/>
      <c r="AN1944" s="159"/>
      <c r="AO1944" s="159"/>
      <c r="AP1944" s="159"/>
      <c r="AQ1944" s="159"/>
      <c r="AR1944" s="159"/>
      <c r="AS1944" s="159"/>
      <c r="AT1944" s="159"/>
      <c r="AU1944" s="159"/>
    </row>
    <row r="1945" spans="26:64" ht="12.95" customHeight="1">
      <c r="AA1945" s="159"/>
      <c r="AB1945" s="159"/>
      <c r="AC1945" s="159"/>
      <c r="AD1945" s="159"/>
      <c r="AE1945" s="159"/>
      <c r="AG1945" s="184"/>
      <c r="AN1945" s="159"/>
      <c r="AO1945" s="159"/>
      <c r="AP1945" s="159"/>
      <c r="AQ1945" s="159"/>
      <c r="AR1945" s="159"/>
      <c r="AS1945" s="159"/>
      <c r="AT1945" s="159"/>
      <c r="AU1945" s="159"/>
    </row>
    <row r="1946" spans="26:64" ht="12.95" customHeight="1">
      <c r="AA1946" s="159"/>
      <c r="AB1946" s="159"/>
      <c r="AC1946" s="159"/>
      <c r="AD1946" s="159"/>
      <c r="AE1946" s="159"/>
      <c r="AG1946" s="184"/>
      <c r="AN1946" s="159"/>
      <c r="AO1946" s="159"/>
      <c r="AP1946" s="159"/>
      <c r="AQ1946" s="159"/>
      <c r="AR1946" s="159"/>
      <c r="AS1946" s="159"/>
      <c r="AT1946" s="159"/>
      <c r="AU1946" s="159"/>
    </row>
    <row r="1947" spans="26:64" ht="12.95" customHeight="1">
      <c r="AA1947" s="159"/>
      <c r="AB1947" s="159"/>
      <c r="AC1947" s="159"/>
      <c r="AD1947" s="159"/>
      <c r="AE1947" s="159"/>
      <c r="AG1947" s="184"/>
      <c r="AN1947" s="159"/>
      <c r="AO1947" s="159"/>
      <c r="AP1947" s="159"/>
      <c r="AQ1947" s="159"/>
      <c r="AR1947" s="159"/>
      <c r="AS1947" s="159"/>
      <c r="AT1947" s="159"/>
      <c r="AU1947" s="159"/>
    </row>
    <row r="1948" spans="26:64" ht="12.95" customHeight="1">
      <c r="AA1948" s="159"/>
      <c r="AB1948" s="159"/>
      <c r="AC1948" s="159"/>
      <c r="AD1948" s="159"/>
      <c r="AE1948" s="159"/>
      <c r="AG1948" s="184"/>
      <c r="AN1948" s="159"/>
      <c r="AO1948" s="159"/>
      <c r="AP1948" s="159"/>
      <c r="AQ1948" s="159"/>
      <c r="AR1948" s="159"/>
      <c r="AS1948" s="159"/>
      <c r="AT1948" s="159"/>
      <c r="AU1948" s="159"/>
    </row>
    <row r="1949" spans="26:64" ht="12.95" customHeight="1">
      <c r="AA1949" s="159"/>
      <c r="AB1949" s="159"/>
      <c r="AC1949" s="159"/>
      <c r="AD1949" s="159"/>
      <c r="AE1949" s="159"/>
      <c r="AG1949" s="184"/>
      <c r="AN1949" s="159"/>
      <c r="AO1949" s="159"/>
      <c r="AP1949" s="159"/>
      <c r="AQ1949" s="159"/>
      <c r="AR1949" s="159"/>
      <c r="AS1949" s="159"/>
      <c r="AT1949" s="159"/>
      <c r="AU1949" s="159"/>
    </row>
    <row r="1950" spans="26:64" ht="12.95" customHeight="1">
      <c r="AA1950" s="159"/>
      <c r="AB1950" s="159"/>
      <c r="AC1950" s="159"/>
      <c r="AD1950" s="159"/>
      <c r="AE1950" s="159"/>
      <c r="AG1950" s="184"/>
      <c r="AN1950" s="159"/>
      <c r="AO1950" s="159"/>
      <c r="AP1950" s="159"/>
      <c r="AQ1950" s="159"/>
      <c r="AR1950" s="159"/>
      <c r="AS1950" s="159"/>
      <c r="AT1950" s="159"/>
      <c r="AU1950" s="159"/>
    </row>
    <row r="1951" spans="26:64" ht="12.95" customHeight="1">
      <c r="AA1951" s="159"/>
      <c r="AB1951" s="159"/>
      <c r="AC1951" s="159"/>
      <c r="AD1951" s="159"/>
      <c r="AE1951" s="159"/>
      <c r="AG1951" s="184"/>
      <c r="AN1951" s="159"/>
      <c r="AO1951" s="159"/>
      <c r="AP1951" s="159"/>
      <c r="AQ1951" s="159"/>
      <c r="AR1951" s="159"/>
      <c r="AS1951" s="159"/>
      <c r="AT1951" s="159"/>
      <c r="AU1951" s="159"/>
    </row>
    <row r="1952" spans="26:64" ht="12.95" customHeight="1">
      <c r="Z1952" s="114"/>
      <c r="AA1952" s="114"/>
      <c r="AB1952" s="114"/>
      <c r="AC1952" s="114"/>
      <c r="AD1952" s="114"/>
      <c r="AE1952" s="114"/>
      <c r="AF1952" s="114"/>
      <c r="AG1952" s="37"/>
      <c r="AH1952" s="114"/>
      <c r="AI1952" s="114"/>
      <c r="AJ1952" s="114"/>
      <c r="AK1952" s="114"/>
      <c r="AL1952" s="114"/>
      <c r="AM1952" s="114"/>
      <c r="AN1952" s="114"/>
      <c r="AO1952" s="114"/>
      <c r="AP1952" s="114"/>
      <c r="AQ1952" s="114"/>
      <c r="AR1952" s="114"/>
      <c r="AS1952" s="114"/>
      <c r="AT1952" s="114"/>
      <c r="AU1952" s="114"/>
      <c r="AV1952" s="114"/>
      <c r="AW1952" s="114"/>
      <c r="AX1952" s="114"/>
      <c r="AY1952" s="114"/>
      <c r="AZ1952" s="114"/>
      <c r="BA1952" s="114"/>
      <c r="BB1952" s="114"/>
      <c r="BC1952" s="114"/>
      <c r="BD1952" s="114"/>
      <c r="BE1952" s="114"/>
      <c r="BF1952" s="114"/>
      <c r="BG1952" s="114"/>
      <c r="BH1952" s="114"/>
      <c r="BI1952" s="114"/>
      <c r="BJ1952" s="114"/>
      <c r="BK1952" s="114"/>
      <c r="BL1952" s="114"/>
    </row>
    <row r="1953" spans="26:64" ht="12.95" customHeight="1">
      <c r="Z1953" s="114"/>
      <c r="AA1953" s="114"/>
      <c r="AB1953" s="114"/>
      <c r="AC1953" s="114"/>
      <c r="AD1953" s="114"/>
      <c r="AE1953" s="114"/>
      <c r="AF1953" s="114"/>
      <c r="AG1953" s="37"/>
      <c r="AH1953" s="114"/>
      <c r="AI1953" s="114"/>
      <c r="AJ1953" s="114"/>
      <c r="AK1953" s="114"/>
      <c r="AL1953" s="114"/>
      <c r="AM1953" s="114"/>
      <c r="AN1953" s="114"/>
      <c r="AO1953" s="114"/>
      <c r="AP1953" s="114"/>
      <c r="AQ1953" s="114"/>
      <c r="AR1953" s="114"/>
      <c r="AS1953" s="114"/>
      <c r="AT1953" s="114"/>
      <c r="AU1953" s="114"/>
      <c r="AV1953" s="114"/>
      <c r="AW1953" s="114"/>
      <c r="AX1953" s="114"/>
      <c r="AY1953" s="114"/>
      <c r="AZ1953" s="114"/>
      <c r="BA1953" s="114"/>
      <c r="BB1953" s="114"/>
      <c r="BC1953" s="114"/>
      <c r="BD1953" s="114"/>
      <c r="BE1953" s="114"/>
      <c r="BF1953" s="114"/>
      <c r="BG1953" s="114"/>
      <c r="BH1953" s="114"/>
      <c r="BI1953" s="114"/>
      <c r="BJ1953" s="114"/>
      <c r="BK1953" s="114"/>
      <c r="BL1953" s="114"/>
    </row>
    <row r="1954" spans="26:64" ht="12.95" customHeight="1">
      <c r="Z1954" s="114"/>
      <c r="AA1954" s="114"/>
      <c r="AB1954" s="114"/>
      <c r="AC1954" s="114"/>
      <c r="AD1954" s="114"/>
      <c r="AE1954" s="114"/>
      <c r="AF1954" s="114"/>
      <c r="AG1954" s="37"/>
      <c r="AH1954" s="114"/>
      <c r="AI1954" s="114"/>
      <c r="AJ1954" s="114"/>
      <c r="AK1954" s="114"/>
      <c r="AL1954" s="114"/>
      <c r="AM1954" s="114"/>
      <c r="AN1954" s="114"/>
      <c r="AO1954" s="114"/>
      <c r="AP1954" s="114"/>
      <c r="AQ1954" s="114"/>
      <c r="AR1954" s="114"/>
      <c r="AS1954" s="114"/>
      <c r="AT1954" s="114"/>
      <c r="AU1954" s="114"/>
      <c r="AV1954" s="114"/>
      <c r="AW1954" s="114"/>
      <c r="AX1954" s="114"/>
      <c r="AY1954" s="114"/>
      <c r="AZ1954" s="114"/>
      <c r="BA1954" s="114"/>
      <c r="BB1954" s="114"/>
      <c r="BC1954" s="114"/>
      <c r="BD1954" s="114"/>
      <c r="BE1954" s="114"/>
      <c r="BF1954" s="114"/>
      <c r="BG1954" s="114"/>
      <c r="BH1954" s="114"/>
      <c r="BI1954" s="114"/>
      <c r="BJ1954" s="114"/>
      <c r="BK1954" s="114"/>
      <c r="BL1954" s="114"/>
    </row>
    <row r="1955" spans="26:64" ht="12.95" customHeight="1">
      <c r="Z1955" s="114"/>
      <c r="AA1955" s="114"/>
      <c r="AB1955" s="114"/>
      <c r="AC1955" s="114"/>
      <c r="AD1955" s="114"/>
      <c r="AE1955" s="114"/>
      <c r="AF1955" s="114"/>
      <c r="AG1955" s="37"/>
      <c r="AH1955" s="114"/>
      <c r="AI1955" s="114"/>
      <c r="AJ1955" s="114"/>
      <c r="AK1955" s="114"/>
      <c r="AL1955" s="114"/>
      <c r="AM1955" s="114"/>
      <c r="AN1955" s="114"/>
      <c r="AO1955" s="114"/>
      <c r="AP1955" s="114"/>
      <c r="AQ1955" s="114"/>
      <c r="AR1955" s="114"/>
      <c r="AS1955" s="114"/>
      <c r="AT1955" s="114"/>
      <c r="AU1955" s="114"/>
      <c r="AV1955" s="114"/>
      <c r="AW1955" s="114"/>
      <c r="AX1955" s="114"/>
      <c r="AY1955" s="114"/>
      <c r="AZ1955" s="114"/>
      <c r="BA1955" s="114"/>
      <c r="BB1955" s="114"/>
      <c r="BC1955" s="114"/>
      <c r="BD1955" s="114"/>
      <c r="BE1955" s="114"/>
      <c r="BF1955" s="114"/>
      <c r="BG1955" s="114"/>
      <c r="BH1955" s="114"/>
      <c r="BI1955" s="114"/>
      <c r="BJ1955" s="114"/>
      <c r="BK1955" s="114"/>
      <c r="BL1955" s="114"/>
    </row>
    <row r="1956" spans="26:64" ht="12.95" customHeight="1">
      <c r="Z1956" s="114"/>
      <c r="AA1956" s="114"/>
      <c r="AB1956" s="114"/>
      <c r="AC1956" s="114"/>
      <c r="AD1956" s="114"/>
      <c r="AE1956" s="114"/>
      <c r="AF1956" s="114"/>
      <c r="AG1956" s="37"/>
      <c r="AH1956" s="114"/>
      <c r="AI1956" s="114"/>
      <c r="AJ1956" s="114"/>
      <c r="AK1956" s="114"/>
      <c r="AL1956" s="114"/>
      <c r="AM1956" s="114"/>
      <c r="AN1956" s="114"/>
      <c r="AO1956" s="114"/>
      <c r="AP1956" s="114"/>
      <c r="AQ1956" s="114"/>
      <c r="AR1956" s="114"/>
      <c r="AS1956" s="114"/>
      <c r="AT1956" s="114"/>
      <c r="AU1956" s="114"/>
      <c r="AV1956" s="114"/>
      <c r="AW1956" s="114"/>
      <c r="AX1956" s="114"/>
      <c r="AY1956" s="114"/>
      <c r="AZ1956" s="114"/>
      <c r="BA1956" s="114"/>
      <c r="BB1956" s="114"/>
      <c r="BC1956" s="114"/>
      <c r="BD1956" s="114"/>
      <c r="BE1956" s="114"/>
      <c r="BF1956" s="114"/>
      <c r="BG1956" s="114"/>
      <c r="BH1956" s="114"/>
      <c r="BI1956" s="114"/>
      <c r="BJ1956" s="114"/>
      <c r="BK1956" s="114"/>
      <c r="BL1956" s="114"/>
    </row>
    <row r="1957" spans="26:64" ht="12.95" customHeight="1">
      <c r="Z1957" s="114"/>
      <c r="AA1957" s="114"/>
      <c r="AB1957" s="114"/>
      <c r="AC1957" s="114"/>
      <c r="AD1957" s="114"/>
      <c r="AE1957" s="114"/>
      <c r="AF1957" s="114"/>
      <c r="AG1957" s="37"/>
      <c r="AH1957" s="114"/>
      <c r="AI1957" s="114"/>
      <c r="AJ1957" s="114"/>
      <c r="AK1957" s="114"/>
      <c r="AL1957" s="114"/>
      <c r="AM1957" s="114"/>
      <c r="AN1957" s="114"/>
      <c r="AO1957" s="114"/>
      <c r="AP1957" s="114"/>
      <c r="AQ1957" s="114"/>
      <c r="AR1957" s="114"/>
      <c r="AS1957" s="114"/>
      <c r="AT1957" s="114"/>
      <c r="AU1957" s="114"/>
      <c r="AV1957" s="114"/>
      <c r="AW1957" s="114"/>
      <c r="AX1957" s="114"/>
      <c r="AY1957" s="114"/>
      <c r="AZ1957" s="114"/>
      <c r="BA1957" s="114"/>
      <c r="BB1957" s="114"/>
      <c r="BC1957" s="114"/>
      <c r="BD1957" s="114"/>
      <c r="BE1957" s="114"/>
      <c r="BF1957" s="114"/>
      <c r="BG1957" s="114"/>
      <c r="BH1957" s="114"/>
      <c r="BI1957" s="114"/>
      <c r="BJ1957" s="114"/>
      <c r="BK1957" s="114"/>
      <c r="BL1957" s="114"/>
    </row>
    <row r="1958" spans="26:64" ht="12.95" customHeight="1">
      <c r="Z1958" s="114"/>
      <c r="AA1958" s="114"/>
      <c r="AB1958" s="114"/>
      <c r="AC1958" s="114"/>
      <c r="AD1958" s="114"/>
      <c r="AE1958" s="114"/>
      <c r="AF1958" s="114"/>
      <c r="AG1958" s="37"/>
      <c r="AH1958" s="114"/>
      <c r="AI1958" s="114"/>
      <c r="AJ1958" s="114"/>
      <c r="AK1958" s="114"/>
      <c r="AL1958" s="114"/>
      <c r="AM1958" s="114"/>
      <c r="AN1958" s="114"/>
      <c r="AO1958" s="114"/>
      <c r="AP1958" s="114"/>
      <c r="AQ1958" s="114"/>
      <c r="AR1958" s="114"/>
      <c r="AS1958" s="114"/>
      <c r="AT1958" s="114"/>
      <c r="AU1958" s="114"/>
    </row>
    <row r="1959" spans="26:64" ht="12.95" customHeight="1">
      <c r="Z1959" s="114"/>
      <c r="AA1959" s="114"/>
      <c r="AB1959" s="114"/>
      <c r="AC1959" s="114"/>
      <c r="AD1959" s="114"/>
      <c r="AE1959" s="114"/>
      <c r="AF1959" s="114"/>
      <c r="AG1959" s="37"/>
      <c r="AH1959" s="114"/>
      <c r="AI1959" s="114"/>
      <c r="AJ1959" s="114"/>
      <c r="AK1959" s="114"/>
      <c r="AL1959" s="114"/>
      <c r="AM1959" s="114"/>
      <c r="AN1959" s="114"/>
      <c r="AO1959" s="114"/>
      <c r="AP1959" s="114"/>
      <c r="AQ1959" s="114"/>
      <c r="AR1959" s="114"/>
      <c r="AS1959" s="114"/>
      <c r="AT1959" s="114"/>
      <c r="AU1959" s="114"/>
    </row>
    <row r="1960" spans="26:64" ht="12.95" customHeight="1">
      <c r="Z1960" s="114"/>
      <c r="AA1960" s="114"/>
      <c r="AB1960" s="114"/>
      <c r="AC1960" s="114"/>
      <c r="AD1960" s="114"/>
      <c r="AE1960" s="114"/>
      <c r="AF1960" s="114"/>
      <c r="AG1960" s="37"/>
      <c r="AH1960" s="114"/>
      <c r="AI1960" s="114"/>
      <c r="AJ1960" s="114"/>
      <c r="AK1960" s="114"/>
      <c r="AL1960" s="114"/>
      <c r="AM1960" s="114"/>
      <c r="AN1960" s="114"/>
      <c r="AO1960" s="114"/>
      <c r="AP1960" s="114"/>
      <c r="AQ1960" s="114"/>
      <c r="AR1960" s="114"/>
      <c r="AS1960" s="114"/>
      <c r="AT1960" s="114"/>
      <c r="AU1960" s="114"/>
    </row>
    <row r="1961" spans="26:64" ht="12.95" customHeight="1">
      <c r="Z1961" s="114"/>
      <c r="AA1961" s="114"/>
      <c r="AB1961" s="114"/>
      <c r="AC1961" s="114"/>
      <c r="AD1961" s="114"/>
      <c r="AE1961" s="114"/>
      <c r="AF1961" s="114"/>
      <c r="AG1961" s="37"/>
      <c r="AH1961" s="114"/>
      <c r="AI1961" s="114"/>
      <c r="AJ1961" s="114"/>
      <c r="AK1961" s="114"/>
      <c r="AL1961" s="114"/>
      <c r="AM1961" s="114"/>
      <c r="AN1961" s="114"/>
      <c r="AO1961" s="114"/>
      <c r="AP1961" s="114"/>
      <c r="AQ1961" s="114"/>
      <c r="AR1961" s="114"/>
      <c r="AS1961" s="114"/>
      <c r="AT1961" s="114"/>
      <c r="AU1961" s="114"/>
    </row>
    <row r="1962" spans="26:64" ht="12.95" customHeight="1">
      <c r="Z1962" s="114"/>
      <c r="AA1962" s="114"/>
      <c r="AB1962" s="114"/>
      <c r="AC1962" s="114"/>
      <c r="AD1962" s="114"/>
      <c r="AE1962" s="114"/>
      <c r="AF1962" s="114"/>
      <c r="AG1962" s="37"/>
      <c r="AH1962" s="114"/>
      <c r="AI1962" s="114"/>
      <c r="AJ1962" s="114"/>
      <c r="AK1962" s="114"/>
      <c r="AL1962" s="114"/>
      <c r="AM1962" s="114"/>
      <c r="AN1962" s="114"/>
      <c r="AO1962" s="114"/>
      <c r="AP1962" s="114"/>
      <c r="AQ1962" s="114"/>
      <c r="AR1962" s="114"/>
      <c r="AS1962" s="114"/>
      <c r="AT1962" s="114"/>
      <c r="AU1962" s="114"/>
    </row>
    <row r="1963" spans="26:64" ht="12.95" customHeight="1">
      <c r="Z1963" s="114"/>
      <c r="AA1963" s="114"/>
      <c r="AB1963" s="114"/>
      <c r="AC1963" s="114"/>
      <c r="AD1963" s="114"/>
      <c r="AE1963" s="114"/>
      <c r="AF1963" s="114"/>
      <c r="AG1963" s="37"/>
      <c r="AH1963" s="114"/>
      <c r="AI1963" s="114"/>
      <c r="AJ1963" s="114"/>
      <c r="AK1963" s="114"/>
      <c r="AL1963" s="114"/>
      <c r="AM1963" s="114"/>
      <c r="AN1963" s="114"/>
      <c r="AO1963" s="114"/>
      <c r="AP1963" s="114"/>
      <c r="AQ1963" s="114"/>
      <c r="AR1963" s="114"/>
      <c r="AS1963" s="114"/>
      <c r="AT1963" s="114"/>
      <c r="AU1963" s="114"/>
    </row>
    <row r="1964" spans="26:64" ht="12.95" customHeight="1">
      <c r="Z1964" s="114"/>
      <c r="AA1964" s="114"/>
      <c r="AB1964" s="114"/>
      <c r="AC1964" s="114"/>
      <c r="AD1964" s="114"/>
      <c r="AE1964" s="114"/>
      <c r="AF1964" s="114"/>
      <c r="AG1964" s="37"/>
      <c r="AH1964" s="114"/>
      <c r="AI1964" s="114"/>
      <c r="AJ1964" s="114"/>
      <c r="AK1964" s="114"/>
      <c r="AL1964" s="114"/>
      <c r="AM1964" s="114"/>
      <c r="AN1964" s="114"/>
      <c r="AO1964" s="114"/>
      <c r="AP1964" s="114"/>
      <c r="AQ1964" s="114"/>
      <c r="AR1964" s="114"/>
      <c r="AS1964" s="114"/>
      <c r="AT1964" s="114"/>
      <c r="AU1964" s="114"/>
    </row>
    <row r="1965" spans="26:64" ht="12.95" customHeight="1">
      <c r="Z1965" s="114"/>
      <c r="AA1965" s="114"/>
      <c r="AB1965" s="114"/>
      <c r="AC1965" s="114"/>
      <c r="AD1965" s="114"/>
      <c r="AE1965" s="114"/>
      <c r="AF1965" s="114"/>
      <c r="AG1965" s="37"/>
      <c r="AH1965" s="114"/>
      <c r="AI1965" s="114"/>
      <c r="AJ1965" s="114"/>
      <c r="AK1965" s="114"/>
      <c r="AL1965" s="114"/>
      <c r="AM1965" s="114"/>
      <c r="AN1965" s="114"/>
      <c r="AO1965" s="114"/>
      <c r="AP1965" s="114"/>
      <c r="AQ1965" s="114"/>
      <c r="AR1965" s="114"/>
      <c r="AS1965" s="114"/>
      <c r="AT1965" s="114"/>
      <c r="AU1965" s="114"/>
    </row>
    <row r="1966" spans="26:64" ht="12.95" customHeight="1">
      <c r="Z1966" s="114"/>
      <c r="AA1966" s="114"/>
      <c r="AB1966" s="114"/>
      <c r="AC1966" s="114"/>
      <c r="AD1966" s="114"/>
      <c r="AE1966" s="114"/>
      <c r="AF1966" s="114"/>
      <c r="AG1966" s="37"/>
      <c r="AH1966" s="114"/>
      <c r="AI1966" s="114"/>
      <c r="AJ1966" s="114"/>
      <c r="AK1966" s="114"/>
      <c r="AL1966" s="114"/>
      <c r="AM1966" s="114"/>
      <c r="AN1966" s="114"/>
      <c r="AO1966" s="114"/>
      <c r="AP1966" s="114"/>
      <c r="AQ1966" s="114"/>
      <c r="AR1966" s="114"/>
      <c r="AS1966" s="114"/>
      <c r="AT1966" s="114"/>
      <c r="AU1966" s="114"/>
    </row>
    <row r="1967" spans="26:64" ht="12.95" customHeight="1">
      <c r="Z1967" s="114"/>
      <c r="AA1967" s="114"/>
      <c r="AB1967" s="114"/>
      <c r="AC1967" s="114"/>
      <c r="AD1967" s="114"/>
      <c r="AE1967" s="114"/>
      <c r="AF1967" s="114"/>
      <c r="AG1967" s="37"/>
      <c r="AH1967" s="114"/>
      <c r="AI1967" s="114"/>
      <c r="AJ1967" s="114"/>
      <c r="AK1967" s="114"/>
      <c r="AL1967" s="114"/>
      <c r="AM1967" s="114"/>
      <c r="AN1967" s="114"/>
      <c r="AO1967" s="114"/>
      <c r="AP1967" s="114"/>
      <c r="AQ1967" s="114"/>
      <c r="AR1967" s="114"/>
      <c r="AS1967" s="114"/>
      <c r="AT1967" s="114"/>
      <c r="AU1967" s="114"/>
    </row>
    <row r="1968" spans="26:64" ht="12.95" customHeight="1">
      <c r="Z1968" s="114"/>
      <c r="AA1968" s="114"/>
      <c r="AB1968" s="114"/>
      <c r="AC1968" s="114"/>
      <c r="AD1968" s="114"/>
      <c r="AE1968" s="114"/>
      <c r="AF1968" s="114"/>
      <c r="AG1968" s="37"/>
      <c r="AH1968" s="114"/>
      <c r="AI1968" s="114"/>
      <c r="AJ1968" s="114"/>
      <c r="AK1968" s="114"/>
      <c r="AL1968" s="114"/>
      <c r="AM1968" s="114"/>
      <c r="AN1968" s="114"/>
      <c r="AO1968" s="114"/>
      <c r="AP1968" s="114"/>
      <c r="AQ1968" s="114"/>
      <c r="AR1968" s="114"/>
      <c r="AS1968" s="114"/>
      <c r="AT1968" s="114"/>
      <c r="AU1968" s="114"/>
    </row>
    <row r="1969" spans="26:47" ht="12.95" customHeight="1">
      <c r="Z1969" s="114"/>
      <c r="AA1969" s="114"/>
      <c r="AB1969" s="114"/>
      <c r="AC1969" s="114"/>
      <c r="AD1969" s="114"/>
      <c r="AE1969" s="114"/>
      <c r="AF1969" s="114"/>
      <c r="AG1969" s="37"/>
      <c r="AH1969" s="114"/>
      <c r="AI1969" s="114"/>
      <c r="AJ1969" s="114"/>
      <c r="AK1969" s="114"/>
      <c r="AL1969" s="114"/>
      <c r="AM1969" s="114"/>
      <c r="AN1969" s="114"/>
      <c r="AO1969" s="114"/>
      <c r="AP1969" s="114"/>
      <c r="AQ1969" s="114"/>
      <c r="AR1969" s="114"/>
      <c r="AS1969" s="114"/>
      <c r="AT1969" s="114"/>
      <c r="AU1969" s="114"/>
    </row>
    <row r="1970" spans="26:47" ht="12.95" customHeight="1">
      <c r="Z1970" s="114"/>
      <c r="AA1970" s="114"/>
      <c r="AB1970" s="114"/>
      <c r="AC1970" s="114"/>
      <c r="AD1970" s="114"/>
      <c r="AE1970" s="114"/>
      <c r="AF1970" s="114"/>
      <c r="AG1970" s="37"/>
      <c r="AH1970" s="114"/>
      <c r="AI1970" s="114"/>
      <c r="AJ1970" s="114"/>
      <c r="AK1970" s="114"/>
      <c r="AL1970" s="114"/>
      <c r="AM1970" s="114"/>
      <c r="AN1970" s="114"/>
      <c r="AO1970" s="114"/>
      <c r="AP1970" s="114"/>
      <c r="AQ1970" s="114"/>
      <c r="AR1970" s="114"/>
      <c r="AS1970" s="114"/>
      <c r="AT1970" s="114"/>
      <c r="AU1970" s="114"/>
    </row>
    <row r="1971" spans="26:47" ht="12.95" customHeight="1">
      <c r="Z1971" s="114"/>
      <c r="AA1971" s="114"/>
      <c r="AB1971" s="114"/>
      <c r="AC1971" s="114"/>
      <c r="AD1971" s="114"/>
      <c r="AE1971" s="114"/>
      <c r="AF1971" s="114"/>
      <c r="AG1971" s="37"/>
      <c r="AH1971" s="114"/>
      <c r="AI1971" s="114"/>
      <c r="AJ1971" s="114"/>
      <c r="AK1971" s="114"/>
      <c r="AL1971" s="114"/>
      <c r="AM1971" s="114"/>
      <c r="AN1971" s="114"/>
      <c r="AO1971" s="114"/>
      <c r="AP1971" s="114"/>
      <c r="AQ1971" s="114"/>
      <c r="AR1971" s="114"/>
      <c r="AS1971" s="114"/>
      <c r="AT1971" s="114"/>
      <c r="AU1971" s="114"/>
    </row>
    <row r="1972" spans="26:47" ht="12.95" customHeight="1">
      <c r="Z1972" s="114"/>
      <c r="AA1972" s="114"/>
      <c r="AB1972" s="114"/>
      <c r="AC1972" s="114"/>
      <c r="AD1972" s="114"/>
      <c r="AE1972" s="114"/>
      <c r="AF1972" s="114"/>
      <c r="AG1972" s="37"/>
      <c r="AH1972" s="114"/>
      <c r="AI1972" s="114"/>
      <c r="AJ1972" s="114"/>
      <c r="AK1972" s="114"/>
      <c r="AL1972" s="114"/>
      <c r="AM1972" s="114"/>
      <c r="AN1972" s="114"/>
      <c r="AO1972" s="114"/>
      <c r="AP1972" s="114"/>
      <c r="AQ1972" s="114"/>
      <c r="AR1972" s="114"/>
      <c r="AS1972" s="114"/>
      <c r="AT1972" s="114"/>
      <c r="AU1972" s="114"/>
    </row>
    <row r="1973" spans="26:47" ht="12.95" customHeight="1">
      <c r="Z1973" s="114"/>
      <c r="AA1973" s="114"/>
      <c r="AB1973" s="114"/>
      <c r="AC1973" s="114"/>
      <c r="AD1973" s="114"/>
      <c r="AE1973" s="114"/>
      <c r="AF1973" s="114"/>
      <c r="AG1973" s="37"/>
      <c r="AH1973" s="114"/>
      <c r="AI1973" s="114"/>
      <c r="AJ1973" s="114"/>
      <c r="AK1973" s="114"/>
      <c r="AL1973" s="114"/>
      <c r="AM1973" s="114"/>
      <c r="AN1973" s="114"/>
      <c r="AO1973" s="114"/>
      <c r="AP1973" s="114"/>
      <c r="AQ1973" s="114"/>
      <c r="AR1973" s="114"/>
      <c r="AS1973" s="114"/>
      <c r="AT1973" s="114"/>
      <c r="AU1973" s="114"/>
    </row>
    <row r="1974" spans="26:47" ht="12.95" customHeight="1">
      <c r="Z1974" s="114"/>
      <c r="AA1974" s="114"/>
      <c r="AB1974" s="114"/>
      <c r="AC1974" s="114"/>
      <c r="AD1974" s="114"/>
      <c r="AE1974" s="114"/>
      <c r="AF1974" s="114"/>
      <c r="AG1974" s="37"/>
      <c r="AH1974" s="114"/>
      <c r="AI1974" s="114"/>
      <c r="AJ1974" s="114"/>
      <c r="AK1974" s="114"/>
      <c r="AL1974" s="114"/>
      <c r="AM1974" s="114"/>
      <c r="AN1974" s="114"/>
      <c r="AO1974" s="114"/>
      <c r="AP1974" s="114"/>
      <c r="AQ1974" s="114"/>
      <c r="AR1974" s="114"/>
      <c r="AS1974" s="114"/>
      <c r="AT1974" s="114"/>
      <c r="AU1974" s="114"/>
    </row>
    <row r="1975" spans="26:47" ht="12.95" customHeight="1">
      <c r="Z1975" s="114"/>
      <c r="AA1975" s="114"/>
      <c r="AB1975" s="114"/>
      <c r="AC1975" s="114"/>
      <c r="AD1975" s="114"/>
      <c r="AE1975" s="114"/>
      <c r="AF1975" s="114"/>
      <c r="AG1975" s="37"/>
      <c r="AH1975" s="114"/>
      <c r="AI1975" s="114"/>
      <c r="AJ1975" s="114"/>
      <c r="AK1975" s="114"/>
      <c r="AL1975" s="114"/>
      <c r="AM1975" s="114"/>
      <c r="AN1975" s="114"/>
      <c r="AO1975" s="114"/>
      <c r="AP1975" s="114"/>
      <c r="AQ1975" s="114"/>
      <c r="AR1975" s="114"/>
      <c r="AS1975" s="114"/>
      <c r="AT1975" s="114"/>
      <c r="AU1975" s="114"/>
    </row>
    <row r="1976" spans="26:47" ht="12.95" customHeight="1">
      <c r="Z1976" s="114"/>
      <c r="AA1976" s="114"/>
      <c r="AB1976" s="114"/>
      <c r="AC1976" s="114"/>
      <c r="AD1976" s="114"/>
      <c r="AE1976" s="114"/>
      <c r="AF1976" s="114"/>
      <c r="AG1976" s="37"/>
      <c r="AH1976" s="114"/>
      <c r="AI1976" s="114"/>
      <c r="AJ1976" s="114"/>
      <c r="AK1976" s="114"/>
      <c r="AL1976" s="114"/>
      <c r="AM1976" s="114"/>
      <c r="AN1976" s="114"/>
      <c r="AO1976" s="114"/>
      <c r="AP1976" s="114"/>
      <c r="AQ1976" s="114"/>
      <c r="AR1976" s="114"/>
      <c r="AS1976" s="114"/>
      <c r="AT1976" s="114"/>
      <c r="AU1976" s="114"/>
    </row>
    <row r="1977" spans="26:47" ht="12.95" customHeight="1">
      <c r="Z1977" s="114"/>
      <c r="AA1977" s="114"/>
      <c r="AB1977" s="114"/>
      <c r="AC1977" s="114"/>
      <c r="AD1977" s="114"/>
      <c r="AE1977" s="114"/>
      <c r="AF1977" s="114"/>
      <c r="AG1977" s="37"/>
      <c r="AH1977" s="114"/>
      <c r="AI1977" s="114"/>
      <c r="AJ1977" s="114"/>
      <c r="AK1977" s="114"/>
      <c r="AL1977" s="114"/>
      <c r="AM1977" s="114"/>
      <c r="AN1977" s="114"/>
      <c r="AO1977" s="114"/>
      <c r="AP1977" s="114"/>
      <c r="AQ1977" s="114"/>
      <c r="AR1977" s="114"/>
      <c r="AS1977" s="114"/>
      <c r="AT1977" s="114"/>
      <c r="AU1977" s="114"/>
    </row>
    <row r="1978" spans="26:47" ht="12.95" customHeight="1">
      <c r="Z1978" s="114"/>
      <c r="AA1978" s="114"/>
      <c r="AB1978" s="114"/>
      <c r="AC1978" s="114"/>
      <c r="AD1978" s="114"/>
      <c r="AE1978" s="114"/>
      <c r="AF1978" s="114"/>
      <c r="AG1978" s="37"/>
      <c r="AH1978" s="114"/>
      <c r="AI1978" s="114"/>
      <c r="AJ1978" s="114"/>
      <c r="AK1978" s="114"/>
      <c r="AL1978" s="114"/>
      <c r="AM1978" s="114"/>
      <c r="AN1978" s="114"/>
      <c r="AO1978" s="114"/>
      <c r="AP1978" s="114"/>
      <c r="AQ1978" s="114"/>
      <c r="AR1978" s="114"/>
      <c r="AS1978" s="114"/>
      <c r="AT1978" s="114"/>
      <c r="AU1978" s="114"/>
    </row>
    <row r="1979" spans="26:47" ht="12.95" customHeight="1">
      <c r="Z1979" s="114"/>
      <c r="AA1979" s="114"/>
      <c r="AB1979" s="114"/>
      <c r="AC1979" s="114"/>
      <c r="AD1979" s="114"/>
      <c r="AE1979" s="114"/>
      <c r="AF1979" s="114"/>
      <c r="AG1979" s="37"/>
      <c r="AH1979" s="114"/>
      <c r="AI1979" s="114"/>
      <c r="AJ1979" s="114"/>
      <c r="AK1979" s="114"/>
      <c r="AL1979" s="114"/>
      <c r="AM1979" s="114"/>
      <c r="AN1979" s="114"/>
      <c r="AO1979" s="114"/>
      <c r="AP1979" s="114"/>
      <c r="AQ1979" s="114"/>
      <c r="AR1979" s="114"/>
      <c r="AS1979" s="114"/>
      <c r="AT1979" s="114"/>
      <c r="AU1979" s="114"/>
    </row>
    <row r="1980" spans="26:47" ht="12.95" customHeight="1">
      <c r="Z1980" s="114"/>
      <c r="AA1980" s="114"/>
      <c r="AB1980" s="114"/>
      <c r="AC1980" s="114"/>
      <c r="AD1980" s="114"/>
      <c r="AE1980" s="114"/>
      <c r="AF1980" s="114"/>
      <c r="AG1980" s="37"/>
      <c r="AH1980" s="114"/>
      <c r="AI1980" s="114"/>
      <c r="AJ1980" s="114"/>
      <c r="AK1980" s="114"/>
      <c r="AL1980" s="114"/>
      <c r="AM1980" s="114"/>
      <c r="AN1980" s="114"/>
      <c r="AO1980" s="114"/>
      <c r="AP1980" s="114"/>
      <c r="AQ1980" s="114"/>
      <c r="AR1980" s="114"/>
      <c r="AS1980" s="114"/>
      <c r="AT1980" s="114"/>
      <c r="AU1980" s="114"/>
    </row>
    <row r="1981" spans="26:47" ht="12.95" customHeight="1">
      <c r="Z1981" s="114"/>
      <c r="AA1981" s="114"/>
      <c r="AB1981" s="114"/>
      <c r="AC1981" s="114"/>
      <c r="AD1981" s="114"/>
      <c r="AE1981" s="114"/>
      <c r="AF1981" s="114"/>
      <c r="AG1981" s="37"/>
      <c r="AH1981" s="114"/>
      <c r="AI1981" s="114"/>
      <c r="AJ1981" s="114"/>
      <c r="AK1981" s="114"/>
      <c r="AL1981" s="114"/>
      <c r="AM1981" s="114"/>
      <c r="AN1981" s="114"/>
      <c r="AO1981" s="114"/>
      <c r="AP1981" s="114"/>
      <c r="AQ1981" s="114"/>
      <c r="AR1981" s="114"/>
      <c r="AS1981" s="114"/>
      <c r="AT1981" s="114"/>
      <c r="AU1981" s="114"/>
    </row>
    <row r="1982" spans="26:47" ht="12.95" customHeight="1">
      <c r="Z1982" s="114"/>
      <c r="AA1982" s="114"/>
      <c r="AB1982" s="114"/>
      <c r="AC1982" s="114"/>
      <c r="AD1982" s="114"/>
      <c r="AE1982" s="114"/>
      <c r="AF1982" s="114"/>
      <c r="AG1982" s="37"/>
      <c r="AH1982" s="114"/>
      <c r="AI1982" s="114"/>
      <c r="AJ1982" s="114"/>
      <c r="AK1982" s="114"/>
      <c r="AL1982" s="114"/>
      <c r="AM1982" s="114"/>
      <c r="AN1982" s="114"/>
      <c r="AO1982" s="114"/>
      <c r="AP1982" s="114"/>
      <c r="AQ1982" s="114"/>
      <c r="AR1982" s="114"/>
      <c r="AS1982" s="114"/>
      <c r="AT1982" s="114"/>
      <c r="AU1982" s="114"/>
    </row>
    <row r="1983" spans="26:47" ht="12.95" customHeight="1">
      <c r="Z1983" s="114"/>
      <c r="AA1983" s="114"/>
      <c r="AB1983" s="114"/>
      <c r="AC1983" s="114"/>
      <c r="AD1983" s="114"/>
      <c r="AE1983" s="114"/>
      <c r="AF1983" s="114"/>
      <c r="AG1983" s="37"/>
      <c r="AH1983" s="114"/>
      <c r="AI1983" s="114"/>
      <c r="AJ1983" s="114"/>
      <c r="AK1983" s="114"/>
      <c r="AL1983" s="114"/>
      <c r="AM1983" s="114"/>
      <c r="AN1983" s="114"/>
      <c r="AO1983" s="114"/>
      <c r="AP1983" s="114"/>
      <c r="AQ1983" s="114"/>
      <c r="AR1983" s="114"/>
      <c r="AS1983" s="114"/>
      <c r="AT1983" s="114"/>
      <c r="AU1983" s="114"/>
    </row>
    <row r="1984" spans="26:47" ht="12.95" customHeight="1">
      <c r="Z1984" s="114"/>
      <c r="AA1984" s="114"/>
      <c r="AB1984" s="114"/>
      <c r="AC1984" s="114"/>
      <c r="AD1984" s="114"/>
      <c r="AE1984" s="114"/>
      <c r="AF1984" s="114"/>
      <c r="AG1984" s="37"/>
      <c r="AH1984" s="114"/>
      <c r="AI1984" s="114"/>
      <c r="AJ1984" s="114"/>
      <c r="AK1984" s="114"/>
      <c r="AL1984" s="114"/>
      <c r="AM1984" s="114"/>
      <c r="AN1984" s="114"/>
      <c r="AO1984" s="114"/>
      <c r="AP1984" s="114"/>
      <c r="AQ1984" s="114"/>
      <c r="AR1984" s="114"/>
      <c r="AS1984" s="114"/>
      <c r="AT1984" s="114"/>
      <c r="AU1984" s="114"/>
    </row>
    <row r="1985" spans="26:47" ht="12.95" customHeight="1">
      <c r="Z1985" s="114"/>
      <c r="AA1985" s="114"/>
      <c r="AB1985" s="114"/>
      <c r="AC1985" s="114"/>
      <c r="AD1985" s="114"/>
      <c r="AE1985" s="114"/>
      <c r="AF1985" s="114"/>
      <c r="AG1985" s="37"/>
      <c r="AH1985" s="114"/>
      <c r="AI1985" s="114"/>
      <c r="AJ1985" s="114"/>
      <c r="AK1985" s="114"/>
      <c r="AL1985" s="114"/>
      <c r="AM1985" s="114"/>
      <c r="AN1985" s="114"/>
      <c r="AO1985" s="114"/>
      <c r="AP1985" s="114"/>
      <c r="AQ1985" s="114"/>
      <c r="AR1985" s="114"/>
      <c r="AS1985" s="114"/>
      <c r="AT1985" s="114"/>
      <c r="AU1985" s="114"/>
    </row>
    <row r="1986" spans="26:47" ht="12.95" customHeight="1">
      <c r="Z1986" s="114"/>
      <c r="AA1986" s="114"/>
      <c r="AB1986" s="114"/>
      <c r="AC1986" s="114"/>
      <c r="AD1986" s="114"/>
      <c r="AE1986" s="114"/>
      <c r="AF1986" s="114"/>
      <c r="AG1986" s="37"/>
      <c r="AH1986" s="114"/>
      <c r="AI1986" s="114"/>
      <c r="AJ1986" s="114"/>
      <c r="AK1986" s="114"/>
      <c r="AL1986" s="114"/>
      <c r="AM1986" s="114"/>
      <c r="AN1986" s="114"/>
      <c r="AO1986" s="114"/>
      <c r="AP1986" s="114"/>
      <c r="AQ1986" s="114"/>
      <c r="AR1986" s="114"/>
      <c r="AS1986" s="114"/>
      <c r="AT1986" s="114"/>
      <c r="AU1986" s="114"/>
    </row>
    <row r="1987" spans="26:47" ht="12.95" customHeight="1">
      <c r="Z1987" s="114"/>
      <c r="AA1987" s="114"/>
      <c r="AB1987" s="114"/>
      <c r="AC1987" s="114"/>
      <c r="AD1987" s="114"/>
      <c r="AE1987" s="114"/>
      <c r="AF1987" s="114"/>
      <c r="AG1987" s="37"/>
      <c r="AH1987" s="114"/>
      <c r="AI1987" s="114"/>
      <c r="AJ1987" s="114"/>
      <c r="AK1987" s="114"/>
      <c r="AL1987" s="114"/>
      <c r="AM1987" s="114"/>
      <c r="AN1987" s="114"/>
      <c r="AO1987" s="114"/>
      <c r="AP1987" s="114"/>
      <c r="AQ1987" s="114"/>
      <c r="AR1987" s="114"/>
      <c r="AS1987" s="114"/>
      <c r="AT1987" s="114"/>
      <c r="AU1987" s="114"/>
    </row>
    <row r="1988" spans="26:47" ht="12.95" customHeight="1">
      <c r="Z1988" s="114"/>
      <c r="AA1988" s="114"/>
      <c r="AB1988" s="114"/>
      <c r="AC1988" s="114"/>
      <c r="AD1988" s="114"/>
      <c r="AE1988" s="114"/>
      <c r="AF1988" s="114"/>
      <c r="AG1988" s="37"/>
      <c r="AH1988" s="114"/>
      <c r="AI1988" s="114"/>
      <c r="AJ1988" s="114"/>
      <c r="AK1988" s="114"/>
      <c r="AL1988" s="114"/>
      <c r="AM1988" s="114"/>
      <c r="AN1988" s="114"/>
      <c r="AO1988" s="114"/>
      <c r="AP1988" s="114"/>
      <c r="AQ1988" s="114"/>
      <c r="AR1988" s="114"/>
      <c r="AS1988" s="114"/>
      <c r="AT1988" s="114"/>
      <c r="AU1988" s="114"/>
    </row>
    <row r="1989" spans="26:47" ht="12.95" customHeight="1">
      <c r="AA1989" s="159"/>
      <c r="AB1989" s="159"/>
      <c r="AC1989" s="159"/>
      <c r="AD1989" s="159"/>
      <c r="AE1989" s="159"/>
      <c r="AG1989" s="184"/>
      <c r="AN1989" s="159"/>
      <c r="AO1989" s="159"/>
      <c r="AP1989" s="159"/>
      <c r="AQ1989" s="159"/>
      <c r="AR1989" s="159"/>
      <c r="AS1989" s="159"/>
      <c r="AT1989" s="159"/>
      <c r="AU1989" s="159"/>
    </row>
    <row r="1990" spans="26:47" ht="12.95" customHeight="1">
      <c r="AA1990" s="159"/>
      <c r="AB1990" s="159"/>
      <c r="AC1990" s="159"/>
      <c r="AD1990" s="159"/>
      <c r="AE1990" s="159"/>
      <c r="AG1990" s="184"/>
      <c r="AN1990" s="159"/>
      <c r="AO1990" s="159"/>
      <c r="AP1990" s="159"/>
      <c r="AQ1990" s="159"/>
      <c r="AR1990" s="159"/>
      <c r="AS1990" s="159"/>
      <c r="AT1990" s="159"/>
      <c r="AU1990" s="159"/>
    </row>
    <row r="1991" spans="26:47" ht="12.95" customHeight="1">
      <c r="AA1991" s="159"/>
      <c r="AB1991" s="159"/>
      <c r="AC1991" s="159"/>
      <c r="AD1991" s="159"/>
      <c r="AE1991" s="159"/>
      <c r="AG1991" s="184"/>
      <c r="AN1991" s="159"/>
      <c r="AO1991" s="159"/>
      <c r="AP1991" s="159"/>
      <c r="AQ1991" s="159"/>
      <c r="AR1991" s="159"/>
      <c r="AS1991" s="159"/>
      <c r="AT1991" s="159"/>
      <c r="AU1991" s="159"/>
    </row>
    <row r="1992" spans="26:47" ht="12.95" customHeight="1">
      <c r="AA1992" s="159"/>
      <c r="AB1992" s="159"/>
      <c r="AC1992" s="159"/>
      <c r="AD1992" s="159"/>
      <c r="AE1992" s="159"/>
      <c r="AG1992" s="184"/>
      <c r="AN1992" s="159"/>
      <c r="AO1992" s="159"/>
      <c r="AP1992" s="159"/>
      <c r="AQ1992" s="159"/>
      <c r="AR1992" s="159"/>
      <c r="AS1992" s="159"/>
      <c r="AT1992" s="159"/>
      <c r="AU1992" s="159"/>
    </row>
    <row r="1993" spans="26:47" ht="12.95" customHeight="1">
      <c r="AA1993" s="159"/>
      <c r="AB1993" s="159"/>
      <c r="AC1993" s="159"/>
      <c r="AD1993" s="159"/>
      <c r="AE1993" s="159"/>
      <c r="AG1993" s="184"/>
      <c r="AN1993" s="159"/>
      <c r="AO1993" s="159"/>
      <c r="AP1993" s="159"/>
      <c r="AQ1993" s="159"/>
      <c r="AR1993" s="159"/>
      <c r="AS1993" s="159"/>
      <c r="AT1993" s="159"/>
      <c r="AU1993" s="159"/>
    </row>
    <row r="1994" spans="26:47" ht="12.95" customHeight="1">
      <c r="AA1994" s="159"/>
      <c r="AB1994" s="159"/>
      <c r="AC1994" s="159"/>
      <c r="AD1994" s="159"/>
      <c r="AE1994" s="159"/>
      <c r="AG1994" s="184"/>
      <c r="AN1994" s="159"/>
      <c r="AO1994" s="159"/>
      <c r="AP1994" s="159"/>
      <c r="AQ1994" s="159"/>
      <c r="AR1994" s="159"/>
      <c r="AS1994" s="159"/>
      <c r="AT1994" s="159"/>
      <c r="AU1994" s="159"/>
    </row>
    <row r="1995" spans="26:47" ht="12.95" customHeight="1">
      <c r="AA1995" s="159"/>
      <c r="AB1995" s="159"/>
      <c r="AC1995" s="159"/>
      <c r="AD1995" s="159"/>
      <c r="AE1995" s="159"/>
      <c r="AG1995" s="184"/>
      <c r="AN1995" s="159"/>
      <c r="AO1995" s="159"/>
      <c r="AP1995" s="159"/>
      <c r="AQ1995" s="159"/>
      <c r="AR1995" s="159"/>
      <c r="AS1995" s="159"/>
      <c r="AT1995" s="159"/>
      <c r="AU1995" s="159"/>
    </row>
    <row r="1996" spans="26:47" ht="12.95" customHeight="1">
      <c r="AA1996" s="159"/>
      <c r="AB1996" s="159"/>
      <c r="AC1996" s="159"/>
      <c r="AD1996" s="159"/>
      <c r="AE1996" s="159"/>
      <c r="AG1996" s="184"/>
      <c r="AN1996" s="159"/>
      <c r="AO1996" s="159"/>
      <c r="AP1996" s="159"/>
      <c r="AQ1996" s="159"/>
      <c r="AR1996" s="159"/>
      <c r="AS1996" s="159"/>
      <c r="AT1996" s="159"/>
      <c r="AU1996" s="159"/>
    </row>
    <row r="1997" spans="26:47" ht="12.95" customHeight="1">
      <c r="AA1997" s="159"/>
      <c r="AB1997" s="159"/>
      <c r="AC1997" s="159"/>
      <c r="AD1997" s="159"/>
      <c r="AE1997" s="159"/>
      <c r="AG1997" s="184"/>
      <c r="AN1997" s="159"/>
      <c r="AO1997" s="159"/>
      <c r="AP1997" s="159"/>
      <c r="AQ1997" s="159"/>
      <c r="AR1997" s="159"/>
      <c r="AS1997" s="159"/>
      <c r="AT1997" s="159"/>
      <c r="AU1997" s="159"/>
    </row>
    <row r="1998" spans="26:47" ht="12.95" customHeight="1">
      <c r="AA1998" s="159"/>
      <c r="AB1998" s="159"/>
      <c r="AC1998" s="159"/>
      <c r="AD1998" s="159"/>
      <c r="AE1998" s="159"/>
      <c r="AG1998" s="184"/>
      <c r="AN1998" s="159"/>
      <c r="AO1998" s="159"/>
      <c r="AP1998" s="159"/>
      <c r="AQ1998" s="159"/>
      <c r="AR1998" s="159"/>
      <c r="AS1998" s="159"/>
      <c r="AT1998" s="159"/>
      <c r="AU1998" s="159"/>
    </row>
    <row r="1999" spans="26:47" ht="12.95" customHeight="1">
      <c r="AA1999" s="159"/>
      <c r="AB1999" s="159"/>
      <c r="AC1999" s="159"/>
      <c r="AD1999" s="159"/>
      <c r="AE1999" s="159"/>
      <c r="AG1999" s="184"/>
      <c r="AN1999" s="159"/>
      <c r="AO1999" s="159"/>
      <c r="AP1999" s="159"/>
      <c r="AQ1999" s="159"/>
      <c r="AR1999" s="159"/>
      <c r="AS1999" s="159"/>
      <c r="AT1999" s="159"/>
      <c r="AU1999" s="159"/>
    </row>
    <row r="2000" spans="26:47" ht="12.95" customHeight="1">
      <c r="AA2000" s="159"/>
      <c r="AB2000" s="159"/>
      <c r="AC2000" s="159"/>
      <c r="AD2000" s="159"/>
      <c r="AE2000" s="159"/>
      <c r="AG2000" s="184"/>
      <c r="AN2000" s="159"/>
      <c r="AO2000" s="159"/>
      <c r="AP2000" s="159"/>
      <c r="AQ2000" s="159"/>
      <c r="AR2000" s="159"/>
      <c r="AS2000" s="159"/>
      <c r="AT2000" s="159"/>
      <c r="AU2000" s="159"/>
    </row>
    <row r="2001" spans="27:47" ht="12.95" customHeight="1">
      <c r="AA2001" s="159"/>
      <c r="AB2001" s="159"/>
      <c r="AC2001" s="159"/>
      <c r="AD2001" s="159"/>
      <c r="AE2001" s="159"/>
      <c r="AG2001" s="184"/>
      <c r="AN2001" s="159"/>
      <c r="AO2001" s="159"/>
      <c r="AP2001" s="159"/>
      <c r="AQ2001" s="159"/>
      <c r="AR2001" s="159"/>
      <c r="AS2001" s="159"/>
      <c r="AT2001" s="159"/>
      <c r="AU2001" s="159"/>
    </row>
    <row r="2002" spans="27:47" ht="12.95" customHeight="1">
      <c r="AA2002" s="159"/>
      <c r="AB2002" s="159"/>
      <c r="AC2002" s="159"/>
      <c r="AD2002" s="159"/>
      <c r="AE2002" s="159"/>
      <c r="AG2002" s="184"/>
      <c r="AN2002" s="159"/>
      <c r="AO2002" s="159"/>
      <c r="AP2002" s="159"/>
      <c r="AQ2002" s="159"/>
      <c r="AR2002" s="159"/>
      <c r="AS2002" s="159"/>
      <c r="AT2002" s="159"/>
      <c r="AU2002" s="159"/>
    </row>
    <row r="2003" spans="27:47" ht="12.95" customHeight="1">
      <c r="AA2003" s="159"/>
      <c r="AB2003" s="159"/>
      <c r="AC2003" s="159"/>
      <c r="AD2003" s="159"/>
      <c r="AE2003" s="159"/>
      <c r="AG2003" s="184"/>
      <c r="AN2003" s="159"/>
      <c r="AO2003" s="159"/>
      <c r="AP2003" s="159"/>
      <c r="AQ2003" s="159"/>
      <c r="AR2003" s="159"/>
      <c r="AS2003" s="159"/>
      <c r="AT2003" s="159"/>
      <c r="AU2003" s="159"/>
    </row>
    <row r="2004" spans="27:47" ht="12.95" customHeight="1">
      <c r="AA2004" s="159"/>
      <c r="AB2004" s="159"/>
      <c r="AC2004" s="159"/>
      <c r="AD2004" s="159"/>
      <c r="AE2004" s="159"/>
      <c r="AG2004" s="184"/>
      <c r="AN2004" s="159"/>
      <c r="AO2004" s="159"/>
      <c r="AP2004" s="159"/>
      <c r="AQ2004" s="159"/>
      <c r="AR2004" s="159"/>
      <c r="AS2004" s="159"/>
      <c r="AT2004" s="159"/>
      <c r="AU2004" s="159"/>
    </row>
    <row r="2005" spans="27:47" ht="12.95" customHeight="1">
      <c r="AA2005" s="159"/>
      <c r="AB2005" s="159"/>
      <c r="AC2005" s="159"/>
      <c r="AD2005" s="159"/>
      <c r="AE2005" s="159"/>
      <c r="AG2005" s="184"/>
      <c r="AN2005" s="159"/>
      <c r="AO2005" s="159"/>
      <c r="AP2005" s="159"/>
      <c r="AQ2005" s="159"/>
      <c r="AR2005" s="159"/>
      <c r="AS2005" s="159"/>
      <c r="AT2005" s="159"/>
      <c r="AU2005" s="159"/>
    </row>
    <row r="2006" spans="27:47" ht="12.95" customHeight="1">
      <c r="AA2006" s="159"/>
      <c r="AB2006" s="159"/>
      <c r="AC2006" s="159"/>
      <c r="AD2006" s="159"/>
      <c r="AE2006" s="159"/>
      <c r="AG2006" s="184"/>
      <c r="AN2006" s="159"/>
      <c r="AO2006" s="159"/>
      <c r="AP2006" s="159"/>
      <c r="AQ2006" s="159"/>
      <c r="AR2006" s="159"/>
      <c r="AS2006" s="159"/>
      <c r="AT2006" s="159"/>
      <c r="AU2006" s="159"/>
    </row>
    <row r="2007" spans="27:47" ht="12.95" customHeight="1">
      <c r="AA2007" s="159"/>
      <c r="AB2007" s="159"/>
      <c r="AC2007" s="159"/>
      <c r="AD2007" s="159"/>
      <c r="AE2007" s="159"/>
      <c r="AG2007" s="184"/>
      <c r="AN2007" s="159"/>
      <c r="AO2007" s="159"/>
      <c r="AP2007" s="159"/>
      <c r="AQ2007" s="159"/>
      <c r="AR2007" s="159"/>
      <c r="AS2007" s="159"/>
      <c r="AT2007" s="159"/>
      <c r="AU2007" s="159"/>
    </row>
    <row r="2008" spans="27:47" ht="12.95" customHeight="1">
      <c r="AA2008" s="159"/>
      <c r="AB2008" s="159"/>
      <c r="AC2008" s="159"/>
      <c r="AD2008" s="159"/>
      <c r="AE2008" s="159"/>
      <c r="AG2008" s="184"/>
      <c r="AN2008" s="159"/>
      <c r="AO2008" s="159"/>
      <c r="AP2008" s="159"/>
      <c r="AQ2008" s="159"/>
      <c r="AR2008" s="159"/>
      <c r="AS2008" s="159"/>
      <c r="AT2008" s="159"/>
      <c r="AU2008" s="159"/>
    </row>
    <row r="2009" spans="27:47" ht="12.95" customHeight="1">
      <c r="AA2009" s="159"/>
      <c r="AB2009" s="159"/>
      <c r="AC2009" s="159"/>
      <c r="AD2009" s="159"/>
      <c r="AE2009" s="159"/>
      <c r="AG2009" s="184"/>
      <c r="AN2009" s="159"/>
      <c r="AO2009" s="159"/>
      <c r="AP2009" s="159"/>
      <c r="AQ2009" s="159"/>
      <c r="AR2009" s="159"/>
      <c r="AS2009" s="159"/>
      <c r="AT2009" s="159"/>
      <c r="AU2009" s="159"/>
    </row>
    <row r="2010" spans="27:47" ht="12.95" customHeight="1">
      <c r="AA2010" s="159"/>
      <c r="AB2010" s="159"/>
      <c r="AC2010" s="159"/>
      <c r="AD2010" s="159"/>
      <c r="AE2010" s="159"/>
      <c r="AG2010" s="184"/>
      <c r="AN2010" s="159"/>
      <c r="AO2010" s="159"/>
      <c r="AP2010" s="159"/>
      <c r="AQ2010" s="159"/>
      <c r="AR2010" s="159"/>
      <c r="AS2010" s="159"/>
      <c r="AT2010" s="159"/>
      <c r="AU2010" s="159"/>
    </row>
    <row r="2011" spans="27:47" ht="12.95" customHeight="1">
      <c r="AA2011" s="159"/>
      <c r="AB2011" s="159"/>
      <c r="AC2011" s="159"/>
      <c r="AD2011" s="159"/>
      <c r="AE2011" s="159"/>
      <c r="AG2011" s="184"/>
      <c r="AN2011" s="159"/>
      <c r="AO2011" s="159"/>
      <c r="AP2011" s="159"/>
      <c r="AQ2011" s="159"/>
      <c r="AR2011" s="159"/>
      <c r="AS2011" s="159"/>
      <c r="AT2011" s="159"/>
      <c r="AU2011" s="159"/>
    </row>
    <row r="2012" spans="27:47" ht="12.95" customHeight="1">
      <c r="AA2012" s="159"/>
      <c r="AB2012" s="159"/>
      <c r="AC2012" s="159"/>
      <c r="AD2012" s="159"/>
      <c r="AE2012" s="159"/>
      <c r="AG2012" s="184"/>
      <c r="AN2012" s="159"/>
      <c r="AO2012" s="159"/>
      <c r="AP2012" s="159"/>
      <c r="AQ2012" s="159"/>
      <c r="AR2012" s="159"/>
      <c r="AS2012" s="159"/>
      <c r="AT2012" s="159"/>
      <c r="AU2012" s="159"/>
    </row>
    <row r="2013" spans="27:47" ht="12.95" customHeight="1">
      <c r="AA2013" s="159"/>
      <c r="AB2013" s="159"/>
      <c r="AC2013" s="159"/>
      <c r="AD2013" s="159"/>
      <c r="AE2013" s="159"/>
      <c r="AG2013" s="184"/>
      <c r="AN2013" s="159"/>
      <c r="AO2013" s="159"/>
      <c r="AP2013" s="159"/>
      <c r="AQ2013" s="159"/>
      <c r="AR2013" s="159"/>
      <c r="AS2013" s="159"/>
      <c r="AT2013" s="159"/>
      <c r="AU2013" s="159"/>
    </row>
    <row r="2014" spans="27:47" ht="12.95" customHeight="1">
      <c r="AA2014" s="159"/>
      <c r="AB2014" s="159"/>
      <c r="AC2014" s="159"/>
      <c r="AD2014" s="159"/>
      <c r="AE2014" s="159"/>
      <c r="AG2014" s="184"/>
      <c r="AN2014" s="159"/>
      <c r="AO2014" s="159"/>
      <c r="AP2014" s="159"/>
      <c r="AQ2014" s="159"/>
      <c r="AR2014" s="159"/>
      <c r="AS2014" s="159"/>
      <c r="AT2014" s="159"/>
      <c r="AU2014" s="159"/>
    </row>
    <row r="2015" spans="27:47" ht="12.95" customHeight="1">
      <c r="AA2015" s="159"/>
      <c r="AB2015" s="159"/>
      <c r="AC2015" s="159"/>
      <c r="AD2015" s="159"/>
      <c r="AE2015" s="159"/>
      <c r="AG2015" s="184"/>
      <c r="AN2015" s="159"/>
      <c r="AO2015" s="159"/>
      <c r="AP2015" s="159"/>
      <c r="AQ2015" s="159"/>
      <c r="AR2015" s="159"/>
      <c r="AS2015" s="159"/>
      <c r="AT2015" s="159"/>
      <c r="AU2015" s="159"/>
    </row>
    <row r="2016" spans="27:47" ht="12.95" customHeight="1">
      <c r="AA2016" s="159"/>
      <c r="AB2016" s="159"/>
      <c r="AC2016" s="159"/>
      <c r="AD2016" s="159"/>
      <c r="AE2016" s="159"/>
      <c r="AG2016" s="184"/>
      <c r="AN2016" s="159"/>
      <c r="AO2016" s="159"/>
      <c r="AP2016" s="159"/>
      <c r="AQ2016" s="159"/>
      <c r="AR2016" s="159"/>
      <c r="AS2016" s="159"/>
      <c r="AT2016" s="159"/>
      <c r="AU2016" s="159"/>
    </row>
    <row r="2017" spans="27:47" ht="12.95" customHeight="1">
      <c r="AA2017" s="159"/>
      <c r="AB2017" s="159"/>
      <c r="AC2017" s="159"/>
      <c r="AD2017" s="159"/>
      <c r="AE2017" s="159"/>
      <c r="AG2017" s="184"/>
      <c r="AN2017" s="159"/>
      <c r="AO2017" s="159"/>
      <c r="AP2017" s="159"/>
      <c r="AQ2017" s="159"/>
      <c r="AR2017" s="159"/>
      <c r="AS2017" s="159"/>
      <c r="AT2017" s="159"/>
      <c r="AU2017" s="159"/>
    </row>
    <row r="2018" spans="27:47" ht="12.95" customHeight="1">
      <c r="AA2018" s="159"/>
      <c r="AB2018" s="159"/>
      <c r="AC2018" s="159"/>
      <c r="AD2018" s="159"/>
      <c r="AE2018" s="159"/>
      <c r="AG2018" s="184"/>
      <c r="AN2018" s="159"/>
      <c r="AO2018" s="159"/>
      <c r="AP2018" s="159"/>
      <c r="AQ2018" s="159"/>
      <c r="AR2018" s="159"/>
      <c r="AS2018" s="159"/>
      <c r="AT2018" s="159"/>
      <c r="AU2018" s="159"/>
    </row>
    <row r="2019" spans="27:47" ht="12.95" customHeight="1">
      <c r="AA2019" s="159"/>
      <c r="AB2019" s="159"/>
      <c r="AC2019" s="159"/>
      <c r="AD2019" s="159"/>
      <c r="AE2019" s="159"/>
      <c r="AG2019" s="184"/>
      <c r="AN2019" s="159"/>
      <c r="AO2019" s="159"/>
      <c r="AP2019" s="159"/>
      <c r="AQ2019" s="159"/>
      <c r="AR2019" s="159"/>
      <c r="AS2019" s="159"/>
      <c r="AT2019" s="159"/>
      <c r="AU2019" s="159"/>
    </row>
    <row r="2020" spans="27:47" ht="12.95" customHeight="1">
      <c r="AA2020" s="159"/>
      <c r="AB2020" s="159"/>
      <c r="AC2020" s="159"/>
      <c r="AD2020" s="159"/>
      <c r="AE2020" s="159"/>
      <c r="AG2020" s="184"/>
      <c r="AN2020" s="159"/>
      <c r="AO2020" s="159"/>
      <c r="AP2020" s="159"/>
      <c r="AQ2020" s="159"/>
      <c r="AR2020" s="159"/>
      <c r="AS2020" s="159"/>
      <c r="AT2020" s="159"/>
      <c r="AU2020" s="159"/>
    </row>
    <row r="2021" spans="27:47" ht="12.95" customHeight="1">
      <c r="AA2021" s="159"/>
      <c r="AB2021" s="159"/>
      <c r="AC2021" s="159"/>
      <c r="AD2021" s="159"/>
      <c r="AE2021" s="159"/>
      <c r="AG2021" s="184"/>
      <c r="AN2021" s="159"/>
      <c r="AO2021" s="159"/>
      <c r="AP2021" s="159"/>
      <c r="AQ2021" s="159"/>
      <c r="AR2021" s="159"/>
      <c r="AS2021" s="159"/>
      <c r="AT2021" s="159"/>
      <c r="AU2021" s="159"/>
    </row>
    <row r="2022" spans="27:47" ht="12.95" customHeight="1">
      <c r="AA2022" s="159"/>
      <c r="AB2022" s="159"/>
      <c r="AC2022" s="159"/>
      <c r="AD2022" s="159"/>
      <c r="AE2022" s="159"/>
      <c r="AG2022" s="184"/>
      <c r="AN2022" s="159"/>
      <c r="AO2022" s="159"/>
      <c r="AP2022" s="159"/>
      <c r="AQ2022" s="159"/>
      <c r="AR2022" s="159"/>
      <c r="AS2022" s="159"/>
      <c r="AT2022" s="159"/>
      <c r="AU2022" s="159"/>
    </row>
    <row r="2023" spans="27:47" ht="12.95" customHeight="1">
      <c r="AA2023" s="159"/>
      <c r="AB2023" s="159"/>
      <c r="AC2023" s="159"/>
      <c r="AD2023" s="159"/>
      <c r="AE2023" s="159"/>
      <c r="AG2023" s="184"/>
      <c r="AN2023" s="159"/>
      <c r="AO2023" s="159"/>
      <c r="AP2023" s="159"/>
      <c r="AQ2023" s="159"/>
      <c r="AR2023" s="159"/>
      <c r="AS2023" s="159"/>
      <c r="AT2023" s="159"/>
      <c r="AU2023" s="159"/>
    </row>
    <row r="2024" spans="27:47" ht="12.95" customHeight="1">
      <c r="AA2024" s="159"/>
      <c r="AB2024" s="159"/>
      <c r="AC2024" s="159"/>
      <c r="AD2024" s="159"/>
      <c r="AE2024" s="159"/>
      <c r="AG2024" s="184"/>
      <c r="AN2024" s="159"/>
      <c r="AO2024" s="159"/>
      <c r="AP2024" s="159"/>
      <c r="AQ2024" s="159"/>
      <c r="AR2024" s="159"/>
      <c r="AS2024" s="159"/>
      <c r="AT2024" s="159"/>
      <c r="AU2024" s="159"/>
    </row>
    <row r="2025" spans="27:47" ht="12.95" customHeight="1">
      <c r="AA2025" s="159"/>
      <c r="AB2025" s="159"/>
      <c r="AC2025" s="159"/>
      <c r="AD2025" s="159"/>
      <c r="AE2025" s="159"/>
      <c r="AG2025" s="184"/>
      <c r="AN2025" s="159"/>
      <c r="AO2025" s="159"/>
      <c r="AP2025" s="159"/>
      <c r="AQ2025" s="159"/>
      <c r="AR2025" s="159"/>
      <c r="AS2025" s="159"/>
      <c r="AT2025" s="159"/>
      <c r="AU2025" s="159"/>
    </row>
    <row r="2026" spans="27:47" ht="12.95" customHeight="1">
      <c r="AA2026" s="159"/>
      <c r="AB2026" s="159"/>
      <c r="AC2026" s="159"/>
      <c r="AD2026" s="159"/>
      <c r="AE2026" s="159"/>
      <c r="AG2026" s="184"/>
      <c r="AN2026" s="159"/>
      <c r="AO2026" s="159"/>
      <c r="AP2026" s="159"/>
      <c r="AQ2026" s="159"/>
      <c r="AR2026" s="159"/>
      <c r="AS2026" s="159"/>
      <c r="AT2026" s="159"/>
      <c r="AU2026" s="159"/>
    </row>
    <row r="2027" spans="27:47" ht="12.95" customHeight="1">
      <c r="AA2027" s="159"/>
      <c r="AB2027" s="159"/>
      <c r="AC2027" s="159"/>
      <c r="AD2027" s="159"/>
      <c r="AE2027" s="159"/>
      <c r="AG2027" s="184"/>
      <c r="AN2027" s="159"/>
      <c r="AO2027" s="159"/>
      <c r="AP2027" s="159"/>
      <c r="AQ2027" s="159"/>
      <c r="AR2027" s="159"/>
      <c r="AS2027" s="159"/>
      <c r="AT2027" s="159"/>
      <c r="AU2027" s="159"/>
    </row>
    <row r="2028" spans="27:47" ht="12.95" customHeight="1">
      <c r="AA2028" s="159"/>
      <c r="AB2028" s="159"/>
      <c r="AC2028" s="159"/>
      <c r="AD2028" s="159"/>
      <c r="AE2028" s="159"/>
      <c r="AG2028" s="184"/>
      <c r="AN2028" s="159"/>
      <c r="AO2028" s="159"/>
      <c r="AP2028" s="159"/>
      <c r="AQ2028" s="159"/>
      <c r="AR2028" s="159"/>
      <c r="AS2028" s="159"/>
      <c r="AT2028" s="159"/>
      <c r="AU2028" s="159"/>
    </row>
    <row r="2029" spans="27:47" ht="12.95" customHeight="1">
      <c r="AA2029" s="159"/>
      <c r="AB2029" s="159"/>
      <c r="AC2029" s="159"/>
      <c r="AD2029" s="159"/>
      <c r="AE2029" s="159"/>
      <c r="AG2029" s="184"/>
      <c r="AN2029" s="159"/>
      <c r="AO2029" s="159"/>
      <c r="AP2029" s="159"/>
      <c r="AQ2029" s="159"/>
      <c r="AR2029" s="159"/>
      <c r="AS2029" s="159"/>
      <c r="AT2029" s="159"/>
      <c r="AU2029" s="159"/>
    </row>
    <row r="2030" spans="27:47" ht="12.95" customHeight="1">
      <c r="AA2030" s="159"/>
      <c r="AB2030" s="159"/>
      <c r="AC2030" s="159"/>
      <c r="AD2030" s="159"/>
      <c r="AE2030" s="159"/>
      <c r="AG2030" s="184"/>
      <c r="AN2030" s="159"/>
      <c r="AO2030" s="159"/>
      <c r="AP2030" s="159"/>
      <c r="AQ2030" s="159"/>
      <c r="AR2030" s="159"/>
      <c r="AS2030" s="159"/>
      <c r="AT2030" s="159"/>
      <c r="AU2030" s="159"/>
    </row>
    <row r="2031" spans="27:47" ht="12.95" customHeight="1">
      <c r="AA2031" s="159"/>
      <c r="AB2031" s="159"/>
      <c r="AC2031" s="159"/>
      <c r="AD2031" s="159"/>
      <c r="AE2031" s="159"/>
      <c r="AG2031" s="184"/>
      <c r="AN2031" s="159"/>
      <c r="AO2031" s="159"/>
      <c r="AP2031" s="159"/>
      <c r="AQ2031" s="159"/>
      <c r="AR2031" s="159"/>
      <c r="AS2031" s="159"/>
      <c r="AT2031" s="159"/>
      <c r="AU2031" s="159"/>
    </row>
    <row r="2032" spans="27:47" ht="12.95" customHeight="1">
      <c r="AA2032" s="159"/>
      <c r="AB2032" s="159"/>
      <c r="AC2032" s="159"/>
      <c r="AD2032" s="159"/>
      <c r="AE2032" s="159"/>
      <c r="AG2032" s="184"/>
      <c r="AN2032" s="159"/>
      <c r="AO2032" s="159"/>
      <c r="AP2032" s="159"/>
      <c r="AQ2032" s="159"/>
      <c r="AR2032" s="159"/>
      <c r="AS2032" s="159"/>
      <c r="AT2032" s="159"/>
      <c r="AU2032" s="159"/>
    </row>
    <row r="2033" spans="27:47" ht="12.95" customHeight="1">
      <c r="AA2033" s="159"/>
      <c r="AB2033" s="159"/>
      <c r="AC2033" s="159"/>
      <c r="AD2033" s="159"/>
      <c r="AE2033" s="159"/>
      <c r="AG2033" s="184"/>
      <c r="AN2033" s="159"/>
      <c r="AO2033" s="159"/>
      <c r="AP2033" s="159"/>
      <c r="AQ2033" s="159"/>
      <c r="AR2033" s="159"/>
      <c r="AS2033" s="159"/>
      <c r="AT2033" s="159"/>
      <c r="AU2033" s="159"/>
    </row>
    <row r="2034" spans="27:47" ht="12.95" customHeight="1">
      <c r="AA2034" s="159"/>
      <c r="AB2034" s="159"/>
      <c r="AC2034" s="159"/>
      <c r="AD2034" s="159"/>
      <c r="AE2034" s="159"/>
      <c r="AG2034" s="184"/>
      <c r="AN2034" s="159"/>
      <c r="AO2034" s="159"/>
      <c r="AP2034" s="159"/>
      <c r="AQ2034" s="159"/>
      <c r="AR2034" s="159"/>
      <c r="AS2034" s="159"/>
      <c r="AT2034" s="159"/>
      <c r="AU2034" s="159"/>
    </row>
    <row r="2035" spans="27:47" ht="12.95" customHeight="1">
      <c r="AA2035" s="159"/>
      <c r="AB2035" s="159"/>
      <c r="AC2035" s="159"/>
      <c r="AD2035" s="159"/>
      <c r="AE2035" s="159"/>
      <c r="AG2035" s="184"/>
      <c r="AN2035" s="159"/>
      <c r="AO2035" s="159"/>
      <c r="AP2035" s="159"/>
      <c r="AQ2035" s="159"/>
      <c r="AR2035" s="159"/>
      <c r="AS2035" s="159"/>
      <c r="AT2035" s="159"/>
      <c r="AU2035" s="159"/>
    </row>
    <row r="2036" spans="27:47" ht="12.95" customHeight="1">
      <c r="AA2036" s="159"/>
      <c r="AB2036" s="159"/>
      <c r="AC2036" s="159"/>
      <c r="AD2036" s="159"/>
      <c r="AE2036" s="159"/>
      <c r="AG2036" s="184"/>
      <c r="AN2036" s="159"/>
      <c r="AO2036" s="159"/>
      <c r="AP2036" s="159"/>
      <c r="AQ2036" s="159"/>
      <c r="AR2036" s="159"/>
      <c r="AS2036" s="159"/>
      <c r="AT2036" s="159"/>
      <c r="AU2036" s="159"/>
    </row>
    <row r="2037" spans="27:47" ht="12.95" customHeight="1">
      <c r="AA2037" s="159"/>
      <c r="AB2037" s="159"/>
      <c r="AC2037" s="159"/>
      <c r="AD2037" s="159"/>
      <c r="AE2037" s="159"/>
      <c r="AG2037" s="184"/>
      <c r="AN2037" s="159"/>
      <c r="AO2037" s="159"/>
      <c r="AP2037" s="159"/>
      <c r="AQ2037" s="159"/>
      <c r="AR2037" s="159"/>
      <c r="AS2037" s="159"/>
      <c r="AT2037" s="159"/>
      <c r="AU2037" s="159"/>
    </row>
    <row r="2038" spans="27:47" ht="12.95" customHeight="1">
      <c r="AA2038" s="159"/>
      <c r="AB2038" s="159"/>
      <c r="AC2038" s="159"/>
      <c r="AD2038" s="159"/>
      <c r="AE2038" s="159"/>
      <c r="AG2038" s="184"/>
      <c r="AN2038" s="159"/>
      <c r="AO2038" s="159"/>
      <c r="AP2038" s="159"/>
      <c r="AQ2038" s="159"/>
      <c r="AR2038" s="159"/>
      <c r="AS2038" s="159"/>
      <c r="AT2038" s="159"/>
      <c r="AU2038" s="159"/>
    </row>
    <row r="2039" spans="27:47" ht="12.95" customHeight="1">
      <c r="AA2039" s="159"/>
      <c r="AB2039" s="159"/>
      <c r="AC2039" s="159"/>
      <c r="AD2039" s="159"/>
      <c r="AE2039" s="159"/>
      <c r="AG2039" s="184"/>
      <c r="AN2039" s="159"/>
      <c r="AO2039" s="159"/>
      <c r="AP2039" s="159"/>
      <c r="AQ2039" s="159"/>
      <c r="AR2039" s="159"/>
      <c r="AS2039" s="159"/>
      <c r="AT2039" s="159"/>
      <c r="AU2039" s="159"/>
    </row>
    <row r="2040" spans="27:47" ht="12.95" customHeight="1">
      <c r="AA2040" s="159"/>
      <c r="AB2040" s="159"/>
      <c r="AC2040" s="159"/>
      <c r="AD2040" s="159"/>
      <c r="AE2040" s="159"/>
      <c r="AG2040" s="184"/>
      <c r="AN2040" s="159"/>
      <c r="AO2040" s="159"/>
      <c r="AP2040" s="159"/>
      <c r="AQ2040" s="159"/>
      <c r="AR2040" s="159"/>
      <c r="AS2040" s="159"/>
      <c r="AT2040" s="159"/>
      <c r="AU2040" s="159"/>
    </row>
    <row r="2041" spans="27:47" ht="12.95" customHeight="1">
      <c r="AA2041" s="159"/>
      <c r="AB2041" s="159"/>
      <c r="AC2041" s="159"/>
      <c r="AD2041" s="159"/>
      <c r="AE2041" s="159"/>
      <c r="AG2041" s="184"/>
      <c r="AN2041" s="159"/>
      <c r="AO2041" s="159"/>
      <c r="AP2041" s="159"/>
      <c r="AQ2041" s="159"/>
      <c r="AR2041" s="159"/>
      <c r="AS2041" s="159"/>
      <c r="AT2041" s="159"/>
      <c r="AU2041" s="159"/>
    </row>
    <row r="2042" spans="27:47" ht="12.95" customHeight="1">
      <c r="AA2042" s="159"/>
      <c r="AB2042" s="159"/>
      <c r="AC2042" s="159"/>
      <c r="AD2042" s="159"/>
      <c r="AE2042" s="159"/>
      <c r="AG2042" s="184"/>
      <c r="AN2042" s="159"/>
      <c r="AO2042" s="159"/>
      <c r="AP2042" s="159"/>
      <c r="AQ2042" s="159"/>
      <c r="AR2042" s="159"/>
      <c r="AS2042" s="159"/>
      <c r="AT2042" s="159"/>
      <c r="AU2042" s="159"/>
    </row>
    <row r="2043" spans="27:47" ht="12.95" customHeight="1">
      <c r="AA2043" s="159"/>
      <c r="AB2043" s="159"/>
      <c r="AC2043" s="159"/>
      <c r="AD2043" s="159"/>
      <c r="AE2043" s="159"/>
      <c r="AG2043" s="184"/>
      <c r="AN2043" s="159"/>
      <c r="AO2043" s="159"/>
      <c r="AP2043" s="159"/>
      <c r="AQ2043" s="159"/>
      <c r="AR2043" s="159"/>
      <c r="AS2043" s="159"/>
      <c r="AT2043" s="159"/>
      <c r="AU2043" s="159"/>
    </row>
    <row r="2044" spans="27:47" ht="12.95" customHeight="1">
      <c r="AA2044" s="159"/>
      <c r="AB2044" s="159"/>
      <c r="AC2044" s="159"/>
      <c r="AD2044" s="159"/>
      <c r="AE2044" s="159"/>
      <c r="AG2044" s="184"/>
      <c r="AN2044" s="159"/>
      <c r="AO2044" s="159"/>
      <c r="AP2044" s="159"/>
      <c r="AQ2044" s="159"/>
      <c r="AR2044" s="159"/>
      <c r="AS2044" s="159"/>
      <c r="AT2044" s="159"/>
      <c r="AU2044" s="159"/>
    </row>
    <row r="2045" spans="27:47" ht="12.95" customHeight="1">
      <c r="AA2045" s="159"/>
      <c r="AB2045" s="159"/>
      <c r="AC2045" s="159"/>
      <c r="AD2045" s="159"/>
      <c r="AE2045" s="159"/>
      <c r="AG2045" s="184"/>
      <c r="AN2045" s="159"/>
      <c r="AO2045" s="159"/>
      <c r="AP2045" s="159"/>
      <c r="AQ2045" s="159"/>
      <c r="AR2045" s="159"/>
      <c r="AS2045" s="159"/>
      <c r="AT2045" s="159"/>
      <c r="AU2045" s="159"/>
    </row>
    <row r="2046" spans="27:47" ht="12.95" customHeight="1">
      <c r="AA2046" s="159"/>
      <c r="AB2046" s="159"/>
      <c r="AC2046" s="159"/>
      <c r="AD2046" s="159"/>
      <c r="AE2046" s="159"/>
      <c r="AG2046" s="184"/>
      <c r="AN2046" s="159"/>
      <c r="AO2046" s="159"/>
      <c r="AP2046" s="159"/>
      <c r="AQ2046" s="159"/>
      <c r="AR2046" s="159"/>
      <c r="AS2046" s="159"/>
      <c r="AT2046" s="159"/>
      <c r="AU2046" s="159"/>
    </row>
    <row r="2047" spans="27:47" ht="12.95" customHeight="1">
      <c r="AA2047" s="159"/>
      <c r="AB2047" s="159"/>
      <c r="AC2047" s="159"/>
      <c r="AD2047" s="159"/>
      <c r="AE2047" s="159"/>
      <c r="AG2047" s="184"/>
      <c r="AN2047" s="159"/>
      <c r="AO2047" s="159"/>
      <c r="AP2047" s="159"/>
      <c r="AQ2047" s="159"/>
      <c r="AR2047" s="159"/>
      <c r="AS2047" s="159"/>
      <c r="AT2047" s="159"/>
      <c r="AU2047" s="159"/>
    </row>
    <row r="2048" spans="27:47" ht="12.95" customHeight="1">
      <c r="AA2048" s="159"/>
      <c r="AB2048" s="159"/>
      <c r="AC2048" s="159"/>
      <c r="AD2048" s="159"/>
      <c r="AE2048" s="159"/>
      <c r="AG2048" s="184"/>
      <c r="AN2048" s="159"/>
      <c r="AO2048" s="159"/>
      <c r="AP2048" s="159"/>
      <c r="AQ2048" s="159"/>
      <c r="AR2048" s="159"/>
      <c r="AS2048" s="159"/>
      <c r="AT2048" s="159"/>
      <c r="AU2048" s="159"/>
    </row>
    <row r="2049" spans="27:47" ht="12.95" customHeight="1">
      <c r="AA2049" s="159"/>
      <c r="AB2049" s="159"/>
      <c r="AC2049" s="159"/>
      <c r="AD2049" s="159"/>
      <c r="AE2049" s="159"/>
      <c r="AG2049" s="184"/>
      <c r="AN2049" s="159"/>
      <c r="AO2049" s="159"/>
      <c r="AP2049" s="159"/>
      <c r="AQ2049" s="159"/>
      <c r="AR2049" s="159"/>
      <c r="AS2049" s="159"/>
      <c r="AT2049" s="159"/>
      <c r="AU2049" s="159"/>
    </row>
    <row r="2050" spans="27:47" ht="12.95" customHeight="1">
      <c r="AA2050" s="159"/>
      <c r="AB2050" s="159"/>
      <c r="AC2050" s="159"/>
      <c r="AD2050" s="159"/>
      <c r="AE2050" s="159"/>
      <c r="AG2050" s="184"/>
      <c r="AN2050" s="159"/>
      <c r="AO2050" s="159"/>
      <c r="AP2050" s="159"/>
      <c r="AQ2050" s="159"/>
      <c r="AR2050" s="159"/>
      <c r="AS2050" s="159"/>
      <c r="AT2050" s="159"/>
      <c r="AU2050" s="159"/>
    </row>
    <row r="2051" spans="27:47" ht="12.95" customHeight="1">
      <c r="AA2051" s="159"/>
      <c r="AB2051" s="159"/>
      <c r="AC2051" s="159"/>
      <c r="AD2051" s="159"/>
      <c r="AE2051" s="159"/>
      <c r="AG2051" s="184"/>
      <c r="AN2051" s="159"/>
      <c r="AO2051" s="159"/>
      <c r="AP2051" s="159"/>
      <c r="AQ2051" s="159"/>
      <c r="AR2051" s="159"/>
      <c r="AS2051" s="159"/>
      <c r="AT2051" s="159"/>
      <c r="AU2051" s="159"/>
    </row>
    <row r="2052" spans="27:47" ht="12.95" customHeight="1">
      <c r="AA2052" s="159"/>
      <c r="AB2052" s="159"/>
      <c r="AC2052" s="159"/>
      <c r="AD2052" s="159"/>
      <c r="AE2052" s="159"/>
      <c r="AG2052" s="184"/>
      <c r="AN2052" s="159"/>
      <c r="AO2052" s="159"/>
      <c r="AP2052" s="159"/>
      <c r="AQ2052" s="159"/>
      <c r="AR2052" s="159"/>
      <c r="AS2052" s="159"/>
      <c r="AT2052" s="159"/>
      <c r="AU2052" s="159"/>
    </row>
    <row r="2053" spans="27:47" ht="12.95" customHeight="1">
      <c r="AA2053" s="159"/>
      <c r="AB2053" s="159"/>
      <c r="AC2053" s="159"/>
      <c r="AD2053" s="159"/>
      <c r="AE2053" s="159"/>
      <c r="AG2053" s="184"/>
      <c r="AN2053" s="159"/>
      <c r="AO2053" s="159"/>
      <c r="AP2053" s="159"/>
      <c r="AQ2053" s="159"/>
      <c r="AR2053" s="159"/>
      <c r="AS2053" s="159"/>
      <c r="AT2053" s="159"/>
      <c r="AU2053" s="159"/>
    </row>
    <row r="2054" spans="27:47" ht="12.95" customHeight="1">
      <c r="AA2054" s="159"/>
      <c r="AB2054" s="159"/>
      <c r="AC2054" s="159"/>
      <c r="AD2054" s="159"/>
      <c r="AE2054" s="159"/>
      <c r="AG2054" s="184"/>
      <c r="AN2054" s="159"/>
      <c r="AO2054" s="159"/>
      <c r="AP2054" s="159"/>
      <c r="AQ2054" s="159"/>
      <c r="AR2054" s="159"/>
      <c r="AS2054" s="159"/>
      <c r="AT2054" s="159"/>
      <c r="AU2054" s="159"/>
    </row>
    <row r="2055" spans="27:47" ht="12.95" customHeight="1">
      <c r="AA2055" s="159"/>
      <c r="AB2055" s="159"/>
      <c r="AC2055" s="159"/>
      <c r="AD2055" s="159"/>
      <c r="AE2055" s="159"/>
      <c r="AG2055" s="184"/>
      <c r="AN2055" s="159"/>
      <c r="AO2055" s="159"/>
      <c r="AP2055" s="159"/>
      <c r="AQ2055" s="159"/>
      <c r="AR2055" s="159"/>
      <c r="AS2055" s="159"/>
      <c r="AT2055" s="159"/>
      <c r="AU2055" s="159"/>
    </row>
    <row r="2056" spans="27:47" ht="12.95" customHeight="1">
      <c r="AA2056" s="159"/>
      <c r="AB2056" s="159"/>
      <c r="AC2056" s="159"/>
      <c r="AD2056" s="159"/>
      <c r="AE2056" s="159"/>
      <c r="AG2056" s="184"/>
      <c r="AN2056" s="159"/>
      <c r="AO2056" s="159"/>
      <c r="AP2056" s="159"/>
      <c r="AQ2056" s="159"/>
      <c r="AR2056" s="159"/>
      <c r="AS2056" s="159"/>
      <c r="AT2056" s="159"/>
      <c r="AU2056" s="159"/>
    </row>
    <row r="2057" spans="27:47" ht="12.95" customHeight="1">
      <c r="AA2057" s="159"/>
      <c r="AB2057" s="159"/>
      <c r="AC2057" s="159"/>
      <c r="AD2057" s="159"/>
      <c r="AE2057" s="159"/>
      <c r="AG2057" s="184"/>
      <c r="AN2057" s="159"/>
      <c r="AO2057" s="159"/>
      <c r="AP2057" s="159"/>
      <c r="AQ2057" s="159"/>
      <c r="AR2057" s="159"/>
      <c r="AS2057" s="159"/>
      <c r="AT2057" s="159"/>
      <c r="AU2057" s="159"/>
    </row>
    <row r="2058" spans="27:47" ht="12.95" customHeight="1">
      <c r="AA2058" s="159"/>
      <c r="AB2058" s="159"/>
      <c r="AC2058" s="159"/>
      <c r="AD2058" s="159"/>
      <c r="AE2058" s="159"/>
      <c r="AG2058" s="184"/>
      <c r="AN2058" s="159"/>
      <c r="AO2058" s="159"/>
      <c r="AP2058" s="159"/>
      <c r="AQ2058" s="159"/>
      <c r="AR2058" s="159"/>
      <c r="AS2058" s="159"/>
      <c r="AT2058" s="159"/>
      <c r="AU2058" s="159"/>
    </row>
    <row r="2059" spans="27:47" ht="12.95" customHeight="1">
      <c r="AA2059" s="159"/>
      <c r="AB2059" s="159"/>
      <c r="AC2059" s="159"/>
      <c r="AD2059" s="159"/>
      <c r="AE2059" s="159"/>
      <c r="AG2059" s="184"/>
      <c r="AN2059" s="159"/>
      <c r="AO2059" s="159"/>
      <c r="AP2059" s="159"/>
      <c r="AQ2059" s="159"/>
      <c r="AR2059" s="159"/>
      <c r="AS2059" s="159"/>
      <c r="AT2059" s="159"/>
      <c r="AU2059" s="159"/>
    </row>
    <row r="2060" spans="27:47" ht="12.95" customHeight="1">
      <c r="AA2060" s="159"/>
      <c r="AB2060" s="159"/>
      <c r="AC2060" s="159"/>
      <c r="AD2060" s="159"/>
      <c r="AE2060" s="159"/>
      <c r="AG2060" s="184"/>
      <c r="AN2060" s="159"/>
      <c r="AO2060" s="159"/>
      <c r="AP2060" s="159"/>
      <c r="AQ2060" s="159"/>
      <c r="AR2060" s="159"/>
      <c r="AS2060" s="159"/>
      <c r="AT2060" s="159"/>
      <c r="AU2060" s="159"/>
    </row>
    <row r="2061" spans="27:47" ht="12.95" customHeight="1">
      <c r="AA2061" s="159"/>
      <c r="AB2061" s="159"/>
      <c r="AC2061" s="159"/>
      <c r="AD2061" s="159"/>
      <c r="AE2061" s="159"/>
      <c r="AG2061" s="184"/>
      <c r="AN2061" s="159"/>
      <c r="AO2061" s="159"/>
      <c r="AP2061" s="159"/>
      <c r="AQ2061" s="159"/>
      <c r="AR2061" s="159"/>
      <c r="AS2061" s="159"/>
      <c r="AT2061" s="159"/>
      <c r="AU2061" s="159"/>
    </row>
    <row r="2062" spans="27:47" ht="12.95" customHeight="1">
      <c r="AA2062" s="159"/>
      <c r="AB2062" s="159"/>
      <c r="AC2062" s="159"/>
      <c r="AD2062" s="159"/>
      <c r="AE2062" s="159"/>
      <c r="AG2062" s="184"/>
      <c r="AN2062" s="159"/>
      <c r="AO2062" s="159"/>
      <c r="AP2062" s="159"/>
      <c r="AQ2062" s="159"/>
      <c r="AR2062" s="159"/>
      <c r="AS2062" s="159"/>
      <c r="AT2062" s="159"/>
      <c r="AU2062" s="159"/>
    </row>
    <row r="2063" spans="27:47" ht="12.95" customHeight="1">
      <c r="AA2063" s="159"/>
      <c r="AB2063" s="159"/>
      <c r="AC2063" s="159"/>
      <c r="AD2063" s="159"/>
      <c r="AE2063" s="159"/>
      <c r="AG2063" s="184"/>
      <c r="AN2063" s="159"/>
      <c r="AO2063" s="159"/>
      <c r="AP2063" s="159"/>
      <c r="AQ2063" s="159"/>
      <c r="AR2063" s="159"/>
      <c r="AS2063" s="159"/>
      <c r="AT2063" s="159"/>
      <c r="AU2063" s="159"/>
    </row>
    <row r="2064" spans="27:47" ht="12.95" customHeight="1">
      <c r="AA2064" s="159"/>
      <c r="AB2064" s="159"/>
      <c r="AC2064" s="159"/>
      <c r="AD2064" s="159"/>
      <c r="AE2064" s="159"/>
      <c r="AG2064" s="184"/>
      <c r="AN2064" s="159"/>
      <c r="AO2064" s="159"/>
      <c r="AP2064" s="159"/>
      <c r="AQ2064" s="159"/>
      <c r="AR2064" s="159"/>
      <c r="AS2064" s="159"/>
      <c r="AT2064" s="159"/>
      <c r="AU2064" s="159"/>
    </row>
    <row r="2065" spans="27:47" ht="12.95" customHeight="1">
      <c r="AA2065" s="159"/>
      <c r="AB2065" s="159"/>
      <c r="AC2065" s="159"/>
      <c r="AD2065" s="159"/>
      <c r="AE2065" s="159"/>
      <c r="AG2065" s="184"/>
      <c r="AN2065" s="159"/>
      <c r="AO2065" s="159"/>
      <c r="AP2065" s="159"/>
      <c r="AQ2065" s="159"/>
      <c r="AR2065" s="159"/>
      <c r="AS2065" s="159"/>
      <c r="AT2065" s="159"/>
      <c r="AU2065" s="159"/>
    </row>
    <row r="2066" spans="27:47" ht="12.95" customHeight="1">
      <c r="AA2066" s="159"/>
      <c r="AB2066" s="159"/>
      <c r="AC2066" s="159"/>
      <c r="AD2066" s="159"/>
      <c r="AE2066" s="159"/>
      <c r="AG2066" s="184"/>
      <c r="AN2066" s="159"/>
      <c r="AO2066" s="159"/>
      <c r="AP2066" s="159"/>
      <c r="AQ2066" s="159"/>
      <c r="AR2066" s="159"/>
      <c r="AS2066" s="159"/>
      <c r="AT2066" s="159"/>
      <c r="AU2066" s="159"/>
    </row>
    <row r="2067" spans="27:47" ht="12.95" customHeight="1">
      <c r="AA2067" s="159"/>
      <c r="AB2067" s="159"/>
      <c r="AC2067" s="159"/>
      <c r="AD2067" s="159"/>
      <c r="AE2067" s="159"/>
      <c r="AG2067" s="184"/>
      <c r="AN2067" s="159"/>
      <c r="AO2067" s="159"/>
      <c r="AP2067" s="159"/>
      <c r="AQ2067" s="159"/>
      <c r="AR2067" s="159"/>
      <c r="AS2067" s="159"/>
      <c r="AT2067" s="159"/>
      <c r="AU2067" s="159"/>
    </row>
    <row r="2068" spans="27:47" ht="12.95" customHeight="1">
      <c r="AA2068" s="159"/>
      <c r="AB2068" s="159"/>
      <c r="AC2068" s="159"/>
      <c r="AD2068" s="159"/>
      <c r="AE2068" s="159"/>
      <c r="AF2068" s="215"/>
      <c r="AG2068" s="184"/>
      <c r="AN2068" s="159"/>
      <c r="AO2068" s="159"/>
      <c r="AP2068" s="159"/>
      <c r="AQ2068" s="159"/>
      <c r="AR2068" s="159"/>
      <c r="AS2068" s="159"/>
      <c r="AT2068" s="159"/>
      <c r="AU2068" s="159"/>
    </row>
    <row r="2069" spans="27:47" ht="12.95" customHeight="1">
      <c r="AA2069" s="159"/>
      <c r="AB2069" s="159"/>
      <c r="AC2069" s="159"/>
      <c r="AD2069" s="159"/>
      <c r="AE2069" s="159"/>
      <c r="AF2069" s="215"/>
      <c r="AG2069" s="184"/>
      <c r="AN2069" s="159"/>
      <c r="AO2069" s="159"/>
      <c r="AP2069" s="159"/>
      <c r="AQ2069" s="159"/>
      <c r="AR2069" s="159"/>
      <c r="AS2069" s="159"/>
      <c r="AT2069" s="159"/>
      <c r="AU2069" s="159"/>
    </row>
    <row r="2070" spans="27:47" ht="12.95" customHeight="1">
      <c r="AA2070" s="159"/>
      <c r="AB2070" s="159"/>
      <c r="AC2070" s="159"/>
      <c r="AD2070" s="159"/>
      <c r="AE2070" s="159"/>
      <c r="AF2070" s="215"/>
      <c r="AG2070" s="184"/>
      <c r="AN2070" s="159"/>
      <c r="AO2070" s="159"/>
      <c r="AP2070" s="159"/>
      <c r="AQ2070" s="159"/>
      <c r="AR2070" s="159"/>
      <c r="AS2070" s="159"/>
      <c r="AT2070" s="159"/>
      <c r="AU2070" s="159"/>
    </row>
    <row r="2071" spans="27:47" ht="12.95" customHeight="1">
      <c r="AA2071" s="159"/>
      <c r="AB2071" s="159"/>
      <c r="AC2071" s="159"/>
      <c r="AD2071" s="159"/>
      <c r="AE2071" s="159"/>
      <c r="AF2071" s="215"/>
      <c r="AG2071" s="184"/>
      <c r="AN2071" s="159"/>
      <c r="AO2071" s="159"/>
      <c r="AP2071" s="159"/>
      <c r="AQ2071" s="159"/>
      <c r="AR2071" s="159"/>
      <c r="AS2071" s="159"/>
      <c r="AT2071" s="159"/>
      <c r="AU2071" s="159"/>
    </row>
    <row r="2072" spans="27:47" ht="12.95" customHeight="1">
      <c r="AA2072" s="159"/>
      <c r="AB2072" s="159"/>
      <c r="AC2072" s="159"/>
      <c r="AD2072" s="159"/>
      <c r="AE2072" s="159"/>
      <c r="AF2072" s="215"/>
      <c r="AG2072" s="184"/>
      <c r="AN2072" s="159"/>
      <c r="AO2072" s="159"/>
      <c r="AP2072" s="159"/>
      <c r="AQ2072" s="159"/>
      <c r="AR2072" s="159"/>
      <c r="AS2072" s="159"/>
      <c r="AT2072" s="159"/>
      <c r="AU2072" s="159"/>
    </row>
    <row r="2073" spans="27:47" ht="12.95" customHeight="1">
      <c r="AA2073" s="159"/>
      <c r="AB2073" s="159"/>
      <c r="AC2073" s="159"/>
      <c r="AD2073" s="159"/>
      <c r="AE2073" s="159"/>
      <c r="AF2073" s="215"/>
      <c r="AG2073" s="184"/>
      <c r="AN2073" s="159"/>
      <c r="AO2073" s="159"/>
      <c r="AP2073" s="159"/>
      <c r="AQ2073" s="159"/>
      <c r="AR2073" s="159"/>
      <c r="AS2073" s="159"/>
      <c r="AT2073" s="159"/>
      <c r="AU2073" s="159"/>
    </row>
    <row r="2074" spans="27:47" ht="12.95" customHeight="1">
      <c r="AA2074" s="159"/>
      <c r="AB2074" s="159"/>
      <c r="AC2074" s="159"/>
      <c r="AD2074" s="159"/>
      <c r="AE2074" s="159"/>
      <c r="AF2074" s="215"/>
      <c r="AG2074" s="184"/>
      <c r="AN2074" s="159"/>
      <c r="AO2074" s="159"/>
      <c r="AP2074" s="159"/>
      <c r="AQ2074" s="159"/>
      <c r="AR2074" s="159"/>
      <c r="AS2074" s="159"/>
      <c r="AT2074" s="159"/>
      <c r="AU2074" s="159"/>
    </row>
    <row r="2075" spans="27:47" ht="12.95" customHeight="1">
      <c r="AA2075" s="159"/>
      <c r="AB2075" s="159"/>
      <c r="AC2075" s="159"/>
      <c r="AD2075" s="159"/>
      <c r="AE2075" s="159"/>
      <c r="AF2075" s="215"/>
      <c r="AG2075" s="184"/>
      <c r="AN2075" s="159"/>
      <c r="AO2075" s="159"/>
      <c r="AP2075" s="159"/>
      <c r="AQ2075" s="159"/>
      <c r="AR2075" s="159"/>
      <c r="AS2075" s="159"/>
      <c r="AT2075" s="159"/>
      <c r="AU2075" s="159"/>
    </row>
    <row r="2076" spans="27:47" ht="12.95" customHeight="1">
      <c r="AA2076" s="159"/>
      <c r="AB2076" s="159"/>
      <c r="AC2076" s="159"/>
      <c r="AD2076" s="159"/>
      <c r="AE2076" s="159"/>
      <c r="AF2076" s="215"/>
      <c r="AG2076" s="184"/>
      <c r="AN2076" s="159"/>
      <c r="AO2076" s="159"/>
      <c r="AP2076" s="159"/>
      <c r="AQ2076" s="159"/>
      <c r="AR2076" s="159"/>
      <c r="AS2076" s="159"/>
      <c r="AT2076" s="159"/>
      <c r="AU2076" s="159"/>
    </row>
    <row r="2077" spans="27:47" ht="12.95" customHeight="1">
      <c r="AA2077" s="159"/>
      <c r="AB2077" s="159"/>
      <c r="AC2077" s="159"/>
      <c r="AD2077" s="159"/>
      <c r="AE2077" s="159"/>
      <c r="AF2077" s="215"/>
      <c r="AG2077" s="184"/>
      <c r="AN2077" s="159"/>
      <c r="AO2077" s="159"/>
      <c r="AP2077" s="159"/>
      <c r="AQ2077" s="159"/>
      <c r="AR2077" s="159"/>
      <c r="AS2077" s="159"/>
      <c r="AT2077" s="159"/>
      <c r="AU2077" s="159"/>
    </row>
    <row r="2078" spans="27:47" ht="12.95" customHeight="1">
      <c r="AA2078" s="159"/>
      <c r="AB2078" s="159"/>
      <c r="AC2078" s="159"/>
      <c r="AD2078" s="159"/>
      <c r="AE2078" s="159"/>
      <c r="AF2078" s="215"/>
      <c r="AG2078" s="184"/>
      <c r="AN2078" s="159"/>
      <c r="AO2078" s="159"/>
      <c r="AP2078" s="159"/>
      <c r="AQ2078" s="159"/>
      <c r="AR2078" s="159"/>
      <c r="AS2078" s="159"/>
      <c r="AT2078" s="159"/>
      <c r="AU2078" s="159"/>
    </row>
    <row r="2079" spans="27:47" ht="12.95" customHeight="1">
      <c r="AA2079" s="159"/>
      <c r="AB2079" s="159"/>
      <c r="AC2079" s="159"/>
      <c r="AD2079" s="159"/>
      <c r="AE2079" s="159"/>
      <c r="AF2079" s="215"/>
      <c r="AG2079" s="184"/>
      <c r="AN2079" s="159"/>
      <c r="AO2079" s="159"/>
      <c r="AP2079" s="159"/>
      <c r="AQ2079" s="159"/>
      <c r="AR2079" s="159"/>
      <c r="AS2079" s="159"/>
      <c r="AT2079" s="159"/>
      <c r="AU2079" s="159"/>
    </row>
    <row r="2080" spans="27:47" ht="12.95" customHeight="1">
      <c r="AA2080" s="159"/>
      <c r="AB2080" s="159"/>
      <c r="AC2080" s="159"/>
      <c r="AD2080" s="159"/>
      <c r="AE2080" s="159"/>
      <c r="AF2080" s="215"/>
      <c r="AG2080" s="184"/>
      <c r="AN2080" s="159"/>
      <c r="AO2080" s="159"/>
      <c r="AP2080" s="159"/>
      <c r="AQ2080" s="159"/>
      <c r="AR2080" s="159"/>
      <c r="AS2080" s="159"/>
      <c r="AT2080" s="159"/>
      <c r="AU2080" s="159"/>
    </row>
    <row r="2081" spans="27:47" ht="12.95" customHeight="1">
      <c r="AA2081" s="159"/>
      <c r="AB2081" s="159"/>
      <c r="AC2081" s="159"/>
      <c r="AD2081" s="159"/>
      <c r="AE2081" s="159"/>
      <c r="AF2081" s="215"/>
      <c r="AG2081" s="184"/>
      <c r="AN2081" s="159"/>
      <c r="AO2081" s="159"/>
      <c r="AP2081" s="159"/>
      <c r="AQ2081" s="159"/>
      <c r="AR2081" s="159"/>
      <c r="AS2081" s="159"/>
      <c r="AT2081" s="159"/>
      <c r="AU2081" s="159"/>
    </row>
    <row r="2082" spans="27:47" ht="12.95" customHeight="1">
      <c r="AA2082" s="159"/>
      <c r="AB2082" s="159"/>
      <c r="AC2082" s="159"/>
      <c r="AD2082" s="159"/>
      <c r="AE2082" s="159"/>
      <c r="AF2082" s="215"/>
      <c r="AG2082" s="184"/>
      <c r="AN2082" s="159"/>
      <c r="AO2082" s="159"/>
      <c r="AP2082" s="159"/>
      <c r="AQ2082" s="159"/>
      <c r="AR2082" s="159"/>
      <c r="AS2082" s="159"/>
      <c r="AT2082" s="159"/>
      <c r="AU2082" s="159"/>
    </row>
    <row r="2083" spans="27:47" ht="12.95" customHeight="1">
      <c r="AA2083" s="159"/>
      <c r="AB2083" s="159"/>
      <c r="AC2083" s="159"/>
      <c r="AD2083" s="159"/>
      <c r="AE2083" s="159"/>
      <c r="AF2083" s="215"/>
      <c r="AG2083" s="184"/>
      <c r="AN2083" s="159"/>
      <c r="AO2083" s="159"/>
      <c r="AP2083" s="159"/>
      <c r="AQ2083" s="159"/>
      <c r="AR2083" s="159"/>
      <c r="AS2083" s="159"/>
      <c r="AT2083" s="159"/>
      <c r="AU2083" s="159"/>
    </row>
    <row r="2084" spans="27:47" ht="12.95" customHeight="1">
      <c r="AA2084" s="159"/>
      <c r="AB2084" s="159"/>
      <c r="AC2084" s="159"/>
      <c r="AD2084" s="159"/>
      <c r="AE2084" s="159"/>
      <c r="AF2084" s="215"/>
      <c r="AG2084" s="184"/>
      <c r="AN2084" s="159"/>
      <c r="AO2084" s="159"/>
      <c r="AP2084" s="159"/>
      <c r="AQ2084" s="159"/>
      <c r="AR2084" s="159"/>
      <c r="AS2084" s="159"/>
      <c r="AT2084" s="159"/>
      <c r="AU2084" s="159"/>
    </row>
    <row r="2085" spans="27:47" ht="12.95" customHeight="1">
      <c r="AA2085" s="159"/>
      <c r="AB2085" s="159"/>
      <c r="AC2085" s="159"/>
      <c r="AD2085" s="159"/>
      <c r="AE2085" s="159"/>
      <c r="AF2085" s="215"/>
      <c r="AG2085" s="184"/>
      <c r="AN2085" s="159"/>
      <c r="AO2085" s="159"/>
      <c r="AP2085" s="159"/>
      <c r="AQ2085" s="159"/>
      <c r="AR2085" s="159"/>
      <c r="AS2085" s="159"/>
      <c r="AT2085" s="159"/>
      <c r="AU2085" s="159"/>
    </row>
    <row r="2086" spans="27:47" ht="12.95" customHeight="1">
      <c r="AA2086" s="159"/>
      <c r="AB2086" s="159"/>
      <c r="AC2086" s="159"/>
      <c r="AD2086" s="159"/>
      <c r="AE2086" s="159"/>
      <c r="AF2086" s="215"/>
      <c r="AG2086" s="184"/>
      <c r="AN2086" s="159"/>
      <c r="AO2086" s="159"/>
      <c r="AP2086" s="159"/>
      <c r="AQ2086" s="159"/>
      <c r="AR2086" s="159"/>
      <c r="AS2086" s="159"/>
      <c r="AT2086" s="159"/>
      <c r="AU2086" s="159"/>
    </row>
    <row r="2087" spans="27:47" ht="12.95" customHeight="1">
      <c r="AA2087" s="159"/>
      <c r="AB2087" s="159"/>
      <c r="AC2087" s="159"/>
      <c r="AD2087" s="159"/>
      <c r="AE2087" s="159"/>
      <c r="AF2087" s="215"/>
      <c r="AG2087" s="184"/>
      <c r="AN2087" s="159"/>
      <c r="AO2087" s="159"/>
      <c r="AP2087" s="159"/>
      <c r="AQ2087" s="159"/>
      <c r="AR2087" s="159"/>
      <c r="AS2087" s="159"/>
      <c r="AT2087" s="159"/>
      <c r="AU2087" s="159"/>
    </row>
    <row r="2088" spans="27:47" ht="12.95" customHeight="1">
      <c r="AA2088" s="159"/>
      <c r="AB2088" s="159"/>
      <c r="AC2088" s="159"/>
      <c r="AD2088" s="159"/>
      <c r="AE2088" s="159"/>
      <c r="AF2088" s="215"/>
      <c r="AG2088" s="184"/>
      <c r="AN2088" s="159"/>
      <c r="AO2088" s="159"/>
      <c r="AP2088" s="159"/>
      <c r="AQ2088" s="159"/>
      <c r="AR2088" s="159"/>
      <c r="AS2088" s="159"/>
      <c r="AT2088" s="159"/>
      <c r="AU2088" s="159"/>
    </row>
    <row r="2089" spans="27:47" ht="12.95" customHeight="1">
      <c r="AA2089" s="159"/>
      <c r="AB2089" s="159"/>
      <c r="AC2089" s="159"/>
      <c r="AD2089" s="159"/>
      <c r="AE2089" s="159"/>
      <c r="AF2089" s="215"/>
      <c r="AG2089" s="184"/>
      <c r="AN2089" s="159"/>
      <c r="AO2089" s="159"/>
      <c r="AP2089" s="159"/>
      <c r="AQ2089" s="159"/>
      <c r="AR2089" s="159"/>
      <c r="AS2089" s="159"/>
      <c r="AT2089" s="159"/>
      <c r="AU2089" s="159"/>
    </row>
    <row r="2090" spans="27:47" ht="12.95" customHeight="1">
      <c r="AA2090" s="159"/>
      <c r="AB2090" s="159"/>
      <c r="AC2090" s="159"/>
      <c r="AD2090" s="159"/>
      <c r="AE2090" s="159"/>
      <c r="AF2090" s="215"/>
      <c r="AG2090" s="184"/>
      <c r="AN2090" s="159"/>
      <c r="AO2090" s="159"/>
      <c r="AP2090" s="159"/>
      <c r="AQ2090" s="159"/>
      <c r="AR2090" s="159"/>
      <c r="AS2090" s="159"/>
      <c r="AT2090" s="159"/>
      <c r="AU2090" s="159"/>
    </row>
    <row r="2091" spans="27:47" ht="12.95" customHeight="1">
      <c r="AA2091" s="159"/>
      <c r="AB2091" s="159"/>
      <c r="AC2091" s="159"/>
      <c r="AD2091" s="159"/>
      <c r="AE2091" s="159"/>
      <c r="AF2091" s="215"/>
      <c r="AG2091" s="184"/>
      <c r="AN2091" s="159"/>
      <c r="AO2091" s="159"/>
      <c r="AP2091" s="159"/>
      <c r="AQ2091" s="159"/>
      <c r="AR2091" s="159"/>
      <c r="AS2091" s="159"/>
      <c r="AT2091" s="159"/>
      <c r="AU2091" s="159"/>
    </row>
    <row r="2092" spans="27:47" ht="12.95" customHeight="1">
      <c r="AA2092" s="159"/>
      <c r="AB2092" s="159"/>
      <c r="AC2092" s="159"/>
      <c r="AD2092" s="159"/>
      <c r="AE2092" s="159"/>
      <c r="AF2092" s="215"/>
      <c r="AG2092" s="184"/>
      <c r="AN2092" s="159"/>
      <c r="AO2092" s="159"/>
      <c r="AP2092" s="159"/>
      <c r="AQ2092" s="159"/>
      <c r="AR2092" s="159"/>
      <c r="AS2092" s="159"/>
      <c r="AT2092" s="159"/>
      <c r="AU2092" s="159"/>
    </row>
    <row r="2093" spans="27:47" ht="12.95" customHeight="1">
      <c r="AA2093" s="159"/>
      <c r="AB2093" s="159"/>
      <c r="AC2093" s="159"/>
      <c r="AD2093" s="159"/>
      <c r="AE2093" s="159"/>
      <c r="AF2093" s="215"/>
      <c r="AG2093" s="184"/>
      <c r="AN2093" s="159"/>
      <c r="AO2093" s="159"/>
      <c r="AP2093" s="159"/>
      <c r="AQ2093" s="159"/>
      <c r="AR2093" s="159"/>
      <c r="AS2093" s="159"/>
      <c r="AT2093" s="159"/>
      <c r="AU2093" s="159"/>
    </row>
    <row r="2094" spans="27:47" ht="12.95" customHeight="1">
      <c r="AA2094" s="159"/>
      <c r="AB2094" s="159"/>
      <c r="AC2094" s="159"/>
      <c r="AD2094" s="159"/>
      <c r="AE2094" s="159"/>
      <c r="AF2094" s="215"/>
      <c r="AG2094" s="184"/>
      <c r="AN2094" s="159"/>
      <c r="AO2094" s="159"/>
      <c r="AP2094" s="159"/>
      <c r="AQ2094" s="159"/>
      <c r="AR2094" s="159"/>
      <c r="AS2094" s="159"/>
      <c r="AT2094" s="159"/>
      <c r="AU2094" s="159"/>
    </row>
    <row r="2095" spans="27:47" ht="12.95" customHeight="1">
      <c r="AA2095" s="159"/>
      <c r="AB2095" s="159"/>
      <c r="AC2095" s="159"/>
      <c r="AD2095" s="159"/>
      <c r="AE2095" s="159"/>
      <c r="AF2095" s="215"/>
      <c r="AG2095" s="184"/>
      <c r="AN2095" s="159"/>
      <c r="AO2095" s="159"/>
      <c r="AP2095" s="159"/>
      <c r="AQ2095" s="159"/>
      <c r="AR2095" s="159"/>
      <c r="AS2095" s="159"/>
      <c r="AT2095" s="159"/>
      <c r="AU2095" s="159"/>
    </row>
    <row r="2096" spans="27:47" ht="12.95" customHeight="1">
      <c r="AA2096" s="159"/>
      <c r="AB2096" s="159"/>
      <c r="AC2096" s="159"/>
      <c r="AD2096" s="159"/>
      <c r="AE2096" s="159"/>
      <c r="AF2096" s="215"/>
      <c r="AG2096" s="184"/>
      <c r="AN2096" s="159"/>
      <c r="AO2096" s="159"/>
      <c r="AP2096" s="159"/>
      <c r="AQ2096" s="159"/>
      <c r="AR2096" s="159"/>
      <c r="AS2096" s="159"/>
      <c r="AT2096" s="159"/>
      <c r="AU2096" s="159"/>
    </row>
    <row r="2097" spans="27:47" ht="12.95" customHeight="1">
      <c r="AA2097" s="159"/>
      <c r="AB2097" s="159"/>
      <c r="AC2097" s="159"/>
      <c r="AD2097" s="159"/>
      <c r="AE2097" s="159"/>
      <c r="AF2097" s="215"/>
      <c r="AG2097" s="184"/>
      <c r="AN2097" s="159"/>
      <c r="AO2097" s="159"/>
      <c r="AP2097" s="159"/>
      <c r="AQ2097" s="159"/>
      <c r="AR2097" s="159"/>
      <c r="AS2097" s="159"/>
      <c r="AT2097" s="159"/>
      <c r="AU2097" s="159"/>
    </row>
    <row r="2098" spans="27:47" ht="12.95" customHeight="1">
      <c r="AA2098" s="159"/>
      <c r="AB2098" s="159"/>
      <c r="AC2098" s="159"/>
      <c r="AD2098" s="159"/>
      <c r="AE2098" s="159"/>
      <c r="AF2098" s="215"/>
      <c r="AG2098" s="184"/>
      <c r="AN2098" s="159"/>
      <c r="AO2098" s="159"/>
      <c r="AP2098" s="159"/>
      <c r="AQ2098" s="159"/>
      <c r="AR2098" s="159"/>
      <c r="AS2098" s="159"/>
      <c r="AT2098" s="159"/>
      <c r="AU2098" s="159"/>
    </row>
    <row r="2099" spans="27:47" ht="12.95" customHeight="1">
      <c r="AA2099" s="159"/>
      <c r="AB2099" s="159"/>
      <c r="AC2099" s="159"/>
      <c r="AD2099" s="159"/>
      <c r="AE2099" s="159"/>
      <c r="AF2099" s="215"/>
      <c r="AG2099" s="184"/>
      <c r="AN2099" s="159"/>
      <c r="AO2099" s="159"/>
      <c r="AP2099" s="159"/>
      <c r="AQ2099" s="159"/>
      <c r="AR2099" s="159"/>
      <c r="AS2099" s="159"/>
      <c r="AT2099" s="159"/>
      <c r="AU2099" s="159"/>
    </row>
    <row r="2100" spans="27:47" ht="12.95" customHeight="1">
      <c r="AA2100" s="159"/>
      <c r="AB2100" s="159"/>
      <c r="AC2100" s="159"/>
      <c r="AD2100" s="159"/>
      <c r="AE2100" s="159"/>
      <c r="AF2100" s="215"/>
      <c r="AG2100" s="184"/>
      <c r="AN2100" s="159"/>
      <c r="AO2100" s="159"/>
      <c r="AP2100" s="159"/>
      <c r="AQ2100" s="159"/>
      <c r="AR2100" s="159"/>
      <c r="AS2100" s="159"/>
      <c r="AT2100" s="159"/>
      <c r="AU2100" s="159"/>
    </row>
    <row r="2101" spans="27:47" ht="12.95" customHeight="1">
      <c r="AA2101" s="159"/>
      <c r="AB2101" s="159"/>
      <c r="AC2101" s="159"/>
      <c r="AD2101" s="159"/>
      <c r="AE2101" s="159"/>
      <c r="AF2101" s="215"/>
      <c r="AG2101" s="184"/>
      <c r="AN2101" s="159"/>
      <c r="AO2101" s="159"/>
      <c r="AP2101" s="159"/>
      <c r="AQ2101" s="159"/>
      <c r="AR2101" s="159"/>
      <c r="AS2101" s="159"/>
      <c r="AT2101" s="159"/>
      <c r="AU2101" s="159"/>
    </row>
    <row r="2102" spans="27:47" ht="12.95" customHeight="1">
      <c r="AA2102" s="159"/>
      <c r="AB2102" s="159"/>
      <c r="AC2102" s="159"/>
      <c r="AD2102" s="159"/>
      <c r="AE2102" s="159"/>
      <c r="AF2102" s="215"/>
      <c r="AG2102" s="184"/>
      <c r="AN2102" s="159"/>
      <c r="AO2102" s="159"/>
      <c r="AP2102" s="159"/>
      <c r="AQ2102" s="159"/>
      <c r="AR2102" s="159"/>
      <c r="AS2102" s="159"/>
      <c r="AT2102" s="159"/>
      <c r="AU2102" s="159"/>
    </row>
    <row r="2103" spans="27:47" ht="12.95" customHeight="1">
      <c r="AA2103" s="159"/>
      <c r="AB2103" s="159"/>
      <c r="AC2103" s="159"/>
      <c r="AD2103" s="159"/>
      <c r="AE2103" s="159"/>
      <c r="AF2103" s="215"/>
      <c r="AG2103" s="184"/>
      <c r="AN2103" s="159"/>
      <c r="AO2103" s="159"/>
      <c r="AP2103" s="159"/>
      <c r="AQ2103" s="159"/>
      <c r="AR2103" s="159"/>
      <c r="AS2103" s="159"/>
      <c r="AT2103" s="159"/>
      <c r="AU2103" s="159"/>
    </row>
    <row r="2104" spans="27:47" ht="12.95" customHeight="1">
      <c r="AA2104" s="159"/>
      <c r="AB2104" s="159"/>
      <c r="AC2104" s="159"/>
      <c r="AD2104" s="159"/>
      <c r="AE2104" s="159"/>
      <c r="AF2104" s="215"/>
      <c r="AG2104" s="184"/>
      <c r="AN2104" s="159"/>
      <c r="AO2104" s="159"/>
      <c r="AP2104" s="159"/>
      <c r="AQ2104" s="159"/>
      <c r="AR2104" s="159"/>
      <c r="AS2104" s="159"/>
      <c r="AT2104" s="159"/>
      <c r="AU2104" s="159"/>
    </row>
    <row r="2105" spans="27:47" ht="12.95" customHeight="1">
      <c r="AA2105" s="159"/>
      <c r="AB2105" s="159"/>
      <c r="AC2105" s="159"/>
      <c r="AD2105" s="159"/>
      <c r="AE2105" s="159"/>
      <c r="AF2105" s="215"/>
      <c r="AG2105" s="184"/>
      <c r="AN2105" s="159"/>
      <c r="AO2105" s="159"/>
      <c r="AP2105" s="159"/>
      <c r="AQ2105" s="159"/>
      <c r="AR2105" s="159"/>
      <c r="AS2105" s="159"/>
      <c r="AT2105" s="159"/>
      <c r="AU2105" s="159"/>
    </row>
    <row r="2106" spans="27:47" ht="12.95" customHeight="1">
      <c r="AA2106" s="159"/>
      <c r="AB2106" s="159"/>
      <c r="AC2106" s="159"/>
      <c r="AD2106" s="159"/>
      <c r="AE2106" s="159"/>
      <c r="AF2106" s="215"/>
      <c r="AG2106" s="184"/>
      <c r="AN2106" s="159"/>
      <c r="AO2106" s="159"/>
      <c r="AP2106" s="159"/>
      <c r="AQ2106" s="159"/>
      <c r="AR2106" s="159"/>
      <c r="AS2106" s="159"/>
      <c r="AT2106" s="159"/>
      <c r="AU2106" s="159"/>
    </row>
    <row r="2107" spans="27:47" ht="12.95" customHeight="1">
      <c r="AA2107" s="159"/>
      <c r="AB2107" s="159"/>
      <c r="AC2107" s="159"/>
      <c r="AD2107" s="159"/>
      <c r="AE2107" s="159"/>
      <c r="AF2107" s="215"/>
      <c r="AG2107" s="184"/>
      <c r="AN2107" s="159"/>
      <c r="AO2107" s="159"/>
      <c r="AP2107" s="159"/>
      <c r="AQ2107" s="159"/>
      <c r="AR2107" s="159"/>
      <c r="AS2107" s="159"/>
      <c r="AT2107" s="159"/>
      <c r="AU2107" s="159"/>
    </row>
    <row r="2108" spans="27:47" ht="12.95" customHeight="1">
      <c r="AA2108" s="159"/>
      <c r="AB2108" s="159"/>
      <c r="AC2108" s="159"/>
      <c r="AD2108" s="159"/>
      <c r="AE2108" s="159"/>
      <c r="AF2108" s="215"/>
      <c r="AG2108" s="184"/>
      <c r="AN2108" s="159"/>
      <c r="AO2108" s="159"/>
      <c r="AP2108" s="159"/>
      <c r="AQ2108" s="159"/>
      <c r="AR2108" s="159"/>
      <c r="AS2108" s="159"/>
      <c r="AT2108" s="159"/>
      <c r="AU2108" s="159"/>
    </row>
    <row r="2109" spans="27:47" ht="12.95" customHeight="1">
      <c r="AA2109" s="159"/>
      <c r="AB2109" s="159"/>
      <c r="AC2109" s="159"/>
      <c r="AD2109" s="159"/>
      <c r="AE2109" s="159"/>
      <c r="AF2109" s="215"/>
      <c r="AG2109" s="184"/>
      <c r="AN2109" s="159"/>
      <c r="AO2109" s="159"/>
      <c r="AP2109" s="159"/>
      <c r="AQ2109" s="159"/>
      <c r="AR2109" s="159"/>
      <c r="AS2109" s="159"/>
      <c r="AT2109" s="159"/>
      <c r="AU2109" s="159"/>
    </row>
    <row r="2110" spans="27:47" ht="12.95" customHeight="1">
      <c r="AA2110" s="159"/>
      <c r="AB2110" s="159"/>
      <c r="AC2110" s="159"/>
      <c r="AD2110" s="159"/>
      <c r="AE2110" s="159"/>
      <c r="AF2110" s="215"/>
      <c r="AG2110" s="184"/>
      <c r="AN2110" s="159"/>
      <c r="AO2110" s="159"/>
      <c r="AP2110" s="159"/>
      <c r="AQ2110" s="159"/>
      <c r="AR2110" s="159"/>
      <c r="AS2110" s="159"/>
      <c r="AT2110" s="159"/>
      <c r="AU2110" s="159"/>
    </row>
    <row r="2111" spans="27:47" ht="12.95" customHeight="1">
      <c r="AA2111" s="159"/>
      <c r="AB2111" s="159"/>
      <c r="AC2111" s="159"/>
      <c r="AD2111" s="159"/>
      <c r="AE2111" s="159"/>
      <c r="AF2111" s="215"/>
      <c r="AG2111" s="184"/>
      <c r="AN2111" s="159"/>
      <c r="AO2111" s="159"/>
      <c r="AP2111" s="159"/>
      <c r="AQ2111" s="159"/>
      <c r="AR2111" s="159"/>
      <c r="AS2111" s="159"/>
      <c r="AT2111" s="159"/>
      <c r="AU2111" s="159"/>
    </row>
    <row r="2112" spans="27:47" ht="12.95" customHeight="1">
      <c r="AA2112" s="159"/>
      <c r="AB2112" s="159"/>
      <c r="AC2112" s="159"/>
      <c r="AD2112" s="159"/>
      <c r="AE2112" s="159"/>
      <c r="AF2112" s="215"/>
      <c r="AG2112" s="184"/>
      <c r="AN2112" s="159"/>
      <c r="AO2112" s="159"/>
      <c r="AP2112" s="159"/>
      <c r="AQ2112" s="159"/>
      <c r="AR2112" s="159"/>
      <c r="AS2112" s="159"/>
      <c r="AT2112" s="159"/>
      <c r="AU2112" s="159"/>
    </row>
    <row r="2113" spans="27:47" ht="12.95" customHeight="1">
      <c r="AA2113" s="159"/>
      <c r="AB2113" s="159"/>
      <c r="AC2113" s="159"/>
      <c r="AD2113" s="159"/>
      <c r="AE2113" s="159"/>
      <c r="AF2113" s="215"/>
      <c r="AG2113" s="184"/>
      <c r="AN2113" s="159"/>
      <c r="AO2113" s="159"/>
      <c r="AP2113" s="159"/>
      <c r="AQ2113" s="159"/>
      <c r="AR2113" s="159"/>
      <c r="AS2113" s="159"/>
      <c r="AT2113" s="159"/>
      <c r="AU2113" s="159"/>
    </row>
    <row r="2114" spans="27:47" ht="12.95" customHeight="1">
      <c r="AA2114" s="159"/>
      <c r="AB2114" s="159"/>
      <c r="AC2114" s="159"/>
      <c r="AD2114" s="159"/>
      <c r="AE2114" s="159"/>
      <c r="AF2114" s="215"/>
      <c r="AG2114" s="184"/>
      <c r="AN2114" s="159"/>
      <c r="AO2114" s="159"/>
      <c r="AP2114" s="159"/>
      <c r="AQ2114" s="159"/>
      <c r="AR2114" s="159"/>
      <c r="AS2114" s="159"/>
      <c r="AT2114" s="159"/>
      <c r="AU2114" s="159"/>
    </row>
    <row r="2115" spans="27:47" ht="12.95" customHeight="1">
      <c r="AA2115" s="159"/>
      <c r="AB2115" s="159"/>
      <c r="AC2115" s="159"/>
      <c r="AD2115" s="159"/>
      <c r="AE2115" s="159"/>
      <c r="AF2115" s="215"/>
      <c r="AG2115" s="184"/>
      <c r="AN2115" s="159"/>
      <c r="AO2115" s="159"/>
      <c r="AP2115" s="159"/>
      <c r="AQ2115" s="159"/>
      <c r="AR2115" s="159"/>
      <c r="AS2115" s="159"/>
      <c r="AT2115" s="159"/>
      <c r="AU2115" s="159"/>
    </row>
    <row r="2116" spans="27:47" ht="12.95" customHeight="1">
      <c r="AA2116" s="159"/>
      <c r="AB2116" s="159"/>
      <c r="AC2116" s="159"/>
      <c r="AD2116" s="159"/>
      <c r="AE2116" s="159"/>
      <c r="AF2116" s="215"/>
      <c r="AG2116" s="184"/>
      <c r="AN2116" s="159"/>
      <c r="AO2116" s="159"/>
      <c r="AP2116" s="159"/>
      <c r="AQ2116" s="159"/>
      <c r="AR2116" s="159"/>
      <c r="AS2116" s="159"/>
      <c r="AT2116" s="159"/>
      <c r="AU2116" s="159"/>
    </row>
    <row r="2117" spans="27:47" ht="12.95" customHeight="1">
      <c r="AA2117" s="159"/>
      <c r="AB2117" s="159"/>
      <c r="AC2117" s="159"/>
      <c r="AD2117" s="159"/>
      <c r="AE2117" s="159"/>
      <c r="AF2117" s="215"/>
      <c r="AG2117" s="184"/>
      <c r="AN2117" s="159"/>
      <c r="AO2117" s="159"/>
      <c r="AP2117" s="159"/>
      <c r="AQ2117" s="159"/>
      <c r="AR2117" s="159"/>
      <c r="AS2117" s="159"/>
      <c r="AT2117" s="159"/>
      <c r="AU2117" s="159"/>
    </row>
    <row r="2118" spans="27:47" ht="12.95" customHeight="1">
      <c r="AA2118" s="159"/>
      <c r="AB2118" s="159"/>
      <c r="AC2118" s="159"/>
      <c r="AD2118" s="159"/>
      <c r="AE2118" s="159"/>
      <c r="AF2118" s="215"/>
      <c r="AG2118" s="184"/>
      <c r="AN2118" s="159"/>
      <c r="AO2118" s="159"/>
      <c r="AP2118" s="159"/>
      <c r="AQ2118" s="159"/>
      <c r="AR2118" s="159"/>
      <c r="AS2118" s="159"/>
      <c r="AT2118" s="159"/>
      <c r="AU2118" s="159"/>
    </row>
    <row r="2119" spans="27:47" ht="12.95" customHeight="1">
      <c r="AA2119" s="159"/>
      <c r="AB2119" s="159"/>
      <c r="AC2119" s="159"/>
      <c r="AD2119" s="159"/>
      <c r="AE2119" s="159"/>
      <c r="AF2119" s="215"/>
      <c r="AG2119" s="184"/>
      <c r="AN2119" s="159"/>
      <c r="AO2119" s="159"/>
      <c r="AP2119" s="159"/>
      <c r="AQ2119" s="159"/>
      <c r="AR2119" s="159"/>
      <c r="AS2119" s="159"/>
      <c r="AT2119" s="159"/>
      <c r="AU2119" s="159"/>
    </row>
    <row r="2120" spans="27:47" ht="12.95" customHeight="1">
      <c r="AA2120" s="159"/>
      <c r="AB2120" s="159"/>
      <c r="AC2120" s="159"/>
      <c r="AD2120" s="159"/>
      <c r="AE2120" s="159"/>
      <c r="AF2120" s="215"/>
      <c r="AG2120" s="184"/>
      <c r="AN2120" s="159"/>
      <c r="AO2120" s="159"/>
      <c r="AP2120" s="159"/>
      <c r="AQ2120" s="159"/>
      <c r="AR2120" s="159"/>
      <c r="AS2120" s="159"/>
      <c r="AT2120" s="159"/>
      <c r="AU2120" s="159"/>
    </row>
    <row r="2121" spans="27:47" ht="12.95" customHeight="1">
      <c r="AA2121" s="159"/>
      <c r="AB2121" s="159"/>
      <c r="AC2121" s="159"/>
      <c r="AD2121" s="159"/>
      <c r="AE2121" s="159"/>
      <c r="AF2121" s="215"/>
      <c r="AG2121" s="184"/>
      <c r="AN2121" s="159"/>
      <c r="AO2121" s="159"/>
      <c r="AP2121" s="159"/>
      <c r="AQ2121" s="159"/>
      <c r="AR2121" s="159"/>
      <c r="AS2121" s="159"/>
      <c r="AT2121" s="159"/>
      <c r="AU2121" s="159"/>
    </row>
    <row r="2122" spans="27:47" ht="12.95" customHeight="1">
      <c r="AA2122" s="159"/>
      <c r="AB2122" s="159"/>
      <c r="AC2122" s="159"/>
      <c r="AD2122" s="159"/>
      <c r="AE2122" s="159"/>
      <c r="AF2122" s="215"/>
      <c r="AG2122" s="184"/>
      <c r="AN2122" s="159"/>
      <c r="AO2122" s="159"/>
      <c r="AP2122" s="159"/>
      <c r="AQ2122" s="159"/>
      <c r="AR2122" s="159"/>
      <c r="AS2122" s="159"/>
      <c r="AT2122" s="159"/>
      <c r="AU2122" s="159"/>
    </row>
    <row r="2123" spans="27:47" ht="12.95" customHeight="1">
      <c r="AA2123" s="159"/>
      <c r="AB2123" s="159"/>
      <c r="AC2123" s="159"/>
      <c r="AD2123" s="159"/>
      <c r="AE2123" s="159"/>
      <c r="AF2123" s="215"/>
      <c r="AG2123" s="184"/>
      <c r="AN2123" s="159"/>
      <c r="AO2123" s="159"/>
      <c r="AP2123" s="159"/>
      <c r="AQ2123" s="159"/>
      <c r="AR2123" s="159"/>
      <c r="AS2123" s="159"/>
      <c r="AT2123" s="159"/>
      <c r="AU2123" s="159"/>
    </row>
    <row r="2124" spans="27:47" ht="12.95" customHeight="1">
      <c r="AA2124" s="159"/>
      <c r="AB2124" s="159"/>
      <c r="AC2124" s="159"/>
      <c r="AD2124" s="159"/>
      <c r="AE2124" s="159"/>
      <c r="AF2124" s="215"/>
      <c r="AG2124" s="184"/>
      <c r="AN2124" s="159"/>
      <c r="AO2124" s="159"/>
      <c r="AP2124" s="159"/>
      <c r="AQ2124" s="159"/>
      <c r="AR2124" s="159"/>
      <c r="AS2124" s="159"/>
      <c r="AT2124" s="159"/>
      <c r="AU2124" s="159"/>
    </row>
    <row r="2125" spans="27:47" ht="12.95" customHeight="1">
      <c r="AA2125" s="159"/>
      <c r="AB2125" s="159"/>
      <c r="AC2125" s="159"/>
      <c r="AD2125" s="159"/>
      <c r="AE2125" s="159"/>
      <c r="AF2125" s="215"/>
      <c r="AG2125" s="184"/>
      <c r="AN2125" s="159"/>
      <c r="AO2125" s="159"/>
      <c r="AP2125" s="159"/>
      <c r="AQ2125" s="159"/>
      <c r="AR2125" s="159"/>
      <c r="AS2125" s="159"/>
      <c r="AT2125" s="159"/>
      <c r="AU2125" s="159"/>
    </row>
    <row r="2126" spans="27:47" ht="12.95" customHeight="1">
      <c r="AA2126" s="159"/>
      <c r="AB2126" s="159"/>
      <c r="AC2126" s="159"/>
      <c r="AD2126" s="159"/>
      <c r="AE2126" s="159"/>
      <c r="AF2126" s="215"/>
      <c r="AG2126" s="184"/>
      <c r="AN2126" s="159"/>
      <c r="AO2126" s="159"/>
      <c r="AP2126" s="159"/>
      <c r="AQ2126" s="159"/>
      <c r="AR2126" s="159"/>
      <c r="AS2126" s="159"/>
      <c r="AT2126" s="159"/>
      <c r="AU2126" s="159"/>
    </row>
    <row r="2127" spans="27:47" ht="12.95" customHeight="1">
      <c r="AA2127" s="159"/>
      <c r="AB2127" s="159"/>
      <c r="AC2127" s="159"/>
      <c r="AD2127" s="159"/>
      <c r="AE2127" s="159"/>
      <c r="AF2127" s="215"/>
      <c r="AG2127" s="184"/>
      <c r="AN2127" s="159"/>
      <c r="AO2127" s="159"/>
      <c r="AP2127" s="159"/>
      <c r="AQ2127" s="159"/>
      <c r="AR2127" s="159"/>
      <c r="AS2127" s="159"/>
      <c r="AT2127" s="159"/>
      <c r="AU2127" s="159"/>
    </row>
    <row r="2128" spans="27:47" ht="12.95" customHeight="1">
      <c r="AA2128" s="159"/>
      <c r="AB2128" s="159"/>
      <c r="AC2128" s="159"/>
      <c r="AD2128" s="159"/>
      <c r="AE2128" s="159"/>
      <c r="AF2128" s="215"/>
      <c r="AG2128" s="184"/>
      <c r="AN2128" s="159"/>
      <c r="AO2128" s="159"/>
      <c r="AP2128" s="159"/>
      <c r="AQ2128" s="159"/>
      <c r="AR2128" s="159"/>
      <c r="AS2128" s="159"/>
      <c r="AT2128" s="159"/>
      <c r="AU2128" s="159"/>
    </row>
    <row r="2129" spans="27:47" ht="12.95" customHeight="1">
      <c r="AA2129" s="159"/>
      <c r="AB2129" s="159"/>
      <c r="AC2129" s="159"/>
      <c r="AD2129" s="159"/>
      <c r="AE2129" s="159"/>
      <c r="AF2129" s="215"/>
      <c r="AG2129" s="184"/>
      <c r="AN2129" s="159"/>
      <c r="AO2129" s="159"/>
      <c r="AP2129" s="159"/>
      <c r="AQ2129" s="159"/>
      <c r="AR2129" s="159"/>
      <c r="AS2129" s="159"/>
      <c r="AT2129" s="159"/>
      <c r="AU2129" s="159"/>
    </row>
    <row r="2130" spans="27:47" ht="12.95" customHeight="1">
      <c r="AA2130" s="159"/>
      <c r="AB2130" s="159"/>
      <c r="AC2130" s="159"/>
      <c r="AD2130" s="159"/>
      <c r="AE2130" s="159"/>
      <c r="AF2130" s="215"/>
      <c r="AG2130" s="184"/>
      <c r="AN2130" s="159"/>
      <c r="AO2130" s="159"/>
      <c r="AP2130" s="159"/>
      <c r="AQ2130" s="159"/>
      <c r="AR2130" s="159"/>
      <c r="AS2130" s="159"/>
      <c r="AT2130" s="159"/>
      <c r="AU2130" s="159"/>
    </row>
    <row r="2131" spans="27:47" ht="12.95" customHeight="1">
      <c r="AA2131" s="159"/>
      <c r="AB2131" s="159"/>
      <c r="AC2131" s="159"/>
      <c r="AD2131" s="159"/>
      <c r="AE2131" s="159"/>
      <c r="AF2131" s="215"/>
      <c r="AG2131" s="184"/>
      <c r="AN2131" s="159"/>
      <c r="AO2131" s="159"/>
      <c r="AP2131" s="159"/>
      <c r="AQ2131" s="159"/>
      <c r="AR2131" s="159"/>
      <c r="AS2131" s="159"/>
      <c r="AT2131" s="159"/>
      <c r="AU2131" s="159"/>
    </row>
    <row r="2132" spans="27:47" ht="12.95" customHeight="1">
      <c r="AA2132" s="159"/>
      <c r="AB2132" s="159"/>
      <c r="AC2132" s="159"/>
      <c r="AD2132" s="159"/>
      <c r="AE2132" s="159"/>
      <c r="AF2132" s="215"/>
      <c r="AG2132" s="184"/>
      <c r="AN2132" s="159"/>
      <c r="AO2132" s="159"/>
      <c r="AP2132" s="159"/>
      <c r="AQ2132" s="159"/>
      <c r="AR2132" s="159"/>
      <c r="AS2132" s="159"/>
      <c r="AT2132" s="159"/>
      <c r="AU2132" s="159"/>
    </row>
    <row r="2133" spans="27:47" ht="12.95" customHeight="1">
      <c r="AA2133" s="159"/>
      <c r="AB2133" s="159"/>
      <c r="AC2133" s="159"/>
      <c r="AD2133" s="159"/>
      <c r="AE2133" s="159"/>
      <c r="AF2133" s="215"/>
      <c r="AG2133" s="184"/>
      <c r="AN2133" s="159"/>
      <c r="AO2133" s="159"/>
      <c r="AP2133" s="159"/>
      <c r="AQ2133" s="159"/>
      <c r="AR2133" s="159"/>
      <c r="AS2133" s="159"/>
      <c r="AT2133" s="159"/>
      <c r="AU2133" s="159"/>
    </row>
    <row r="2134" spans="27:47" ht="12.95" customHeight="1">
      <c r="AA2134" s="159"/>
      <c r="AB2134" s="159"/>
      <c r="AC2134" s="159"/>
      <c r="AD2134" s="159"/>
      <c r="AE2134" s="159"/>
      <c r="AF2134" s="215"/>
      <c r="AG2134" s="184"/>
      <c r="AN2134" s="159"/>
      <c r="AO2134" s="159"/>
      <c r="AP2134" s="159"/>
      <c r="AQ2134" s="159"/>
      <c r="AR2134" s="159"/>
      <c r="AS2134" s="159"/>
      <c r="AT2134" s="159"/>
      <c r="AU2134" s="159"/>
    </row>
    <row r="2135" spans="27:47" ht="12.95" customHeight="1">
      <c r="AA2135" s="159"/>
      <c r="AB2135" s="159"/>
      <c r="AC2135" s="159"/>
      <c r="AD2135" s="159"/>
      <c r="AE2135" s="159"/>
      <c r="AF2135" s="215"/>
      <c r="AG2135" s="184"/>
      <c r="AN2135" s="159"/>
      <c r="AO2135" s="159"/>
      <c r="AP2135" s="159"/>
      <c r="AQ2135" s="159"/>
      <c r="AR2135" s="159"/>
      <c r="AS2135" s="159"/>
      <c r="AT2135" s="159"/>
      <c r="AU2135" s="159"/>
    </row>
    <row r="2136" spans="27:47" ht="12.95" customHeight="1">
      <c r="AA2136" s="159"/>
      <c r="AB2136" s="159"/>
      <c r="AC2136" s="159"/>
      <c r="AD2136" s="159"/>
      <c r="AE2136" s="159"/>
      <c r="AF2136" s="215"/>
      <c r="AG2136" s="184"/>
      <c r="AN2136" s="159"/>
      <c r="AO2136" s="159"/>
      <c r="AP2136" s="159"/>
      <c r="AQ2136" s="159"/>
      <c r="AR2136" s="159"/>
      <c r="AS2136" s="159"/>
      <c r="AT2136" s="159"/>
      <c r="AU2136" s="159"/>
    </row>
    <row r="2137" spans="27:47" ht="12.95" customHeight="1">
      <c r="AA2137" s="159"/>
      <c r="AB2137" s="159"/>
      <c r="AC2137" s="159"/>
      <c r="AD2137" s="159"/>
      <c r="AE2137" s="159"/>
      <c r="AF2137" s="215"/>
      <c r="AG2137" s="184"/>
      <c r="AN2137" s="159"/>
      <c r="AO2137" s="159"/>
      <c r="AP2137" s="159"/>
      <c r="AQ2137" s="159"/>
      <c r="AR2137" s="159"/>
      <c r="AS2137" s="159"/>
      <c r="AT2137" s="159"/>
      <c r="AU2137" s="159"/>
    </row>
    <row r="2138" spans="27:47" ht="12.95" customHeight="1">
      <c r="AA2138" s="159"/>
      <c r="AB2138" s="159"/>
      <c r="AC2138" s="159"/>
      <c r="AD2138" s="159"/>
      <c r="AE2138" s="159"/>
      <c r="AF2138" s="215"/>
      <c r="AG2138" s="184"/>
      <c r="AN2138" s="159"/>
      <c r="AO2138" s="159"/>
      <c r="AP2138" s="159"/>
      <c r="AQ2138" s="159"/>
      <c r="AR2138" s="159"/>
      <c r="AS2138" s="159"/>
      <c r="AT2138" s="159"/>
      <c r="AU2138" s="159"/>
    </row>
    <row r="2139" spans="27:47" ht="12.95" customHeight="1">
      <c r="AA2139" s="159"/>
      <c r="AB2139" s="159"/>
      <c r="AC2139" s="159"/>
      <c r="AD2139" s="159"/>
      <c r="AE2139" s="159"/>
      <c r="AF2139" s="215"/>
      <c r="AG2139" s="184"/>
      <c r="AN2139" s="159"/>
      <c r="AO2139" s="159"/>
      <c r="AP2139" s="159"/>
      <c r="AQ2139" s="159"/>
      <c r="AR2139" s="159"/>
      <c r="AS2139" s="159"/>
      <c r="AT2139" s="159"/>
      <c r="AU2139" s="159"/>
    </row>
    <row r="2140" spans="27:47" ht="12.95" customHeight="1">
      <c r="AA2140" s="159"/>
      <c r="AB2140" s="159"/>
      <c r="AC2140" s="159"/>
      <c r="AD2140" s="159"/>
      <c r="AE2140" s="159"/>
      <c r="AF2140" s="215"/>
      <c r="AG2140" s="184"/>
      <c r="AN2140" s="159"/>
      <c r="AO2140" s="159"/>
      <c r="AP2140" s="159"/>
      <c r="AQ2140" s="159"/>
      <c r="AR2140" s="159"/>
      <c r="AS2140" s="159"/>
      <c r="AT2140" s="159"/>
      <c r="AU2140" s="159"/>
    </row>
    <row r="2141" spans="27:47" ht="12.95" customHeight="1">
      <c r="AA2141" s="159"/>
      <c r="AB2141" s="159"/>
      <c r="AC2141" s="159"/>
      <c r="AD2141" s="159"/>
      <c r="AE2141" s="159"/>
      <c r="AF2141" s="215"/>
      <c r="AG2141" s="184"/>
      <c r="AN2141" s="159"/>
      <c r="AO2141" s="159"/>
      <c r="AP2141" s="159"/>
      <c r="AQ2141" s="159"/>
      <c r="AR2141" s="159"/>
      <c r="AS2141" s="159"/>
      <c r="AT2141" s="159"/>
      <c r="AU2141" s="159"/>
    </row>
    <row r="2142" spans="27:47" ht="12.95" customHeight="1">
      <c r="AA2142" s="159"/>
      <c r="AB2142" s="159"/>
      <c r="AC2142" s="159"/>
      <c r="AD2142" s="159"/>
      <c r="AE2142" s="159"/>
      <c r="AF2142" s="215"/>
      <c r="AG2142" s="184"/>
      <c r="AN2142" s="159"/>
      <c r="AO2142" s="159"/>
      <c r="AP2142" s="159"/>
      <c r="AQ2142" s="159"/>
      <c r="AR2142" s="159"/>
      <c r="AS2142" s="159"/>
      <c r="AT2142" s="159"/>
      <c r="AU2142" s="159"/>
    </row>
    <row r="2143" spans="27:47" ht="12.95" customHeight="1">
      <c r="AA2143" s="159"/>
      <c r="AB2143" s="159"/>
      <c r="AC2143" s="159"/>
      <c r="AD2143" s="159"/>
      <c r="AE2143" s="159"/>
      <c r="AF2143" s="215"/>
      <c r="AG2143" s="184"/>
      <c r="AN2143" s="159"/>
      <c r="AO2143" s="159"/>
      <c r="AP2143" s="159"/>
      <c r="AQ2143" s="159"/>
      <c r="AR2143" s="159"/>
      <c r="AS2143" s="159"/>
      <c r="AT2143" s="159"/>
      <c r="AU2143" s="159"/>
    </row>
    <row r="2144" spans="27:47" ht="12.95" customHeight="1">
      <c r="AA2144" s="159"/>
      <c r="AB2144" s="159"/>
      <c r="AC2144" s="159"/>
      <c r="AD2144" s="159"/>
      <c r="AE2144" s="159"/>
      <c r="AF2144" s="215"/>
      <c r="AG2144" s="184"/>
      <c r="AN2144" s="159"/>
      <c r="AO2144" s="159"/>
      <c r="AP2144" s="159"/>
      <c r="AQ2144" s="159"/>
      <c r="AR2144" s="159"/>
      <c r="AS2144" s="159"/>
      <c r="AT2144" s="159"/>
      <c r="AU2144" s="159"/>
    </row>
    <row r="2145" spans="27:47" ht="12.95" customHeight="1">
      <c r="AA2145" s="159"/>
      <c r="AB2145" s="159"/>
      <c r="AC2145" s="159"/>
      <c r="AD2145" s="159"/>
      <c r="AE2145" s="159"/>
      <c r="AF2145" s="215"/>
      <c r="AG2145" s="184"/>
      <c r="AN2145" s="159"/>
      <c r="AO2145" s="159"/>
      <c r="AP2145" s="159"/>
      <c r="AQ2145" s="159"/>
      <c r="AR2145" s="159"/>
      <c r="AS2145" s="159"/>
      <c r="AT2145" s="159"/>
      <c r="AU2145" s="159"/>
    </row>
    <row r="2146" spans="27:47" ht="12.95" customHeight="1">
      <c r="AA2146" s="159"/>
      <c r="AB2146" s="159"/>
      <c r="AC2146" s="159"/>
      <c r="AD2146" s="159"/>
      <c r="AE2146" s="159"/>
      <c r="AF2146" s="215"/>
      <c r="AG2146" s="184"/>
      <c r="AN2146" s="159"/>
      <c r="AO2146" s="159"/>
      <c r="AP2146" s="159"/>
      <c r="AQ2146" s="159"/>
      <c r="AR2146" s="159"/>
      <c r="AS2146" s="159"/>
      <c r="AT2146" s="159"/>
      <c r="AU2146" s="159"/>
    </row>
    <row r="2147" spans="27:47" ht="12.95" customHeight="1">
      <c r="AA2147" s="159"/>
      <c r="AB2147" s="159"/>
      <c r="AC2147" s="159"/>
      <c r="AD2147" s="159"/>
      <c r="AE2147" s="159"/>
      <c r="AF2147" s="215"/>
      <c r="AG2147" s="184"/>
      <c r="AN2147" s="159"/>
      <c r="AO2147" s="159"/>
      <c r="AP2147" s="159"/>
      <c r="AQ2147" s="159"/>
      <c r="AR2147" s="159"/>
      <c r="AS2147" s="159"/>
      <c r="AT2147" s="159"/>
      <c r="AU2147" s="159"/>
    </row>
    <row r="2148" spans="27:47" ht="12.95" customHeight="1">
      <c r="AA2148" s="159"/>
      <c r="AB2148" s="159"/>
      <c r="AC2148" s="159"/>
      <c r="AD2148" s="159"/>
      <c r="AE2148" s="159"/>
      <c r="AF2148" s="215"/>
      <c r="AG2148" s="184"/>
      <c r="AN2148" s="159"/>
      <c r="AO2148" s="159"/>
      <c r="AP2148" s="159"/>
      <c r="AQ2148" s="159"/>
      <c r="AR2148" s="159"/>
      <c r="AS2148" s="159"/>
      <c r="AT2148" s="159"/>
      <c r="AU2148" s="159"/>
    </row>
    <row r="2149" spans="27:47" ht="12.95" customHeight="1">
      <c r="AA2149" s="159"/>
      <c r="AB2149" s="159"/>
      <c r="AC2149" s="159"/>
      <c r="AD2149" s="159"/>
      <c r="AE2149" s="159"/>
      <c r="AF2149" s="215"/>
      <c r="AG2149" s="184"/>
      <c r="AN2149" s="159"/>
      <c r="AO2149" s="159"/>
      <c r="AP2149" s="159"/>
      <c r="AQ2149" s="159"/>
      <c r="AR2149" s="159"/>
      <c r="AS2149" s="159"/>
      <c r="AT2149" s="159"/>
      <c r="AU2149" s="159"/>
    </row>
    <row r="2150" spans="27:47" ht="12.95" customHeight="1">
      <c r="AA2150" s="159"/>
      <c r="AB2150" s="159"/>
      <c r="AC2150" s="159"/>
      <c r="AD2150" s="159"/>
      <c r="AE2150" s="159"/>
      <c r="AF2150" s="215"/>
      <c r="AG2150" s="184"/>
      <c r="AN2150" s="159"/>
      <c r="AO2150" s="159"/>
      <c r="AP2150" s="159"/>
      <c r="AQ2150" s="159"/>
      <c r="AR2150" s="159"/>
      <c r="AS2150" s="159"/>
      <c r="AT2150" s="159"/>
      <c r="AU2150" s="159"/>
    </row>
    <row r="2151" spans="27:47" ht="12.95" customHeight="1">
      <c r="AA2151" s="159"/>
      <c r="AB2151" s="159"/>
      <c r="AC2151" s="159"/>
      <c r="AD2151" s="159"/>
      <c r="AE2151" s="159"/>
      <c r="AF2151" s="215"/>
      <c r="AG2151" s="184"/>
      <c r="AN2151" s="159"/>
      <c r="AO2151" s="159"/>
      <c r="AP2151" s="159"/>
      <c r="AQ2151" s="159"/>
      <c r="AR2151" s="159"/>
      <c r="AS2151" s="159"/>
      <c r="AT2151" s="159"/>
      <c r="AU2151" s="159"/>
    </row>
    <row r="2152" spans="27:47" ht="12.95" customHeight="1">
      <c r="AA2152" s="159"/>
      <c r="AB2152" s="159"/>
      <c r="AC2152" s="159"/>
      <c r="AD2152" s="159"/>
      <c r="AE2152" s="159"/>
      <c r="AF2152" s="215"/>
      <c r="AG2152" s="184"/>
      <c r="AN2152" s="159"/>
      <c r="AO2152" s="159"/>
      <c r="AP2152" s="159"/>
      <c r="AQ2152" s="159"/>
      <c r="AR2152" s="159"/>
      <c r="AS2152" s="159"/>
      <c r="AT2152" s="159"/>
      <c r="AU2152" s="159"/>
    </row>
    <row r="2153" spans="27:47" ht="12.95" customHeight="1">
      <c r="AA2153" s="159"/>
      <c r="AB2153" s="159"/>
      <c r="AC2153" s="159"/>
      <c r="AD2153" s="159"/>
      <c r="AE2153" s="159"/>
      <c r="AF2153" s="215"/>
      <c r="AG2153" s="184"/>
      <c r="AN2153" s="159"/>
      <c r="AO2153" s="159"/>
      <c r="AP2153" s="159"/>
      <c r="AQ2153" s="159"/>
      <c r="AR2153" s="159"/>
      <c r="AS2153" s="159"/>
      <c r="AT2153" s="159"/>
      <c r="AU2153" s="159"/>
    </row>
    <row r="2154" spans="27:47" ht="12.95" customHeight="1">
      <c r="AA2154" s="159"/>
      <c r="AB2154" s="159"/>
      <c r="AC2154" s="159"/>
      <c r="AD2154" s="159"/>
      <c r="AE2154" s="159"/>
      <c r="AF2154" s="215"/>
      <c r="AG2154" s="184"/>
      <c r="AN2154" s="159"/>
      <c r="AO2154" s="159"/>
      <c r="AP2154" s="159"/>
      <c r="AQ2154" s="159"/>
      <c r="AR2154" s="159"/>
      <c r="AS2154" s="159"/>
      <c r="AT2154" s="159"/>
      <c r="AU2154" s="159"/>
    </row>
    <row r="2155" spans="27:47" ht="12.95" customHeight="1">
      <c r="AA2155" s="159"/>
      <c r="AB2155" s="159"/>
      <c r="AC2155" s="159"/>
      <c r="AD2155" s="159"/>
      <c r="AE2155" s="159"/>
      <c r="AF2155" s="215"/>
      <c r="AG2155" s="184"/>
      <c r="AN2155" s="159"/>
      <c r="AO2155" s="159"/>
      <c r="AP2155" s="159"/>
      <c r="AQ2155" s="159"/>
      <c r="AR2155" s="159"/>
      <c r="AS2155" s="159"/>
      <c r="AT2155" s="159"/>
      <c r="AU2155" s="159"/>
    </row>
    <row r="2156" spans="27:47" ht="12.95" customHeight="1">
      <c r="AA2156" s="159"/>
      <c r="AB2156" s="159"/>
      <c r="AC2156" s="159"/>
      <c r="AD2156" s="159"/>
      <c r="AE2156" s="159"/>
      <c r="AF2156" s="215"/>
      <c r="AG2156" s="184"/>
      <c r="AN2156" s="159"/>
      <c r="AO2156" s="159"/>
      <c r="AP2156" s="159"/>
      <c r="AQ2156" s="159"/>
      <c r="AR2156" s="159"/>
      <c r="AS2156" s="159"/>
      <c r="AT2156" s="159"/>
      <c r="AU2156" s="159"/>
    </row>
    <row r="2157" spans="27:47" ht="12.95" customHeight="1">
      <c r="AA2157" s="159"/>
      <c r="AB2157" s="159"/>
      <c r="AC2157" s="159"/>
      <c r="AD2157" s="159"/>
      <c r="AE2157" s="159"/>
      <c r="AF2157" s="215"/>
      <c r="AG2157" s="184"/>
      <c r="AN2157" s="159"/>
      <c r="AO2157" s="159"/>
      <c r="AP2157" s="159"/>
      <c r="AQ2157" s="159"/>
      <c r="AR2157" s="159"/>
      <c r="AS2157" s="159"/>
      <c r="AT2157" s="159"/>
      <c r="AU2157" s="159"/>
    </row>
    <row r="2158" spans="27:47" ht="12.95" customHeight="1">
      <c r="AA2158" s="159"/>
      <c r="AB2158" s="159"/>
      <c r="AC2158" s="159"/>
      <c r="AD2158" s="159"/>
      <c r="AE2158" s="159"/>
      <c r="AF2158" s="215"/>
      <c r="AG2158" s="184"/>
      <c r="AN2158" s="159"/>
      <c r="AO2158" s="159"/>
      <c r="AP2158" s="159"/>
      <c r="AQ2158" s="159"/>
      <c r="AR2158" s="159"/>
      <c r="AS2158" s="159"/>
      <c r="AT2158" s="159"/>
      <c r="AU2158" s="159"/>
    </row>
    <row r="2159" spans="27:47" ht="12.95" customHeight="1">
      <c r="AA2159" s="159"/>
      <c r="AB2159" s="159"/>
      <c r="AC2159" s="159"/>
      <c r="AD2159" s="159"/>
      <c r="AE2159" s="159"/>
      <c r="AF2159" s="215"/>
      <c r="AG2159" s="184"/>
      <c r="AN2159" s="159"/>
      <c r="AO2159" s="159"/>
      <c r="AP2159" s="159"/>
      <c r="AQ2159" s="159"/>
      <c r="AR2159" s="159"/>
      <c r="AS2159" s="159"/>
      <c r="AT2159" s="159"/>
      <c r="AU2159" s="159"/>
    </row>
    <row r="2160" spans="27:47" ht="12.95" customHeight="1">
      <c r="AA2160" s="159"/>
      <c r="AB2160" s="159"/>
      <c r="AC2160" s="159"/>
      <c r="AD2160" s="159"/>
      <c r="AE2160" s="159"/>
      <c r="AF2160" s="215"/>
      <c r="AG2160" s="184"/>
      <c r="AN2160" s="159"/>
      <c r="AO2160" s="159"/>
      <c r="AP2160" s="159"/>
      <c r="AQ2160" s="159"/>
      <c r="AR2160" s="159"/>
      <c r="AS2160" s="159"/>
      <c r="AT2160" s="159"/>
      <c r="AU2160" s="159"/>
    </row>
    <row r="2161" spans="27:47" ht="12.95" customHeight="1">
      <c r="AA2161" s="159"/>
      <c r="AB2161" s="159"/>
      <c r="AC2161" s="159"/>
      <c r="AD2161" s="159"/>
      <c r="AE2161" s="159"/>
      <c r="AF2161" s="215"/>
      <c r="AG2161" s="184"/>
      <c r="AN2161" s="159"/>
      <c r="AO2161" s="159"/>
      <c r="AP2161" s="159"/>
      <c r="AQ2161" s="159"/>
      <c r="AR2161" s="159"/>
      <c r="AS2161" s="159"/>
      <c r="AT2161" s="159"/>
      <c r="AU2161" s="159"/>
    </row>
    <row r="2162" spans="27:47" ht="12.95" customHeight="1">
      <c r="AA2162" s="159"/>
      <c r="AB2162" s="159"/>
      <c r="AC2162" s="159"/>
      <c r="AD2162" s="159"/>
      <c r="AE2162" s="159"/>
      <c r="AF2162" s="215"/>
      <c r="AG2162" s="184"/>
      <c r="AN2162" s="159"/>
      <c r="AO2162" s="159"/>
      <c r="AP2162" s="159"/>
      <c r="AQ2162" s="159"/>
      <c r="AR2162" s="159"/>
      <c r="AS2162" s="159"/>
      <c r="AT2162" s="159"/>
      <c r="AU2162" s="159"/>
    </row>
    <row r="2163" spans="27:47" ht="12.95" customHeight="1">
      <c r="AA2163" s="159"/>
      <c r="AB2163" s="159"/>
      <c r="AC2163" s="159"/>
      <c r="AD2163" s="159"/>
      <c r="AE2163" s="159"/>
      <c r="AF2163" s="215"/>
      <c r="AG2163" s="184"/>
      <c r="AN2163" s="159"/>
      <c r="AO2163" s="159"/>
      <c r="AP2163" s="159"/>
      <c r="AQ2163" s="159"/>
      <c r="AR2163" s="159"/>
      <c r="AS2163" s="159"/>
      <c r="AT2163" s="159"/>
      <c r="AU2163" s="159"/>
    </row>
    <row r="2164" spans="27:47" ht="12.95" customHeight="1">
      <c r="AA2164" s="159"/>
      <c r="AB2164" s="159"/>
      <c r="AC2164" s="159"/>
      <c r="AD2164" s="159"/>
      <c r="AE2164" s="159"/>
      <c r="AF2164" s="215"/>
      <c r="AG2164" s="184"/>
      <c r="AN2164" s="159"/>
      <c r="AO2164" s="159"/>
      <c r="AP2164" s="159"/>
      <c r="AQ2164" s="159"/>
      <c r="AR2164" s="159"/>
      <c r="AS2164" s="159"/>
      <c r="AT2164" s="159"/>
      <c r="AU2164" s="159"/>
    </row>
    <row r="2165" spans="27:47" ht="12.95" customHeight="1">
      <c r="AA2165" s="159"/>
      <c r="AB2165" s="159"/>
      <c r="AC2165" s="159"/>
      <c r="AD2165" s="159"/>
      <c r="AE2165" s="159"/>
      <c r="AF2165" s="215"/>
      <c r="AG2165" s="184"/>
      <c r="AN2165" s="159"/>
      <c r="AO2165" s="159"/>
      <c r="AP2165" s="159"/>
      <c r="AQ2165" s="159"/>
      <c r="AR2165" s="159"/>
      <c r="AS2165" s="159"/>
      <c r="AT2165" s="159"/>
      <c r="AU2165" s="159"/>
    </row>
    <row r="2166" spans="27:47" ht="12.95" customHeight="1">
      <c r="AA2166" s="159"/>
      <c r="AB2166" s="159"/>
      <c r="AC2166" s="159"/>
      <c r="AD2166" s="159"/>
      <c r="AE2166" s="159"/>
      <c r="AF2166" s="215"/>
      <c r="AG2166" s="184"/>
      <c r="AN2166" s="159"/>
      <c r="AO2166" s="159"/>
      <c r="AP2166" s="159"/>
      <c r="AQ2166" s="159"/>
      <c r="AR2166" s="159"/>
      <c r="AS2166" s="159"/>
      <c r="AT2166" s="159"/>
      <c r="AU2166" s="159"/>
    </row>
    <row r="2167" spans="27:47" ht="12.95" customHeight="1">
      <c r="AA2167" s="159"/>
      <c r="AB2167" s="159"/>
      <c r="AC2167" s="159"/>
      <c r="AD2167" s="159"/>
      <c r="AE2167" s="159"/>
      <c r="AF2167" s="215"/>
      <c r="AG2167" s="184"/>
      <c r="AN2167" s="159"/>
      <c r="AO2167" s="159"/>
      <c r="AP2167" s="159"/>
      <c r="AQ2167" s="159"/>
      <c r="AR2167" s="159"/>
      <c r="AS2167" s="159"/>
      <c r="AT2167" s="159"/>
      <c r="AU2167" s="159"/>
    </row>
    <row r="2168" spans="27:47" ht="12.95" customHeight="1">
      <c r="AA2168" s="159"/>
      <c r="AB2168" s="159"/>
      <c r="AC2168" s="159"/>
      <c r="AD2168" s="159"/>
      <c r="AE2168" s="159"/>
      <c r="AF2168" s="215"/>
      <c r="AG2168" s="184"/>
      <c r="AN2168" s="159"/>
      <c r="AO2168" s="159"/>
      <c r="AP2168" s="159"/>
      <c r="AQ2168" s="159"/>
      <c r="AR2168" s="159"/>
      <c r="AS2168" s="159"/>
      <c r="AT2168" s="159"/>
      <c r="AU2168" s="159"/>
    </row>
    <row r="2169" spans="27:47" ht="12.95" customHeight="1">
      <c r="AA2169" s="159"/>
      <c r="AB2169" s="159"/>
      <c r="AC2169" s="159"/>
      <c r="AD2169" s="159"/>
      <c r="AE2169" s="159"/>
      <c r="AF2169" s="215"/>
      <c r="AG2169" s="184"/>
      <c r="AN2169" s="159"/>
      <c r="AO2169" s="159"/>
      <c r="AP2169" s="159"/>
      <c r="AQ2169" s="159"/>
      <c r="AR2169" s="159"/>
      <c r="AS2169" s="159"/>
      <c r="AT2169" s="159"/>
      <c r="AU2169" s="159"/>
    </row>
    <row r="2170" spans="27:47" ht="12.95" customHeight="1">
      <c r="AA2170" s="159"/>
      <c r="AB2170" s="159"/>
      <c r="AC2170" s="159"/>
      <c r="AD2170" s="159"/>
      <c r="AE2170" s="159"/>
      <c r="AF2170" s="215"/>
      <c r="AG2170" s="184"/>
      <c r="AN2170" s="159"/>
      <c r="AO2170" s="159"/>
      <c r="AP2170" s="159"/>
      <c r="AQ2170" s="159"/>
      <c r="AR2170" s="159"/>
      <c r="AS2170" s="159"/>
      <c r="AT2170" s="159"/>
      <c r="AU2170" s="159"/>
    </row>
    <row r="2171" spans="27:47" ht="12.95" customHeight="1">
      <c r="AA2171" s="159"/>
      <c r="AB2171" s="159"/>
      <c r="AC2171" s="159"/>
      <c r="AD2171" s="159"/>
      <c r="AE2171" s="159"/>
      <c r="AF2171" s="215"/>
      <c r="AG2171" s="184"/>
      <c r="AN2171" s="159"/>
      <c r="AO2171" s="159"/>
      <c r="AP2171" s="159"/>
      <c r="AQ2171" s="159"/>
      <c r="AR2171" s="159"/>
      <c r="AS2171" s="159"/>
      <c r="AT2171" s="159"/>
      <c r="AU2171" s="159"/>
    </row>
    <row r="2172" spans="27:47" ht="12.95" customHeight="1">
      <c r="AA2172" s="159"/>
      <c r="AB2172" s="159"/>
      <c r="AC2172" s="159"/>
      <c r="AD2172" s="159"/>
      <c r="AE2172" s="159"/>
      <c r="AF2172" s="215"/>
      <c r="AG2172" s="184"/>
      <c r="AN2172" s="159"/>
      <c r="AO2172" s="159"/>
      <c r="AP2172" s="159"/>
      <c r="AQ2172" s="159"/>
      <c r="AR2172" s="159"/>
      <c r="AS2172" s="159"/>
      <c r="AT2172" s="159"/>
      <c r="AU2172" s="159"/>
    </row>
    <row r="2173" spans="27:47" ht="12.95" customHeight="1">
      <c r="AA2173" s="159"/>
      <c r="AB2173" s="159"/>
      <c r="AC2173" s="159"/>
      <c r="AD2173" s="159"/>
      <c r="AE2173" s="159"/>
      <c r="AF2173" s="215"/>
      <c r="AG2173" s="184"/>
      <c r="AN2173" s="159"/>
      <c r="AO2173" s="159"/>
      <c r="AP2173" s="159"/>
      <c r="AQ2173" s="159"/>
      <c r="AR2173" s="159"/>
      <c r="AS2173" s="159"/>
      <c r="AT2173" s="159"/>
      <c r="AU2173" s="159"/>
    </row>
    <row r="2174" spans="27:47" ht="12.95" customHeight="1">
      <c r="AA2174" s="159"/>
      <c r="AB2174" s="159"/>
      <c r="AC2174" s="159"/>
      <c r="AD2174" s="159"/>
      <c r="AE2174" s="159"/>
      <c r="AF2174" s="215"/>
      <c r="AG2174" s="184"/>
      <c r="AN2174" s="159"/>
      <c r="AO2174" s="159"/>
      <c r="AP2174" s="159"/>
      <c r="AQ2174" s="159"/>
      <c r="AR2174" s="159"/>
      <c r="AS2174" s="159"/>
      <c r="AT2174" s="159"/>
      <c r="AU2174" s="159"/>
    </row>
    <row r="2175" spans="27:47" ht="12.95" customHeight="1">
      <c r="AA2175" s="159"/>
      <c r="AB2175" s="159"/>
      <c r="AC2175" s="159"/>
      <c r="AD2175" s="159"/>
      <c r="AE2175" s="159"/>
      <c r="AF2175" s="215"/>
      <c r="AG2175" s="184"/>
      <c r="AN2175" s="159"/>
      <c r="AO2175" s="159"/>
      <c r="AP2175" s="159"/>
      <c r="AQ2175" s="159"/>
      <c r="AR2175" s="159"/>
      <c r="AS2175" s="159"/>
      <c r="AT2175" s="159"/>
      <c r="AU2175" s="159"/>
    </row>
    <row r="2176" spans="27:47" ht="12.95" customHeight="1">
      <c r="AA2176" s="159"/>
      <c r="AB2176" s="159"/>
      <c r="AC2176" s="159"/>
      <c r="AD2176" s="159"/>
      <c r="AE2176" s="159"/>
      <c r="AF2176" s="215"/>
      <c r="AG2176" s="184"/>
      <c r="AN2176" s="159"/>
      <c r="AO2176" s="159"/>
      <c r="AP2176" s="159"/>
      <c r="AQ2176" s="159"/>
      <c r="AR2176" s="159"/>
      <c r="AS2176" s="159"/>
      <c r="AT2176" s="159"/>
      <c r="AU2176" s="159"/>
    </row>
    <row r="2177" spans="27:47" ht="12.95" customHeight="1">
      <c r="AA2177" s="159"/>
      <c r="AB2177" s="159"/>
      <c r="AC2177" s="159"/>
      <c r="AD2177" s="159"/>
      <c r="AE2177" s="159"/>
      <c r="AF2177" s="215"/>
      <c r="AG2177" s="184"/>
      <c r="AN2177" s="159"/>
      <c r="AO2177" s="159"/>
      <c r="AP2177" s="159"/>
      <c r="AQ2177" s="159"/>
      <c r="AR2177" s="159"/>
      <c r="AS2177" s="159"/>
      <c r="AT2177" s="159"/>
      <c r="AU2177" s="159"/>
    </row>
    <row r="2178" spans="27:47" ht="12.95" customHeight="1">
      <c r="AA2178" s="159"/>
      <c r="AB2178" s="159"/>
      <c r="AC2178" s="159"/>
      <c r="AD2178" s="159"/>
      <c r="AE2178" s="159"/>
      <c r="AF2178" s="215"/>
      <c r="AG2178" s="184"/>
      <c r="AN2178" s="159"/>
      <c r="AO2178" s="159"/>
      <c r="AP2178" s="159"/>
      <c r="AQ2178" s="159"/>
      <c r="AR2178" s="159"/>
      <c r="AS2178" s="159"/>
      <c r="AT2178" s="159"/>
      <c r="AU2178" s="159"/>
    </row>
    <row r="2179" spans="27:47" ht="12.95" customHeight="1">
      <c r="AA2179" s="159"/>
      <c r="AB2179" s="159"/>
      <c r="AC2179" s="159"/>
      <c r="AD2179" s="159"/>
      <c r="AE2179" s="159"/>
      <c r="AF2179" s="215"/>
      <c r="AG2179" s="184"/>
      <c r="AN2179" s="159"/>
      <c r="AO2179" s="159"/>
      <c r="AP2179" s="159"/>
      <c r="AQ2179" s="159"/>
      <c r="AR2179" s="159"/>
      <c r="AS2179" s="159"/>
      <c r="AT2179" s="159"/>
      <c r="AU2179" s="159"/>
    </row>
    <row r="2180" spans="27:47" ht="12.95" customHeight="1">
      <c r="AA2180" s="159"/>
      <c r="AB2180" s="159"/>
      <c r="AC2180" s="159"/>
      <c r="AD2180" s="159"/>
      <c r="AE2180" s="159"/>
      <c r="AF2180" s="215"/>
      <c r="AG2180" s="184"/>
      <c r="AN2180" s="159"/>
      <c r="AO2180" s="159"/>
      <c r="AP2180" s="159"/>
      <c r="AQ2180" s="159"/>
      <c r="AR2180" s="159"/>
      <c r="AS2180" s="159"/>
      <c r="AT2180" s="159"/>
      <c r="AU2180" s="159"/>
    </row>
    <row r="2181" spans="27:47" ht="12.95" customHeight="1">
      <c r="AA2181" s="159"/>
      <c r="AB2181" s="159"/>
      <c r="AC2181" s="159"/>
      <c r="AD2181" s="159"/>
      <c r="AE2181" s="159"/>
      <c r="AF2181" s="215"/>
      <c r="AG2181" s="184"/>
      <c r="AN2181" s="159"/>
      <c r="AO2181" s="159"/>
      <c r="AP2181" s="159"/>
      <c r="AQ2181" s="159"/>
      <c r="AR2181" s="159"/>
      <c r="AS2181" s="159"/>
      <c r="AT2181" s="159"/>
      <c r="AU2181" s="159"/>
    </row>
    <row r="2182" spans="27:47" ht="12.95" customHeight="1">
      <c r="AA2182" s="159"/>
      <c r="AB2182" s="159"/>
      <c r="AC2182" s="159"/>
      <c r="AD2182" s="159"/>
      <c r="AE2182" s="159"/>
      <c r="AF2182" s="215"/>
      <c r="AG2182" s="184"/>
      <c r="AN2182" s="159"/>
      <c r="AO2182" s="159"/>
      <c r="AP2182" s="159"/>
      <c r="AQ2182" s="159"/>
      <c r="AR2182" s="159"/>
      <c r="AS2182" s="159"/>
      <c r="AT2182" s="159"/>
      <c r="AU2182" s="159"/>
    </row>
    <row r="2183" spans="27:47" ht="12.95" customHeight="1">
      <c r="AA2183" s="159"/>
      <c r="AB2183" s="159"/>
      <c r="AC2183" s="159"/>
      <c r="AD2183" s="159"/>
      <c r="AE2183" s="159"/>
      <c r="AF2183" s="215"/>
      <c r="AG2183" s="184"/>
      <c r="AN2183" s="159"/>
      <c r="AO2183" s="159"/>
      <c r="AP2183" s="159"/>
      <c r="AQ2183" s="159"/>
      <c r="AR2183" s="159"/>
      <c r="AS2183" s="159"/>
      <c r="AT2183" s="159"/>
      <c r="AU2183" s="159"/>
    </row>
    <row r="2184" spans="27:47" ht="12.95" customHeight="1">
      <c r="AA2184" s="159"/>
      <c r="AB2184" s="159"/>
      <c r="AC2184" s="159"/>
      <c r="AD2184" s="159"/>
      <c r="AE2184" s="159"/>
      <c r="AF2184" s="215"/>
      <c r="AG2184" s="184"/>
      <c r="AN2184" s="159"/>
      <c r="AO2184" s="159"/>
      <c r="AP2184" s="159"/>
      <c r="AQ2184" s="159"/>
      <c r="AR2184" s="159"/>
      <c r="AS2184" s="159"/>
      <c r="AT2184" s="159"/>
      <c r="AU2184" s="159"/>
    </row>
    <row r="2185" spans="27:47" ht="12.95" customHeight="1">
      <c r="AA2185" s="159"/>
      <c r="AB2185" s="159"/>
      <c r="AC2185" s="159"/>
      <c r="AD2185" s="159"/>
      <c r="AE2185" s="159"/>
      <c r="AF2185" s="215"/>
      <c r="AG2185" s="184"/>
      <c r="AN2185" s="159"/>
      <c r="AO2185" s="159"/>
      <c r="AP2185" s="159"/>
      <c r="AQ2185" s="159"/>
      <c r="AR2185" s="159"/>
      <c r="AS2185" s="159"/>
      <c r="AT2185" s="159"/>
      <c r="AU2185" s="159"/>
    </row>
    <row r="2186" spans="27:47" ht="12.95" customHeight="1">
      <c r="AA2186" s="159"/>
      <c r="AB2186" s="159"/>
      <c r="AC2186" s="159"/>
      <c r="AD2186" s="159"/>
      <c r="AE2186" s="159"/>
      <c r="AF2186" s="215"/>
      <c r="AG2186" s="184"/>
      <c r="AN2186" s="159"/>
      <c r="AO2186" s="159"/>
      <c r="AP2186" s="159"/>
      <c r="AQ2186" s="159"/>
      <c r="AR2186" s="159"/>
      <c r="AS2186" s="159"/>
      <c r="AT2186" s="159"/>
      <c r="AU2186" s="159"/>
    </row>
    <row r="2187" spans="27:47" ht="12.95" customHeight="1">
      <c r="AA2187" s="159"/>
      <c r="AB2187" s="159"/>
      <c r="AC2187" s="159"/>
      <c r="AD2187" s="159"/>
      <c r="AE2187" s="159"/>
      <c r="AF2187" s="215"/>
      <c r="AG2187" s="184"/>
      <c r="AN2187" s="159"/>
      <c r="AO2187" s="159"/>
      <c r="AP2187" s="159"/>
      <c r="AQ2187" s="159"/>
      <c r="AR2187" s="159"/>
      <c r="AS2187" s="159"/>
      <c r="AT2187" s="159"/>
      <c r="AU2187" s="159"/>
    </row>
    <row r="2188" spans="27:47" ht="12.95" customHeight="1">
      <c r="AA2188" s="159"/>
      <c r="AB2188" s="159"/>
      <c r="AC2188" s="159"/>
      <c r="AD2188" s="159"/>
      <c r="AE2188" s="159"/>
      <c r="AF2188" s="215"/>
      <c r="AG2188" s="184"/>
      <c r="AN2188" s="159"/>
      <c r="AO2188" s="159"/>
      <c r="AP2188" s="159"/>
      <c r="AQ2188" s="159"/>
      <c r="AR2188" s="159"/>
      <c r="AS2188" s="159"/>
      <c r="AT2188" s="159"/>
      <c r="AU2188" s="159"/>
    </row>
    <row r="2189" spans="27:47" ht="12.95" customHeight="1">
      <c r="AA2189" s="159"/>
      <c r="AB2189" s="159"/>
      <c r="AC2189" s="159"/>
      <c r="AD2189" s="159"/>
      <c r="AE2189" s="159"/>
      <c r="AF2189" s="215"/>
      <c r="AG2189" s="184"/>
      <c r="AN2189" s="159"/>
      <c r="AO2189" s="159"/>
      <c r="AP2189" s="159"/>
      <c r="AQ2189" s="159"/>
      <c r="AR2189" s="159"/>
      <c r="AS2189" s="159"/>
      <c r="AT2189" s="159"/>
      <c r="AU2189" s="159"/>
    </row>
    <row r="2190" spans="27:47" ht="12.95" customHeight="1">
      <c r="AA2190" s="159"/>
      <c r="AB2190" s="159"/>
      <c r="AC2190" s="159"/>
      <c r="AD2190" s="159"/>
      <c r="AE2190" s="159"/>
      <c r="AF2190" s="215"/>
      <c r="AG2190" s="184"/>
      <c r="AN2190" s="159"/>
      <c r="AO2190" s="159"/>
      <c r="AP2190" s="159"/>
      <c r="AQ2190" s="159"/>
      <c r="AR2190" s="159"/>
      <c r="AS2190" s="159"/>
      <c r="AT2190" s="159"/>
      <c r="AU2190" s="159"/>
    </row>
    <row r="2191" spans="27:47" ht="12.95" customHeight="1">
      <c r="AA2191" s="159"/>
      <c r="AB2191" s="159"/>
      <c r="AC2191" s="159"/>
      <c r="AD2191" s="159"/>
      <c r="AE2191" s="159"/>
      <c r="AF2191" s="215"/>
      <c r="AG2191" s="184"/>
      <c r="AN2191" s="159"/>
      <c r="AO2191" s="159"/>
      <c r="AP2191" s="159"/>
      <c r="AQ2191" s="159"/>
      <c r="AR2191" s="159"/>
      <c r="AS2191" s="159"/>
      <c r="AT2191" s="159"/>
      <c r="AU2191" s="159"/>
    </row>
    <row r="2192" spans="27:47" ht="12.95" customHeight="1">
      <c r="AA2192" s="159"/>
      <c r="AB2192" s="159"/>
      <c r="AC2192" s="159"/>
      <c r="AD2192" s="159"/>
      <c r="AE2192" s="159"/>
      <c r="AF2192" s="215"/>
      <c r="AG2192" s="184"/>
      <c r="AN2192" s="159"/>
      <c r="AO2192" s="159"/>
      <c r="AP2192" s="159"/>
      <c r="AQ2192" s="159"/>
      <c r="AR2192" s="159"/>
      <c r="AS2192" s="159"/>
      <c r="AT2192" s="159"/>
      <c r="AU2192" s="159"/>
    </row>
    <row r="2193" spans="27:47" ht="12.95" customHeight="1">
      <c r="AA2193" s="159"/>
      <c r="AB2193" s="159"/>
      <c r="AC2193" s="159"/>
      <c r="AD2193" s="159"/>
      <c r="AE2193" s="159"/>
      <c r="AF2193" s="215"/>
      <c r="AG2193" s="184"/>
      <c r="AN2193" s="159"/>
      <c r="AO2193" s="159"/>
      <c r="AP2193" s="159"/>
      <c r="AQ2193" s="159"/>
      <c r="AR2193" s="159"/>
      <c r="AS2193" s="159"/>
      <c r="AT2193" s="159"/>
      <c r="AU2193" s="159"/>
    </row>
    <row r="2194" spans="27:47" ht="12.95" customHeight="1">
      <c r="AA2194" s="159"/>
      <c r="AB2194" s="159"/>
      <c r="AC2194" s="159"/>
      <c r="AD2194" s="159"/>
      <c r="AE2194" s="159"/>
      <c r="AF2194" s="215"/>
      <c r="AG2194" s="184"/>
      <c r="AN2194" s="159"/>
      <c r="AO2194" s="159"/>
      <c r="AP2194" s="159"/>
      <c r="AQ2194" s="159"/>
      <c r="AR2194" s="159"/>
      <c r="AS2194" s="159"/>
      <c r="AT2194" s="159"/>
      <c r="AU2194" s="159"/>
    </row>
    <row r="2195" spans="27:47" ht="12.95" customHeight="1">
      <c r="AA2195" s="159"/>
      <c r="AB2195" s="159"/>
      <c r="AC2195" s="159"/>
      <c r="AD2195" s="159"/>
      <c r="AE2195" s="159"/>
      <c r="AF2195" s="215"/>
      <c r="AG2195" s="184"/>
      <c r="AN2195" s="159"/>
      <c r="AO2195" s="159"/>
      <c r="AP2195" s="159"/>
      <c r="AQ2195" s="159"/>
      <c r="AR2195" s="159"/>
      <c r="AS2195" s="159"/>
      <c r="AT2195" s="159"/>
      <c r="AU2195" s="159"/>
    </row>
    <row r="2196" spans="27:47" ht="12.95" customHeight="1">
      <c r="AA2196" s="159"/>
      <c r="AB2196" s="159"/>
      <c r="AC2196" s="159"/>
      <c r="AD2196" s="159"/>
      <c r="AE2196" s="159"/>
      <c r="AF2196" s="215"/>
      <c r="AG2196" s="184"/>
      <c r="AN2196" s="159"/>
      <c r="AO2196" s="159"/>
      <c r="AP2196" s="159"/>
      <c r="AQ2196" s="159"/>
      <c r="AR2196" s="159"/>
      <c r="AS2196" s="159"/>
      <c r="AT2196" s="159"/>
      <c r="AU2196" s="159"/>
    </row>
    <row r="2197" spans="27:47" ht="12.95" customHeight="1">
      <c r="AA2197" s="159"/>
      <c r="AB2197" s="159"/>
      <c r="AC2197" s="159"/>
      <c r="AD2197" s="159"/>
      <c r="AE2197" s="159"/>
      <c r="AF2197" s="215"/>
      <c r="AG2197" s="184"/>
      <c r="AN2197" s="159"/>
      <c r="AO2197" s="159"/>
      <c r="AP2197" s="159"/>
      <c r="AQ2197" s="159"/>
      <c r="AR2197" s="159"/>
      <c r="AS2197" s="159"/>
      <c r="AT2197" s="159"/>
      <c r="AU2197" s="159"/>
    </row>
    <row r="2198" spans="27:47" ht="12.95" customHeight="1">
      <c r="AA2198" s="159"/>
      <c r="AB2198" s="159"/>
      <c r="AC2198" s="159"/>
      <c r="AD2198" s="159"/>
      <c r="AE2198" s="159"/>
      <c r="AF2198" s="215"/>
      <c r="AG2198" s="184"/>
      <c r="AN2198" s="159"/>
      <c r="AO2198" s="159"/>
      <c r="AP2198" s="159"/>
      <c r="AQ2198" s="159"/>
      <c r="AR2198" s="159"/>
      <c r="AS2198" s="159"/>
      <c r="AT2198" s="159"/>
      <c r="AU2198" s="159"/>
    </row>
    <row r="2199" spans="27:47" ht="12.95" customHeight="1">
      <c r="AA2199" s="159"/>
      <c r="AB2199" s="159"/>
      <c r="AC2199" s="159"/>
      <c r="AD2199" s="159"/>
      <c r="AE2199" s="159"/>
      <c r="AF2199" s="215"/>
      <c r="AG2199" s="184"/>
      <c r="AN2199" s="159"/>
      <c r="AO2199" s="159"/>
      <c r="AP2199" s="159"/>
      <c r="AQ2199" s="159"/>
      <c r="AR2199" s="159"/>
      <c r="AS2199" s="159"/>
      <c r="AT2199" s="159"/>
      <c r="AU2199" s="159"/>
    </row>
    <row r="2200" spans="27:47" ht="12.95" customHeight="1">
      <c r="AA2200" s="159"/>
      <c r="AB2200" s="159"/>
      <c r="AC2200" s="159"/>
      <c r="AD2200" s="159"/>
      <c r="AE2200" s="159"/>
      <c r="AF2200" s="215"/>
      <c r="AG2200" s="184"/>
      <c r="AN2200" s="159"/>
      <c r="AO2200" s="159"/>
      <c r="AP2200" s="159"/>
      <c r="AQ2200" s="159"/>
      <c r="AR2200" s="159"/>
      <c r="AS2200" s="159"/>
      <c r="AT2200" s="159"/>
      <c r="AU2200" s="159"/>
    </row>
    <row r="2201" spans="27:47" ht="12.95" customHeight="1">
      <c r="AA2201" s="159"/>
      <c r="AB2201" s="159"/>
      <c r="AC2201" s="159"/>
      <c r="AD2201" s="159"/>
      <c r="AE2201" s="159"/>
      <c r="AF2201" s="215"/>
      <c r="AG2201" s="184"/>
      <c r="AN2201" s="159"/>
      <c r="AO2201" s="159"/>
      <c r="AP2201" s="159"/>
      <c r="AQ2201" s="159"/>
      <c r="AR2201" s="159"/>
      <c r="AS2201" s="159"/>
      <c r="AT2201" s="159"/>
      <c r="AU2201" s="159"/>
    </row>
    <row r="2202" spans="27:47" ht="12.95" customHeight="1">
      <c r="AA2202" s="159"/>
      <c r="AB2202" s="159"/>
      <c r="AC2202" s="159"/>
      <c r="AD2202" s="159"/>
      <c r="AE2202" s="159"/>
      <c r="AF2202" s="215"/>
      <c r="AG2202" s="184"/>
      <c r="AN2202" s="159"/>
      <c r="AO2202" s="159"/>
      <c r="AP2202" s="159"/>
      <c r="AQ2202" s="159"/>
      <c r="AR2202" s="159"/>
      <c r="AS2202" s="159"/>
      <c r="AT2202" s="159"/>
      <c r="AU2202" s="159"/>
    </row>
    <row r="2203" spans="27:47" ht="12.95" customHeight="1">
      <c r="AA2203" s="159"/>
      <c r="AB2203" s="159"/>
      <c r="AC2203" s="159"/>
      <c r="AD2203" s="159"/>
      <c r="AE2203" s="159"/>
      <c r="AF2203" s="215"/>
      <c r="AG2203" s="184"/>
      <c r="AN2203" s="159"/>
      <c r="AO2203" s="159"/>
      <c r="AP2203" s="159"/>
      <c r="AQ2203" s="159"/>
      <c r="AR2203" s="159"/>
      <c r="AS2203" s="159"/>
      <c r="AT2203" s="159"/>
      <c r="AU2203" s="159"/>
    </row>
    <row r="2204" spans="27:47" ht="12.95" customHeight="1">
      <c r="AA2204" s="159"/>
      <c r="AB2204" s="159"/>
      <c r="AC2204" s="159"/>
      <c r="AD2204" s="159"/>
      <c r="AE2204" s="159"/>
      <c r="AF2204" s="215"/>
      <c r="AG2204" s="184"/>
      <c r="AN2204" s="159"/>
      <c r="AO2204" s="159"/>
      <c r="AP2204" s="159"/>
      <c r="AQ2204" s="159"/>
      <c r="AR2204" s="159"/>
      <c r="AS2204" s="159"/>
      <c r="AT2204" s="159"/>
      <c r="AU2204" s="159"/>
    </row>
    <row r="2205" spans="27:47" ht="12.95" customHeight="1">
      <c r="AA2205" s="159"/>
      <c r="AB2205" s="159"/>
      <c r="AC2205" s="159"/>
      <c r="AD2205" s="159"/>
      <c r="AE2205" s="159"/>
      <c r="AF2205" s="215"/>
      <c r="AG2205" s="184"/>
      <c r="AN2205" s="159"/>
      <c r="AO2205" s="159"/>
      <c r="AP2205" s="159"/>
      <c r="AQ2205" s="159"/>
      <c r="AR2205" s="159"/>
      <c r="AS2205" s="159"/>
      <c r="AT2205" s="159"/>
      <c r="AU2205" s="159"/>
    </row>
    <row r="2206" spans="27:47" ht="12.95" customHeight="1">
      <c r="AA2206" s="159"/>
      <c r="AB2206" s="159"/>
      <c r="AC2206" s="159"/>
      <c r="AD2206" s="159"/>
      <c r="AE2206" s="159"/>
      <c r="AF2206" s="215"/>
      <c r="AG2206" s="184"/>
      <c r="AN2206" s="159"/>
      <c r="AO2206" s="159"/>
      <c r="AP2206" s="159"/>
      <c r="AQ2206" s="159"/>
      <c r="AR2206" s="159"/>
      <c r="AS2206" s="159"/>
      <c r="AT2206" s="159"/>
      <c r="AU2206" s="159"/>
    </row>
    <row r="2207" spans="27:47" ht="12.95" customHeight="1">
      <c r="AA2207" s="159"/>
      <c r="AB2207" s="159"/>
      <c r="AC2207" s="159"/>
      <c r="AD2207" s="159"/>
      <c r="AE2207" s="159"/>
      <c r="AF2207" s="215"/>
      <c r="AG2207" s="184"/>
      <c r="AN2207" s="159"/>
      <c r="AO2207" s="159"/>
      <c r="AP2207" s="159"/>
      <c r="AQ2207" s="159"/>
      <c r="AR2207" s="159"/>
      <c r="AS2207" s="159"/>
      <c r="AT2207" s="159"/>
      <c r="AU2207" s="159"/>
    </row>
    <row r="2208" spans="27:47" ht="12.95" customHeight="1">
      <c r="AA2208" s="159"/>
      <c r="AB2208" s="159"/>
      <c r="AC2208" s="159"/>
      <c r="AD2208" s="159"/>
      <c r="AE2208" s="159"/>
      <c r="AF2208" s="215"/>
      <c r="AG2208" s="184"/>
      <c r="AN2208" s="159"/>
      <c r="AO2208" s="159"/>
      <c r="AP2208" s="159"/>
      <c r="AQ2208" s="159"/>
      <c r="AR2208" s="159"/>
      <c r="AS2208" s="159"/>
      <c r="AT2208" s="159"/>
      <c r="AU2208" s="159"/>
    </row>
    <row r="2209" spans="27:47" ht="12.95" customHeight="1">
      <c r="AA2209" s="159"/>
      <c r="AB2209" s="159"/>
      <c r="AC2209" s="159"/>
      <c r="AD2209" s="159"/>
      <c r="AE2209" s="159"/>
      <c r="AF2209" s="215"/>
      <c r="AG2209" s="184"/>
      <c r="AN2209" s="159"/>
      <c r="AO2209" s="159"/>
      <c r="AP2209" s="159"/>
      <c r="AQ2209" s="159"/>
      <c r="AR2209" s="159"/>
      <c r="AS2209" s="159"/>
      <c r="AT2209" s="159"/>
      <c r="AU2209" s="159"/>
    </row>
    <row r="2210" spans="27:47" ht="12.95" customHeight="1">
      <c r="AA2210" s="159"/>
      <c r="AB2210" s="159"/>
      <c r="AC2210" s="159"/>
      <c r="AD2210" s="159"/>
      <c r="AE2210" s="159"/>
      <c r="AF2210" s="215"/>
      <c r="AG2210" s="184"/>
      <c r="AN2210" s="159"/>
      <c r="AO2210" s="159"/>
      <c r="AP2210" s="159"/>
      <c r="AQ2210" s="159"/>
      <c r="AR2210" s="159"/>
      <c r="AS2210" s="159"/>
      <c r="AT2210" s="159"/>
      <c r="AU2210" s="159"/>
    </row>
    <row r="2211" spans="27:47" ht="12.95" customHeight="1">
      <c r="AA2211" s="159"/>
      <c r="AB2211" s="159"/>
      <c r="AC2211" s="159"/>
      <c r="AD2211" s="159"/>
      <c r="AE2211" s="159"/>
      <c r="AF2211" s="215"/>
      <c r="AG2211" s="184"/>
      <c r="AN2211" s="159"/>
      <c r="AO2211" s="159"/>
      <c r="AP2211" s="159"/>
      <c r="AQ2211" s="159"/>
      <c r="AR2211" s="159"/>
      <c r="AS2211" s="159"/>
      <c r="AT2211" s="159"/>
      <c r="AU2211" s="159"/>
    </row>
    <row r="2212" spans="27:47" ht="12.95" customHeight="1">
      <c r="AA2212" s="159"/>
      <c r="AB2212" s="159"/>
      <c r="AC2212" s="159"/>
      <c r="AD2212" s="159"/>
      <c r="AE2212" s="159"/>
      <c r="AF2212" s="215"/>
      <c r="AG2212" s="184"/>
      <c r="AN2212" s="159"/>
      <c r="AO2212" s="159"/>
      <c r="AP2212" s="159"/>
      <c r="AQ2212" s="159"/>
      <c r="AR2212" s="159"/>
      <c r="AS2212" s="159"/>
      <c r="AT2212" s="159"/>
      <c r="AU2212" s="159"/>
    </row>
    <row r="2213" spans="27:47" ht="12.95" customHeight="1">
      <c r="AA2213" s="159"/>
      <c r="AB2213" s="159"/>
      <c r="AC2213" s="159"/>
      <c r="AD2213" s="159"/>
      <c r="AE2213" s="159"/>
      <c r="AF2213" s="215"/>
      <c r="AG2213" s="184"/>
      <c r="AN2213" s="159"/>
      <c r="AO2213" s="159"/>
      <c r="AP2213" s="159"/>
      <c r="AQ2213" s="159"/>
      <c r="AR2213" s="159"/>
      <c r="AS2213" s="159"/>
      <c r="AT2213" s="159"/>
      <c r="AU2213" s="159"/>
    </row>
    <row r="2214" spans="27:47" ht="12.95" customHeight="1">
      <c r="AA2214" s="159"/>
      <c r="AB2214" s="159"/>
      <c r="AC2214" s="159"/>
      <c r="AD2214" s="159"/>
      <c r="AE2214" s="159"/>
      <c r="AF2214" s="215"/>
      <c r="AG2214" s="184"/>
      <c r="AN2214" s="159"/>
      <c r="AO2214" s="159"/>
      <c r="AP2214" s="159"/>
      <c r="AQ2214" s="159"/>
      <c r="AR2214" s="159"/>
      <c r="AS2214" s="159"/>
      <c r="AT2214" s="159"/>
      <c r="AU2214" s="159"/>
    </row>
    <row r="2215" spans="27:47" ht="12.95" customHeight="1">
      <c r="AA2215" s="159"/>
      <c r="AB2215" s="159"/>
      <c r="AC2215" s="159"/>
      <c r="AD2215" s="159"/>
      <c r="AE2215" s="159"/>
      <c r="AF2215" s="215"/>
      <c r="AG2215" s="184"/>
      <c r="AN2215" s="159"/>
      <c r="AO2215" s="159"/>
      <c r="AP2215" s="159"/>
      <c r="AQ2215" s="159"/>
      <c r="AR2215" s="159"/>
      <c r="AS2215" s="159"/>
      <c r="AT2215" s="159"/>
      <c r="AU2215" s="159"/>
    </row>
    <row r="2216" spans="27:47" ht="12.95" customHeight="1">
      <c r="AA2216" s="159"/>
      <c r="AB2216" s="159"/>
      <c r="AC2216" s="159"/>
      <c r="AD2216" s="159"/>
      <c r="AE2216" s="159"/>
      <c r="AF2216" s="215"/>
      <c r="AG2216" s="184"/>
      <c r="AN2216" s="159"/>
      <c r="AO2216" s="159"/>
      <c r="AP2216" s="159"/>
      <c r="AQ2216" s="159"/>
      <c r="AR2216" s="159"/>
      <c r="AS2216" s="159"/>
      <c r="AT2216" s="159"/>
      <c r="AU2216" s="159"/>
    </row>
    <row r="2217" spans="27:47" ht="12.95" customHeight="1">
      <c r="AA2217" s="159"/>
      <c r="AB2217" s="159"/>
      <c r="AC2217" s="159"/>
      <c r="AD2217" s="159"/>
      <c r="AE2217" s="159"/>
      <c r="AF2217" s="215"/>
      <c r="AG2217" s="184"/>
      <c r="AN2217" s="159"/>
      <c r="AO2217" s="159"/>
      <c r="AP2217" s="159"/>
      <c r="AQ2217" s="159"/>
      <c r="AR2217" s="159"/>
      <c r="AS2217" s="159"/>
      <c r="AT2217" s="159"/>
      <c r="AU2217" s="159"/>
    </row>
    <row r="2218" spans="27:47" ht="12.95" customHeight="1">
      <c r="AA2218" s="159"/>
      <c r="AB2218" s="159"/>
      <c r="AC2218" s="159"/>
      <c r="AD2218" s="159"/>
      <c r="AE2218" s="159"/>
      <c r="AF2218" s="215"/>
      <c r="AG2218" s="184"/>
      <c r="AN2218" s="159"/>
      <c r="AO2218" s="159"/>
      <c r="AP2218" s="159"/>
      <c r="AQ2218" s="159"/>
      <c r="AR2218" s="159"/>
      <c r="AS2218" s="159"/>
      <c r="AT2218" s="159"/>
      <c r="AU2218" s="159"/>
    </row>
    <row r="2219" spans="27:47" ht="12.95" customHeight="1">
      <c r="AA2219" s="159"/>
      <c r="AB2219" s="159"/>
      <c r="AC2219" s="159"/>
      <c r="AD2219" s="159"/>
      <c r="AE2219" s="159"/>
      <c r="AF2219" s="215"/>
      <c r="AG2219" s="184"/>
      <c r="AN2219" s="159"/>
      <c r="AO2219" s="159"/>
      <c r="AP2219" s="159"/>
      <c r="AQ2219" s="159"/>
      <c r="AR2219" s="159"/>
      <c r="AS2219" s="159"/>
      <c r="AT2219" s="159"/>
      <c r="AU2219" s="159"/>
    </row>
    <row r="2220" spans="27:47" ht="12.95" customHeight="1">
      <c r="AA2220" s="159"/>
      <c r="AB2220" s="159"/>
      <c r="AC2220" s="159"/>
      <c r="AD2220" s="159"/>
      <c r="AE2220" s="159"/>
      <c r="AF2220" s="215"/>
      <c r="AG2220" s="184"/>
      <c r="AN2220" s="159"/>
      <c r="AO2220" s="159"/>
      <c r="AP2220" s="159"/>
      <c r="AQ2220" s="159"/>
      <c r="AR2220" s="159"/>
      <c r="AS2220" s="159"/>
      <c r="AT2220" s="159"/>
      <c r="AU2220" s="159"/>
    </row>
    <row r="2221" spans="27:47" ht="12.95" customHeight="1">
      <c r="AA2221" s="159"/>
      <c r="AB2221" s="159"/>
      <c r="AC2221" s="159"/>
      <c r="AD2221" s="159"/>
      <c r="AE2221" s="159"/>
      <c r="AF2221" s="215"/>
      <c r="AG2221" s="184"/>
      <c r="AN2221" s="159"/>
      <c r="AO2221" s="159"/>
      <c r="AP2221" s="159"/>
      <c r="AQ2221" s="159"/>
      <c r="AR2221" s="159"/>
      <c r="AS2221" s="159"/>
      <c r="AT2221" s="159"/>
      <c r="AU2221" s="159"/>
    </row>
    <row r="2222" spans="27:47" ht="12.95" customHeight="1">
      <c r="AA2222" s="159"/>
      <c r="AB2222" s="159"/>
      <c r="AC2222" s="159"/>
      <c r="AD2222" s="159"/>
      <c r="AE2222" s="159"/>
      <c r="AF2222" s="215"/>
      <c r="AG2222" s="184"/>
      <c r="AN2222" s="159"/>
      <c r="AO2222" s="159"/>
      <c r="AP2222" s="159"/>
      <c r="AQ2222" s="159"/>
      <c r="AR2222" s="159"/>
      <c r="AS2222" s="159"/>
      <c r="AT2222" s="159"/>
      <c r="AU2222" s="159"/>
    </row>
    <row r="2223" spans="27:47" ht="12.95" customHeight="1">
      <c r="AA2223" s="159"/>
      <c r="AB2223" s="159"/>
      <c r="AC2223" s="159"/>
      <c r="AD2223" s="159"/>
      <c r="AE2223" s="159"/>
      <c r="AF2223" s="215"/>
      <c r="AG2223" s="184"/>
      <c r="AN2223" s="159"/>
      <c r="AO2223" s="159"/>
      <c r="AP2223" s="159"/>
      <c r="AQ2223" s="159"/>
      <c r="AR2223" s="159"/>
      <c r="AS2223" s="159"/>
      <c r="AT2223" s="159"/>
      <c r="AU2223" s="159"/>
    </row>
    <row r="2224" spans="27:47" ht="12.95" customHeight="1">
      <c r="AA2224" s="159"/>
      <c r="AB2224" s="159"/>
      <c r="AC2224" s="159"/>
      <c r="AD2224" s="159"/>
      <c r="AE2224" s="159"/>
      <c r="AF2224" s="215"/>
      <c r="AG2224" s="184"/>
      <c r="AN2224" s="159"/>
      <c r="AO2224" s="159"/>
      <c r="AP2224" s="159"/>
      <c r="AQ2224" s="159"/>
      <c r="AR2224" s="159"/>
      <c r="AS2224" s="159"/>
      <c r="AT2224" s="159"/>
      <c r="AU2224" s="159"/>
    </row>
    <row r="2225" spans="27:47" ht="12.95" customHeight="1">
      <c r="AA2225" s="159"/>
      <c r="AB2225" s="159"/>
      <c r="AC2225" s="159"/>
      <c r="AD2225" s="159"/>
      <c r="AE2225" s="159"/>
      <c r="AF2225" s="215"/>
      <c r="AG2225" s="184"/>
      <c r="AN2225" s="159"/>
      <c r="AO2225" s="159"/>
      <c r="AP2225" s="159"/>
      <c r="AQ2225" s="159"/>
      <c r="AR2225" s="159"/>
      <c r="AS2225" s="159"/>
      <c r="AT2225" s="159"/>
      <c r="AU2225" s="159"/>
    </row>
    <row r="2226" spans="27:47" ht="12.95" customHeight="1">
      <c r="AA2226" s="159"/>
      <c r="AB2226" s="159"/>
      <c r="AC2226" s="159"/>
      <c r="AD2226" s="159"/>
      <c r="AE2226" s="159"/>
      <c r="AF2226" s="215"/>
      <c r="AG2226" s="184"/>
      <c r="AN2226" s="159"/>
      <c r="AO2226" s="159"/>
      <c r="AP2226" s="159"/>
      <c r="AQ2226" s="159"/>
      <c r="AR2226" s="159"/>
      <c r="AS2226" s="159"/>
      <c r="AT2226" s="159"/>
      <c r="AU2226" s="159"/>
    </row>
    <row r="2227" spans="27:47" ht="12.95" customHeight="1">
      <c r="AA2227" s="159"/>
      <c r="AB2227" s="159"/>
      <c r="AC2227" s="159"/>
      <c r="AD2227" s="159"/>
      <c r="AE2227" s="159"/>
      <c r="AF2227" s="215"/>
      <c r="AG2227" s="184"/>
      <c r="AN2227" s="159"/>
      <c r="AO2227" s="159"/>
      <c r="AP2227" s="159"/>
      <c r="AQ2227" s="159"/>
      <c r="AR2227" s="159"/>
      <c r="AS2227" s="159"/>
      <c r="AT2227" s="159"/>
      <c r="AU2227" s="159"/>
    </row>
    <row r="2228" spans="27:47" ht="12.95" customHeight="1">
      <c r="AA2228" s="159"/>
      <c r="AB2228" s="159"/>
      <c r="AC2228" s="159"/>
      <c r="AD2228" s="159"/>
      <c r="AE2228" s="159"/>
      <c r="AF2228" s="215"/>
      <c r="AG2228" s="184"/>
      <c r="AN2228" s="159"/>
      <c r="AO2228" s="159"/>
      <c r="AP2228" s="159"/>
      <c r="AQ2228" s="159"/>
      <c r="AR2228" s="159"/>
      <c r="AS2228" s="159"/>
      <c r="AT2228" s="159"/>
      <c r="AU2228" s="159"/>
    </row>
    <row r="2229" spans="27:47" ht="12.95" customHeight="1">
      <c r="AA2229" s="159"/>
      <c r="AB2229" s="159"/>
      <c r="AC2229" s="159"/>
      <c r="AD2229" s="159"/>
      <c r="AE2229" s="159"/>
      <c r="AF2229" s="215"/>
      <c r="AG2229" s="184"/>
      <c r="AN2229" s="159"/>
      <c r="AO2229" s="159"/>
      <c r="AP2229" s="159"/>
      <c r="AQ2229" s="159"/>
      <c r="AR2229" s="159"/>
      <c r="AS2229" s="159"/>
      <c r="AT2229" s="159"/>
      <c r="AU2229" s="159"/>
    </row>
    <row r="2230" spans="27:47" ht="12.95" customHeight="1">
      <c r="AA2230" s="159"/>
      <c r="AB2230" s="159"/>
      <c r="AC2230" s="159"/>
      <c r="AD2230" s="159"/>
      <c r="AE2230" s="159"/>
      <c r="AF2230" s="215"/>
      <c r="AG2230" s="184"/>
      <c r="AN2230" s="159"/>
      <c r="AO2230" s="159"/>
      <c r="AP2230" s="159"/>
      <c r="AQ2230" s="159"/>
      <c r="AR2230" s="159"/>
      <c r="AS2230" s="159"/>
      <c r="AT2230" s="159"/>
      <c r="AU2230" s="159"/>
    </row>
    <row r="2231" spans="27:47" ht="12.95" customHeight="1">
      <c r="AA2231" s="159"/>
      <c r="AB2231" s="159"/>
      <c r="AC2231" s="159"/>
      <c r="AD2231" s="159"/>
      <c r="AE2231" s="159"/>
      <c r="AF2231" s="215"/>
      <c r="AG2231" s="184"/>
      <c r="AN2231" s="159"/>
      <c r="AO2231" s="159"/>
      <c r="AP2231" s="159"/>
      <c r="AQ2231" s="159"/>
      <c r="AR2231" s="159"/>
      <c r="AS2231" s="159"/>
      <c r="AT2231" s="159"/>
      <c r="AU2231" s="159"/>
    </row>
    <row r="2232" spans="27:47" ht="12.95" customHeight="1">
      <c r="AA2232" s="159"/>
      <c r="AB2232" s="159"/>
      <c r="AC2232" s="159"/>
      <c r="AD2232" s="159"/>
      <c r="AE2232" s="159"/>
      <c r="AF2232" s="215"/>
      <c r="AG2232" s="184"/>
      <c r="AN2232" s="159"/>
      <c r="AO2232" s="159"/>
      <c r="AP2232" s="159"/>
      <c r="AQ2232" s="159"/>
      <c r="AR2232" s="159"/>
      <c r="AS2232" s="159"/>
      <c r="AT2232" s="159"/>
      <c r="AU2232" s="159"/>
    </row>
    <row r="2233" spans="27:47" ht="12.95" customHeight="1">
      <c r="AA2233" s="159"/>
      <c r="AB2233" s="159"/>
      <c r="AC2233" s="159"/>
      <c r="AD2233" s="159"/>
      <c r="AE2233" s="159"/>
      <c r="AF2233" s="215"/>
      <c r="AG2233" s="184"/>
      <c r="AN2233" s="159"/>
      <c r="AO2233" s="159"/>
      <c r="AP2233" s="159"/>
      <c r="AQ2233" s="159"/>
      <c r="AR2233" s="159"/>
      <c r="AS2233" s="159"/>
      <c r="AT2233" s="159"/>
      <c r="AU2233" s="159"/>
    </row>
    <row r="2234" spans="27:47" ht="12.95" customHeight="1">
      <c r="AA2234" s="159"/>
      <c r="AB2234" s="159"/>
      <c r="AC2234" s="159"/>
      <c r="AD2234" s="159"/>
      <c r="AE2234" s="159"/>
      <c r="AF2234" s="215"/>
      <c r="AG2234" s="184"/>
      <c r="AN2234" s="159"/>
      <c r="AO2234" s="159"/>
      <c r="AP2234" s="159"/>
      <c r="AQ2234" s="159"/>
      <c r="AR2234" s="159"/>
      <c r="AS2234" s="159"/>
      <c r="AT2234" s="159"/>
      <c r="AU2234" s="159"/>
    </row>
    <row r="2235" spans="27:47" ht="12.95" customHeight="1">
      <c r="AA2235" s="159"/>
      <c r="AB2235" s="159"/>
      <c r="AC2235" s="159"/>
      <c r="AD2235" s="159"/>
      <c r="AE2235" s="159"/>
      <c r="AF2235" s="215"/>
      <c r="AG2235" s="184"/>
      <c r="AN2235" s="159"/>
      <c r="AO2235" s="159"/>
      <c r="AP2235" s="159"/>
      <c r="AQ2235" s="159"/>
      <c r="AR2235" s="159"/>
      <c r="AS2235" s="159"/>
      <c r="AT2235" s="159"/>
      <c r="AU2235" s="159"/>
    </row>
    <row r="2236" spans="27:47" ht="12.95" customHeight="1">
      <c r="AA2236" s="159"/>
      <c r="AB2236" s="159"/>
      <c r="AC2236" s="159"/>
      <c r="AD2236" s="159"/>
      <c r="AE2236" s="159"/>
      <c r="AF2236" s="215"/>
      <c r="AG2236" s="184"/>
      <c r="AN2236" s="159"/>
      <c r="AO2236" s="159"/>
      <c r="AP2236" s="159"/>
      <c r="AQ2236" s="159"/>
      <c r="AR2236" s="159"/>
      <c r="AS2236" s="159"/>
      <c r="AT2236" s="159"/>
      <c r="AU2236" s="159"/>
    </row>
    <row r="2237" spans="27:47" ht="12.95" customHeight="1">
      <c r="AA2237" s="159"/>
      <c r="AB2237" s="159"/>
      <c r="AC2237" s="159"/>
      <c r="AD2237" s="159"/>
      <c r="AE2237" s="159"/>
      <c r="AF2237" s="215"/>
      <c r="AG2237" s="184"/>
      <c r="AN2237" s="159"/>
      <c r="AO2237" s="159"/>
      <c r="AP2237" s="159"/>
      <c r="AQ2237" s="159"/>
      <c r="AR2237" s="159"/>
      <c r="AS2237" s="159"/>
      <c r="AT2237" s="159"/>
      <c r="AU2237" s="159"/>
    </row>
    <row r="2238" spans="27:47" ht="12.95" customHeight="1">
      <c r="AA2238" s="159"/>
      <c r="AB2238" s="159"/>
      <c r="AC2238" s="159"/>
      <c r="AD2238" s="159"/>
      <c r="AE2238" s="159"/>
      <c r="AF2238" s="215"/>
      <c r="AG2238" s="184"/>
      <c r="AN2238" s="159"/>
      <c r="AO2238" s="159"/>
      <c r="AP2238" s="159"/>
      <c r="AQ2238" s="159"/>
      <c r="AR2238" s="159"/>
      <c r="AS2238" s="159"/>
      <c r="AT2238" s="159"/>
      <c r="AU2238" s="159"/>
    </row>
    <row r="2239" spans="27:47" ht="12.95" customHeight="1">
      <c r="AA2239" s="159"/>
      <c r="AB2239" s="159"/>
      <c r="AC2239" s="159"/>
      <c r="AD2239" s="159"/>
      <c r="AE2239" s="159"/>
      <c r="AF2239" s="215"/>
      <c r="AG2239" s="184"/>
      <c r="AN2239" s="159"/>
      <c r="AO2239" s="159"/>
      <c r="AP2239" s="159"/>
      <c r="AQ2239" s="159"/>
      <c r="AR2239" s="159"/>
      <c r="AS2239" s="159"/>
      <c r="AT2239" s="159"/>
      <c r="AU2239" s="159"/>
    </row>
    <row r="2240" spans="27:47" ht="12.95" customHeight="1">
      <c r="AA2240" s="159"/>
      <c r="AB2240" s="159"/>
      <c r="AC2240" s="159"/>
      <c r="AD2240" s="159"/>
      <c r="AE2240" s="159"/>
      <c r="AF2240" s="215"/>
      <c r="AG2240" s="184"/>
      <c r="AN2240" s="159"/>
      <c r="AO2240" s="159"/>
      <c r="AP2240" s="159"/>
      <c r="AQ2240" s="159"/>
      <c r="AR2240" s="159"/>
      <c r="AS2240" s="159"/>
      <c r="AT2240" s="159"/>
      <c r="AU2240" s="159"/>
    </row>
    <row r="2241" spans="27:47" ht="12.95" customHeight="1">
      <c r="AA2241" s="159"/>
      <c r="AB2241" s="159"/>
      <c r="AC2241" s="159"/>
      <c r="AD2241" s="159"/>
      <c r="AE2241" s="159"/>
      <c r="AF2241" s="215"/>
      <c r="AG2241" s="184"/>
      <c r="AN2241" s="159"/>
      <c r="AO2241" s="159"/>
      <c r="AP2241" s="159"/>
      <c r="AQ2241" s="159"/>
      <c r="AR2241" s="159"/>
      <c r="AS2241" s="159"/>
      <c r="AT2241" s="159"/>
      <c r="AU2241" s="159"/>
    </row>
    <row r="2242" spans="27:47" ht="12.95" customHeight="1">
      <c r="AA2242" s="159"/>
      <c r="AB2242" s="159"/>
      <c r="AC2242" s="159"/>
      <c r="AD2242" s="159"/>
      <c r="AE2242" s="159"/>
      <c r="AF2242" s="215"/>
      <c r="AG2242" s="184"/>
      <c r="AN2242" s="159"/>
      <c r="AO2242" s="159"/>
      <c r="AP2242" s="159"/>
      <c r="AQ2242" s="159"/>
      <c r="AR2242" s="159"/>
      <c r="AS2242" s="159"/>
      <c r="AT2242" s="159"/>
      <c r="AU2242" s="159"/>
    </row>
    <row r="2243" spans="27:47" ht="12.95" customHeight="1">
      <c r="AA2243" s="159"/>
      <c r="AB2243" s="159"/>
      <c r="AC2243" s="159"/>
      <c r="AD2243" s="159"/>
      <c r="AE2243" s="159"/>
      <c r="AF2243" s="215"/>
      <c r="AG2243" s="184"/>
      <c r="AN2243" s="159"/>
      <c r="AO2243" s="159"/>
      <c r="AP2243" s="159"/>
      <c r="AQ2243" s="159"/>
      <c r="AR2243" s="159"/>
      <c r="AS2243" s="159"/>
      <c r="AT2243" s="159"/>
      <c r="AU2243" s="159"/>
    </row>
    <row r="2244" spans="27:47" ht="12.95" customHeight="1">
      <c r="AA2244" s="159"/>
      <c r="AB2244" s="159"/>
      <c r="AC2244" s="159"/>
      <c r="AD2244" s="159"/>
      <c r="AE2244" s="159"/>
      <c r="AF2244" s="215"/>
      <c r="AG2244" s="184"/>
      <c r="AN2244" s="159"/>
      <c r="AO2244" s="159"/>
      <c r="AP2244" s="159"/>
      <c r="AQ2244" s="159"/>
      <c r="AR2244" s="159"/>
      <c r="AS2244" s="159"/>
      <c r="AT2244" s="159"/>
      <c r="AU2244" s="159"/>
    </row>
    <row r="2245" spans="27:47" ht="12.95" customHeight="1">
      <c r="AA2245" s="159"/>
      <c r="AB2245" s="159"/>
      <c r="AC2245" s="159"/>
      <c r="AD2245" s="159"/>
      <c r="AE2245" s="159"/>
      <c r="AF2245" s="215"/>
      <c r="AG2245" s="184"/>
      <c r="AN2245" s="159"/>
      <c r="AO2245" s="159"/>
      <c r="AP2245" s="159"/>
      <c r="AQ2245" s="159"/>
      <c r="AR2245" s="159"/>
      <c r="AS2245" s="159"/>
      <c r="AT2245" s="159"/>
      <c r="AU2245" s="159"/>
    </row>
    <row r="2246" spans="27:47" ht="12.95" customHeight="1">
      <c r="AA2246" s="159"/>
      <c r="AB2246" s="159"/>
      <c r="AC2246" s="159"/>
      <c r="AD2246" s="159"/>
      <c r="AE2246" s="159"/>
      <c r="AF2246" s="215"/>
      <c r="AG2246" s="184"/>
      <c r="AN2246" s="159"/>
      <c r="AO2246" s="159"/>
      <c r="AP2246" s="159"/>
      <c r="AQ2246" s="159"/>
      <c r="AR2246" s="159"/>
      <c r="AS2246" s="159"/>
      <c r="AT2246" s="159"/>
      <c r="AU2246" s="159"/>
    </row>
    <row r="2247" spans="27:47" ht="12.95" customHeight="1">
      <c r="AA2247" s="159"/>
      <c r="AB2247" s="159"/>
      <c r="AC2247" s="159"/>
      <c r="AD2247" s="159"/>
      <c r="AE2247" s="159"/>
      <c r="AF2247" s="215"/>
      <c r="AG2247" s="184"/>
      <c r="AN2247" s="159"/>
      <c r="AO2247" s="159"/>
      <c r="AP2247" s="159"/>
      <c r="AQ2247" s="159"/>
      <c r="AR2247" s="159"/>
      <c r="AS2247" s="159"/>
      <c r="AT2247" s="159"/>
      <c r="AU2247" s="159"/>
    </row>
    <row r="2248" spans="27:47" ht="12.95" customHeight="1">
      <c r="AA2248" s="159"/>
      <c r="AB2248" s="159"/>
      <c r="AC2248" s="159"/>
      <c r="AD2248" s="159"/>
      <c r="AE2248" s="159"/>
      <c r="AF2248" s="215"/>
      <c r="AG2248" s="184"/>
      <c r="AN2248" s="159"/>
      <c r="AO2248" s="159"/>
      <c r="AP2248" s="159"/>
      <c r="AQ2248" s="159"/>
      <c r="AR2248" s="159"/>
      <c r="AS2248" s="159"/>
      <c r="AT2248" s="159"/>
      <c r="AU2248" s="159"/>
    </row>
    <row r="2249" spans="27:47" ht="12.95" customHeight="1">
      <c r="AA2249" s="159"/>
      <c r="AB2249" s="159"/>
      <c r="AC2249" s="159"/>
      <c r="AD2249" s="159"/>
      <c r="AE2249" s="159"/>
      <c r="AF2249" s="215"/>
      <c r="AG2249" s="184"/>
      <c r="AN2249" s="159"/>
      <c r="AO2249" s="159"/>
      <c r="AP2249" s="159"/>
      <c r="AQ2249" s="159"/>
      <c r="AR2249" s="159"/>
      <c r="AS2249" s="159"/>
      <c r="AT2249" s="159"/>
      <c r="AU2249" s="159"/>
    </row>
    <row r="2250" spans="27:47" ht="12.95" customHeight="1">
      <c r="AA2250" s="159"/>
      <c r="AB2250" s="159"/>
      <c r="AC2250" s="159"/>
      <c r="AD2250" s="159"/>
      <c r="AE2250" s="159"/>
      <c r="AF2250" s="215"/>
      <c r="AG2250" s="184"/>
      <c r="AN2250" s="159"/>
      <c r="AO2250" s="159"/>
      <c r="AP2250" s="159"/>
      <c r="AQ2250" s="159"/>
      <c r="AR2250" s="159"/>
      <c r="AS2250" s="159"/>
      <c r="AT2250" s="159"/>
      <c r="AU2250" s="159"/>
    </row>
    <row r="2251" spans="27:47" ht="12.95" customHeight="1">
      <c r="AA2251" s="159"/>
      <c r="AB2251" s="159"/>
      <c r="AC2251" s="159"/>
      <c r="AD2251" s="159"/>
      <c r="AE2251" s="159"/>
      <c r="AF2251" s="215"/>
      <c r="AG2251" s="184"/>
      <c r="AN2251" s="159"/>
      <c r="AO2251" s="159"/>
      <c r="AP2251" s="159"/>
      <c r="AQ2251" s="159"/>
      <c r="AR2251" s="159"/>
      <c r="AS2251" s="159"/>
      <c r="AT2251" s="159"/>
      <c r="AU2251" s="159"/>
    </row>
    <row r="2252" spans="27:47" ht="12.95" customHeight="1">
      <c r="AA2252" s="159"/>
      <c r="AB2252" s="159"/>
      <c r="AC2252" s="159"/>
      <c r="AD2252" s="159"/>
      <c r="AE2252" s="159"/>
      <c r="AF2252" s="215"/>
      <c r="AG2252" s="184"/>
      <c r="AN2252" s="159"/>
      <c r="AO2252" s="159"/>
      <c r="AP2252" s="159"/>
      <c r="AQ2252" s="159"/>
      <c r="AR2252" s="159"/>
      <c r="AS2252" s="159"/>
      <c r="AT2252" s="159"/>
      <c r="AU2252" s="159"/>
    </row>
    <row r="2253" spans="27:47" ht="12.95" customHeight="1">
      <c r="AA2253" s="159"/>
      <c r="AB2253" s="159"/>
      <c r="AC2253" s="159"/>
      <c r="AD2253" s="159"/>
      <c r="AE2253" s="159"/>
      <c r="AF2253" s="215"/>
      <c r="AG2253" s="184"/>
      <c r="AN2253" s="159"/>
      <c r="AO2253" s="159"/>
      <c r="AP2253" s="159"/>
      <c r="AQ2253" s="159"/>
      <c r="AR2253" s="159"/>
      <c r="AS2253" s="159"/>
      <c r="AT2253" s="159"/>
      <c r="AU2253" s="159"/>
    </row>
    <row r="2254" spans="27:47" ht="12.95" customHeight="1">
      <c r="AA2254" s="159"/>
      <c r="AB2254" s="159"/>
      <c r="AC2254" s="159"/>
      <c r="AD2254" s="159"/>
      <c r="AE2254" s="159"/>
      <c r="AF2254" s="215"/>
      <c r="AG2254" s="184"/>
      <c r="AN2254" s="159"/>
      <c r="AO2254" s="159"/>
      <c r="AP2254" s="159"/>
      <c r="AQ2254" s="159"/>
      <c r="AR2254" s="159"/>
      <c r="AS2254" s="159"/>
      <c r="AT2254" s="159"/>
      <c r="AU2254" s="159"/>
    </row>
    <row r="2255" spans="27:47" ht="12.95" customHeight="1">
      <c r="AA2255" s="159"/>
      <c r="AB2255" s="159"/>
      <c r="AC2255" s="159"/>
      <c r="AD2255" s="159"/>
      <c r="AE2255" s="159"/>
      <c r="AF2255" s="215"/>
      <c r="AG2255" s="184"/>
      <c r="AN2255" s="159"/>
      <c r="AO2255" s="159"/>
      <c r="AP2255" s="159"/>
      <c r="AQ2255" s="159"/>
      <c r="AR2255" s="159"/>
      <c r="AS2255" s="159"/>
      <c r="AT2255" s="159"/>
      <c r="AU2255" s="159"/>
    </row>
    <row r="2256" spans="27:47" ht="12.95" customHeight="1">
      <c r="AA2256" s="159"/>
      <c r="AB2256" s="159"/>
      <c r="AC2256" s="159"/>
      <c r="AD2256" s="159"/>
      <c r="AE2256" s="159"/>
      <c r="AF2256" s="215"/>
      <c r="AG2256" s="184"/>
      <c r="AN2256" s="159"/>
      <c r="AO2256" s="159"/>
      <c r="AP2256" s="159"/>
      <c r="AQ2256" s="159"/>
      <c r="AR2256" s="159"/>
      <c r="AS2256" s="159"/>
      <c r="AT2256" s="159"/>
      <c r="AU2256" s="159"/>
    </row>
    <row r="2257" spans="27:47" ht="12.95" customHeight="1">
      <c r="AA2257" s="159"/>
      <c r="AB2257" s="159"/>
      <c r="AC2257" s="159"/>
      <c r="AD2257" s="159"/>
      <c r="AE2257" s="159"/>
      <c r="AF2257" s="215"/>
      <c r="AG2257" s="184"/>
      <c r="AN2257" s="159"/>
      <c r="AO2257" s="159"/>
      <c r="AP2257" s="159"/>
      <c r="AQ2257" s="159"/>
      <c r="AR2257" s="159"/>
      <c r="AS2257" s="159"/>
      <c r="AT2257" s="159"/>
      <c r="AU2257" s="159"/>
    </row>
    <row r="2258" spans="27:47" ht="12.95" customHeight="1">
      <c r="AA2258" s="159"/>
      <c r="AB2258" s="159"/>
      <c r="AC2258" s="159"/>
      <c r="AD2258" s="159"/>
      <c r="AE2258" s="159"/>
      <c r="AF2258" s="215"/>
      <c r="AG2258" s="184"/>
      <c r="AN2258" s="159"/>
      <c r="AO2258" s="159"/>
      <c r="AP2258" s="159"/>
      <c r="AQ2258" s="159"/>
      <c r="AR2258" s="159"/>
      <c r="AS2258" s="159"/>
      <c r="AT2258" s="159"/>
      <c r="AU2258" s="159"/>
    </row>
    <row r="2259" spans="27:47" ht="12.95" customHeight="1">
      <c r="AA2259" s="159"/>
      <c r="AB2259" s="159"/>
      <c r="AC2259" s="159"/>
      <c r="AD2259" s="159"/>
      <c r="AE2259" s="159"/>
      <c r="AF2259" s="215"/>
      <c r="AG2259" s="184"/>
      <c r="AN2259" s="159"/>
      <c r="AO2259" s="159"/>
      <c r="AP2259" s="159"/>
      <c r="AQ2259" s="159"/>
      <c r="AR2259" s="159"/>
      <c r="AS2259" s="159"/>
      <c r="AT2259" s="159"/>
      <c r="AU2259" s="159"/>
    </row>
    <row r="2260" spans="27:47" ht="12.95" customHeight="1">
      <c r="AA2260" s="159"/>
      <c r="AB2260" s="159"/>
      <c r="AC2260" s="159"/>
      <c r="AD2260" s="159"/>
      <c r="AE2260" s="159"/>
      <c r="AF2260" s="215"/>
      <c r="AG2260" s="184"/>
      <c r="AN2260" s="159"/>
      <c r="AO2260" s="159"/>
      <c r="AP2260" s="159"/>
      <c r="AQ2260" s="159"/>
      <c r="AR2260" s="159"/>
      <c r="AS2260" s="159"/>
      <c r="AT2260" s="159"/>
      <c r="AU2260" s="159"/>
    </row>
    <row r="2261" spans="27:47" ht="12.95" customHeight="1">
      <c r="AA2261" s="159"/>
      <c r="AB2261" s="159"/>
      <c r="AC2261" s="159"/>
      <c r="AD2261" s="159"/>
      <c r="AE2261" s="159"/>
      <c r="AF2261" s="215"/>
      <c r="AG2261" s="184"/>
      <c r="AN2261" s="159"/>
      <c r="AO2261" s="159"/>
      <c r="AP2261" s="159"/>
      <c r="AQ2261" s="159"/>
      <c r="AR2261" s="159"/>
      <c r="AS2261" s="159"/>
      <c r="AT2261" s="159"/>
      <c r="AU2261" s="159"/>
    </row>
    <row r="2262" spans="27:47" ht="12.95" customHeight="1">
      <c r="AA2262" s="159"/>
      <c r="AB2262" s="159"/>
      <c r="AC2262" s="159"/>
      <c r="AD2262" s="159"/>
      <c r="AE2262" s="159"/>
      <c r="AF2262" s="215"/>
      <c r="AG2262" s="184"/>
      <c r="AN2262" s="159"/>
      <c r="AO2262" s="159"/>
      <c r="AP2262" s="159"/>
      <c r="AQ2262" s="159"/>
      <c r="AR2262" s="159"/>
      <c r="AS2262" s="159"/>
      <c r="AT2262" s="159"/>
      <c r="AU2262" s="159"/>
    </row>
    <row r="2263" spans="27:47" ht="12.95" customHeight="1">
      <c r="AA2263" s="159"/>
      <c r="AB2263" s="159"/>
      <c r="AC2263" s="159"/>
      <c r="AD2263" s="159"/>
      <c r="AE2263" s="159"/>
      <c r="AF2263" s="215"/>
      <c r="AG2263" s="184"/>
      <c r="AN2263" s="159"/>
      <c r="AO2263" s="159"/>
      <c r="AP2263" s="159"/>
      <c r="AQ2263" s="159"/>
      <c r="AR2263" s="159"/>
      <c r="AS2263" s="159"/>
      <c r="AT2263" s="159"/>
      <c r="AU2263" s="159"/>
    </row>
    <row r="2264" spans="27:47" ht="12.95" customHeight="1">
      <c r="AA2264" s="159"/>
      <c r="AB2264" s="159"/>
      <c r="AC2264" s="159"/>
      <c r="AD2264" s="159"/>
      <c r="AE2264" s="159"/>
      <c r="AF2264" s="215"/>
      <c r="AG2264" s="184"/>
      <c r="AN2264" s="159"/>
      <c r="AO2264" s="159"/>
      <c r="AP2264" s="159"/>
      <c r="AQ2264" s="159"/>
      <c r="AR2264" s="159"/>
      <c r="AS2264" s="159"/>
      <c r="AT2264" s="159"/>
      <c r="AU2264" s="159"/>
    </row>
    <row r="2265" spans="27:47" ht="12.95" customHeight="1">
      <c r="AA2265" s="159"/>
      <c r="AB2265" s="159"/>
      <c r="AC2265" s="159"/>
      <c r="AD2265" s="159"/>
      <c r="AE2265" s="159"/>
      <c r="AF2265" s="215"/>
      <c r="AG2265" s="184"/>
      <c r="AN2265" s="159"/>
      <c r="AO2265" s="159"/>
      <c r="AP2265" s="159"/>
      <c r="AQ2265" s="159"/>
      <c r="AR2265" s="159"/>
      <c r="AS2265" s="159"/>
      <c r="AT2265" s="159"/>
      <c r="AU2265" s="159"/>
    </row>
    <row r="2266" spans="27:47" ht="12.95" customHeight="1">
      <c r="AA2266" s="159"/>
      <c r="AB2266" s="159"/>
      <c r="AC2266" s="159"/>
      <c r="AD2266" s="159"/>
      <c r="AE2266" s="159"/>
      <c r="AF2266" s="215"/>
      <c r="AG2266" s="184"/>
      <c r="AN2266" s="159"/>
      <c r="AO2266" s="159"/>
      <c r="AP2266" s="159"/>
      <c r="AQ2266" s="159"/>
      <c r="AR2266" s="159"/>
      <c r="AS2266" s="159"/>
      <c r="AT2266" s="159"/>
      <c r="AU2266" s="159"/>
    </row>
    <row r="2267" spans="27:47" ht="12.95" customHeight="1">
      <c r="AA2267" s="159"/>
      <c r="AB2267" s="159"/>
      <c r="AC2267" s="159"/>
      <c r="AD2267" s="159"/>
      <c r="AE2267" s="159"/>
      <c r="AF2267" s="215"/>
      <c r="AG2267" s="184"/>
      <c r="AN2267" s="159"/>
      <c r="AO2267" s="159"/>
      <c r="AP2267" s="159"/>
      <c r="AQ2267" s="159"/>
      <c r="AR2267" s="159"/>
      <c r="AS2267" s="159"/>
      <c r="AT2267" s="159"/>
      <c r="AU2267" s="159"/>
    </row>
    <row r="2268" spans="27:47" ht="12.95" customHeight="1">
      <c r="AA2268" s="159"/>
      <c r="AB2268" s="159"/>
      <c r="AC2268" s="159"/>
      <c r="AD2268" s="159"/>
      <c r="AE2268" s="159"/>
      <c r="AF2268" s="215"/>
      <c r="AG2268" s="184"/>
      <c r="AN2268" s="159"/>
      <c r="AO2268" s="159"/>
      <c r="AP2268" s="159"/>
      <c r="AQ2268" s="159"/>
      <c r="AR2268" s="159"/>
      <c r="AS2268" s="159"/>
      <c r="AT2268" s="159"/>
      <c r="AU2268" s="159"/>
    </row>
    <row r="2269" spans="27:47" ht="12.95" customHeight="1">
      <c r="AA2269" s="159"/>
      <c r="AB2269" s="159"/>
      <c r="AC2269" s="159"/>
      <c r="AD2269" s="159"/>
      <c r="AE2269" s="159"/>
      <c r="AF2269" s="215"/>
      <c r="AG2269" s="184"/>
      <c r="AN2269" s="159"/>
      <c r="AO2269" s="159"/>
      <c r="AP2269" s="159"/>
      <c r="AQ2269" s="159"/>
      <c r="AR2269" s="159"/>
      <c r="AS2269" s="159"/>
      <c r="AT2269" s="159"/>
      <c r="AU2269" s="159"/>
    </row>
    <row r="2270" spans="27:47" ht="12.95" customHeight="1">
      <c r="AA2270" s="159"/>
      <c r="AB2270" s="159"/>
      <c r="AC2270" s="159"/>
      <c r="AD2270" s="159"/>
      <c r="AE2270" s="159"/>
      <c r="AF2270" s="215"/>
      <c r="AG2270" s="184"/>
      <c r="AN2270" s="159"/>
      <c r="AO2270" s="159"/>
      <c r="AP2270" s="159"/>
      <c r="AQ2270" s="159"/>
      <c r="AR2270" s="159"/>
      <c r="AS2270" s="159"/>
      <c r="AT2270" s="159"/>
      <c r="AU2270" s="159"/>
    </row>
    <row r="2271" spans="27:47" ht="12.95" customHeight="1">
      <c r="AA2271" s="159"/>
      <c r="AB2271" s="159"/>
      <c r="AC2271" s="159"/>
      <c r="AD2271" s="159"/>
      <c r="AE2271" s="159"/>
      <c r="AF2271" s="215"/>
      <c r="AG2271" s="184"/>
      <c r="AN2271" s="159"/>
      <c r="AO2271" s="159"/>
      <c r="AP2271" s="159"/>
      <c r="AQ2271" s="159"/>
      <c r="AR2271" s="159"/>
      <c r="AS2271" s="159"/>
      <c r="AT2271" s="159"/>
      <c r="AU2271" s="159"/>
    </row>
    <row r="2272" spans="27:47" ht="12.95" customHeight="1">
      <c r="AA2272" s="159"/>
      <c r="AB2272" s="159"/>
      <c r="AC2272" s="159"/>
      <c r="AD2272" s="159"/>
      <c r="AE2272" s="159"/>
      <c r="AF2272" s="215"/>
      <c r="AG2272" s="184"/>
      <c r="AN2272" s="159"/>
      <c r="AO2272" s="159"/>
      <c r="AP2272" s="159"/>
      <c r="AQ2272" s="159"/>
      <c r="AR2272" s="159"/>
      <c r="AS2272" s="159"/>
      <c r="AT2272" s="159"/>
      <c r="AU2272" s="159"/>
    </row>
    <row r="2273" spans="27:47" ht="12.95" customHeight="1">
      <c r="AA2273" s="159"/>
      <c r="AB2273" s="159"/>
      <c r="AC2273" s="159"/>
      <c r="AD2273" s="159"/>
      <c r="AE2273" s="159"/>
      <c r="AF2273" s="215"/>
      <c r="AG2273" s="184"/>
      <c r="AN2273" s="159"/>
      <c r="AO2273" s="159"/>
      <c r="AP2273" s="159"/>
      <c r="AQ2273" s="159"/>
      <c r="AR2273" s="159"/>
      <c r="AS2273" s="159"/>
      <c r="AT2273" s="159"/>
      <c r="AU2273" s="159"/>
    </row>
    <row r="2274" spans="27:47" ht="12.95" customHeight="1">
      <c r="AA2274" s="159"/>
      <c r="AB2274" s="159"/>
      <c r="AC2274" s="159"/>
      <c r="AD2274" s="159"/>
      <c r="AE2274" s="159"/>
      <c r="AF2274" s="215"/>
      <c r="AG2274" s="184"/>
      <c r="AN2274" s="159"/>
      <c r="AO2274" s="159"/>
      <c r="AP2274" s="159"/>
      <c r="AQ2274" s="159"/>
      <c r="AR2274" s="159"/>
      <c r="AS2274" s="159"/>
      <c r="AT2274" s="159"/>
      <c r="AU2274" s="159"/>
    </row>
    <row r="2275" spans="27:47" ht="12.95" customHeight="1">
      <c r="AA2275" s="159"/>
      <c r="AB2275" s="159"/>
      <c r="AC2275" s="159"/>
      <c r="AD2275" s="159"/>
      <c r="AE2275" s="159"/>
      <c r="AF2275" s="215"/>
      <c r="AG2275" s="184"/>
      <c r="AN2275" s="159"/>
      <c r="AO2275" s="159"/>
      <c r="AP2275" s="159"/>
      <c r="AQ2275" s="159"/>
      <c r="AR2275" s="159"/>
      <c r="AS2275" s="159"/>
      <c r="AT2275" s="159"/>
      <c r="AU2275" s="159"/>
    </row>
    <row r="2276" spans="27:47" ht="12.95" customHeight="1">
      <c r="AA2276" s="159"/>
      <c r="AB2276" s="159"/>
      <c r="AC2276" s="159"/>
      <c r="AD2276" s="159"/>
      <c r="AE2276" s="159"/>
      <c r="AF2276" s="215"/>
      <c r="AG2276" s="184"/>
      <c r="AN2276" s="159"/>
      <c r="AO2276" s="159"/>
      <c r="AP2276" s="159"/>
      <c r="AQ2276" s="159"/>
      <c r="AR2276" s="159"/>
      <c r="AS2276" s="159"/>
      <c r="AT2276" s="159"/>
      <c r="AU2276" s="159"/>
    </row>
    <row r="2277" spans="27:47" ht="12.95" customHeight="1">
      <c r="AA2277" s="159"/>
      <c r="AB2277" s="159"/>
      <c r="AC2277" s="159"/>
      <c r="AD2277" s="159"/>
      <c r="AE2277" s="159"/>
      <c r="AF2277" s="215"/>
      <c r="AG2277" s="184"/>
      <c r="AN2277" s="159"/>
      <c r="AO2277" s="159"/>
      <c r="AP2277" s="159"/>
      <c r="AQ2277" s="159"/>
      <c r="AR2277" s="159"/>
      <c r="AS2277" s="159"/>
      <c r="AT2277" s="159"/>
      <c r="AU2277" s="159"/>
    </row>
    <row r="2278" spans="27:47" ht="12.95" customHeight="1">
      <c r="AA2278" s="159"/>
      <c r="AB2278" s="159"/>
      <c r="AC2278" s="159"/>
      <c r="AD2278" s="159"/>
      <c r="AE2278" s="159"/>
      <c r="AF2278" s="215"/>
      <c r="AG2278" s="184"/>
      <c r="AN2278" s="159"/>
      <c r="AO2278" s="159"/>
      <c r="AP2278" s="159"/>
      <c r="AQ2278" s="159"/>
      <c r="AR2278" s="159"/>
      <c r="AS2278" s="159"/>
      <c r="AT2278" s="159"/>
      <c r="AU2278" s="159"/>
    </row>
    <row r="2279" spans="27:47" ht="12.95" customHeight="1">
      <c r="AA2279" s="159"/>
      <c r="AB2279" s="159"/>
      <c r="AC2279" s="159"/>
      <c r="AD2279" s="159"/>
      <c r="AE2279" s="159"/>
      <c r="AF2279" s="215"/>
      <c r="AG2279" s="184"/>
      <c r="AN2279" s="159"/>
      <c r="AO2279" s="159"/>
      <c r="AP2279" s="159"/>
      <c r="AQ2279" s="159"/>
      <c r="AR2279" s="159"/>
      <c r="AS2279" s="159"/>
      <c r="AT2279" s="159"/>
      <c r="AU2279" s="159"/>
    </row>
    <row r="2280" spans="27:47" ht="12.95" customHeight="1">
      <c r="AA2280" s="159"/>
      <c r="AB2280" s="159"/>
      <c r="AC2280" s="159"/>
      <c r="AD2280" s="159"/>
      <c r="AE2280" s="159"/>
      <c r="AF2280" s="215"/>
      <c r="AG2280" s="184"/>
      <c r="AN2280" s="159"/>
      <c r="AO2280" s="159"/>
      <c r="AP2280" s="159"/>
      <c r="AQ2280" s="159"/>
      <c r="AR2280" s="159"/>
      <c r="AS2280" s="159"/>
      <c r="AT2280" s="159"/>
      <c r="AU2280" s="159"/>
    </row>
    <row r="2281" spans="27:47" ht="12.95" customHeight="1">
      <c r="AA2281" s="159"/>
      <c r="AB2281" s="159"/>
      <c r="AC2281" s="159"/>
      <c r="AD2281" s="159"/>
      <c r="AE2281" s="159"/>
      <c r="AF2281" s="215"/>
      <c r="AG2281" s="184"/>
      <c r="AN2281" s="159"/>
      <c r="AO2281" s="159"/>
      <c r="AP2281" s="159"/>
      <c r="AQ2281" s="159"/>
      <c r="AR2281" s="159"/>
      <c r="AS2281" s="159"/>
      <c r="AT2281" s="159"/>
      <c r="AU2281" s="159"/>
    </row>
    <row r="2282" spans="27:47" ht="12.95" customHeight="1">
      <c r="AA2282" s="159"/>
      <c r="AB2282" s="159"/>
      <c r="AC2282" s="159"/>
      <c r="AD2282" s="159"/>
      <c r="AE2282" s="159"/>
      <c r="AF2282" s="215"/>
      <c r="AG2282" s="184"/>
      <c r="AN2282" s="159"/>
      <c r="AO2282" s="159"/>
      <c r="AP2282" s="159"/>
      <c r="AQ2282" s="159"/>
      <c r="AR2282" s="159"/>
      <c r="AS2282" s="159"/>
      <c r="AT2282" s="159"/>
      <c r="AU2282" s="159"/>
    </row>
    <row r="2283" spans="27:47" ht="12.95" customHeight="1">
      <c r="AA2283" s="159"/>
      <c r="AB2283" s="159"/>
      <c r="AC2283" s="159"/>
      <c r="AD2283" s="159"/>
      <c r="AE2283" s="159"/>
      <c r="AF2283" s="215"/>
      <c r="AG2283" s="184"/>
      <c r="AN2283" s="159"/>
      <c r="AO2283" s="159"/>
      <c r="AP2283" s="159"/>
      <c r="AQ2283" s="159"/>
      <c r="AR2283" s="159"/>
      <c r="AS2283" s="159"/>
      <c r="AT2283" s="159"/>
      <c r="AU2283" s="159"/>
    </row>
    <row r="2284" spans="27:47" ht="12.95" customHeight="1">
      <c r="AA2284" s="159"/>
      <c r="AB2284" s="159"/>
      <c r="AC2284" s="159"/>
      <c r="AD2284" s="159"/>
      <c r="AE2284" s="159"/>
      <c r="AF2284" s="215"/>
      <c r="AG2284" s="184"/>
      <c r="AN2284" s="159"/>
      <c r="AO2284" s="159"/>
      <c r="AP2284" s="159"/>
      <c r="AQ2284" s="159"/>
      <c r="AR2284" s="159"/>
      <c r="AS2284" s="159"/>
      <c r="AT2284" s="159"/>
      <c r="AU2284" s="159"/>
    </row>
    <row r="2285" spans="27:47" ht="12.95" customHeight="1">
      <c r="AA2285" s="159"/>
      <c r="AB2285" s="159"/>
      <c r="AC2285" s="159"/>
      <c r="AD2285" s="159"/>
      <c r="AE2285" s="159"/>
      <c r="AF2285" s="215"/>
      <c r="AG2285" s="184"/>
      <c r="AN2285" s="159"/>
      <c r="AO2285" s="159"/>
      <c r="AP2285" s="159"/>
      <c r="AQ2285" s="159"/>
      <c r="AR2285" s="159"/>
      <c r="AS2285" s="159"/>
      <c r="AT2285" s="159"/>
      <c r="AU2285" s="159"/>
    </row>
    <row r="2286" spans="27:47" ht="12.95" customHeight="1">
      <c r="AA2286" s="159"/>
      <c r="AB2286" s="159"/>
      <c r="AC2286" s="159"/>
      <c r="AD2286" s="159"/>
      <c r="AE2286" s="159"/>
      <c r="AF2286" s="215"/>
      <c r="AG2286" s="184"/>
      <c r="AN2286" s="159"/>
      <c r="AO2286" s="159"/>
      <c r="AP2286" s="159"/>
      <c r="AQ2286" s="159"/>
      <c r="AR2286" s="159"/>
      <c r="AS2286" s="159"/>
      <c r="AT2286" s="159"/>
      <c r="AU2286" s="159"/>
    </row>
    <row r="2287" spans="27:47" ht="12.95" customHeight="1">
      <c r="AA2287" s="159"/>
      <c r="AB2287" s="159"/>
      <c r="AC2287" s="159"/>
      <c r="AD2287" s="159"/>
      <c r="AE2287" s="159"/>
      <c r="AF2287" s="215"/>
      <c r="AG2287" s="184"/>
      <c r="AN2287" s="159"/>
      <c r="AO2287" s="159"/>
      <c r="AP2287" s="159"/>
      <c r="AQ2287" s="159"/>
      <c r="AR2287" s="159"/>
      <c r="AS2287" s="159"/>
      <c r="AT2287" s="159"/>
      <c r="AU2287" s="159"/>
    </row>
    <row r="2288" spans="27:47" ht="12.95" customHeight="1">
      <c r="AA2288" s="159"/>
      <c r="AB2288" s="159"/>
      <c r="AC2288" s="159"/>
      <c r="AD2288" s="159"/>
      <c r="AE2288" s="159"/>
      <c r="AF2288" s="215"/>
      <c r="AG2288" s="184"/>
      <c r="AN2288" s="159"/>
      <c r="AO2288" s="159"/>
      <c r="AP2288" s="159"/>
      <c r="AQ2288" s="159"/>
      <c r="AR2288" s="159"/>
      <c r="AS2288" s="159"/>
      <c r="AT2288" s="159"/>
      <c r="AU2288" s="159"/>
    </row>
    <row r="2289" spans="27:47" ht="12.95" customHeight="1">
      <c r="AA2289" s="159"/>
      <c r="AB2289" s="159"/>
      <c r="AC2289" s="159"/>
      <c r="AD2289" s="159"/>
      <c r="AE2289" s="159"/>
      <c r="AF2289" s="215"/>
      <c r="AG2289" s="184"/>
      <c r="AN2289" s="159"/>
      <c r="AO2289" s="159"/>
      <c r="AP2289" s="159"/>
      <c r="AQ2289" s="159"/>
      <c r="AR2289" s="159"/>
      <c r="AS2289" s="159"/>
      <c r="AT2289" s="159"/>
      <c r="AU2289" s="159"/>
    </row>
    <row r="2290" spans="27:47" ht="12.95" customHeight="1">
      <c r="AA2290" s="159"/>
      <c r="AB2290" s="159"/>
      <c r="AC2290" s="159"/>
      <c r="AD2290" s="159"/>
      <c r="AE2290" s="159"/>
      <c r="AF2290" s="215"/>
      <c r="AG2290" s="184"/>
      <c r="AN2290" s="159"/>
      <c r="AO2290" s="159"/>
      <c r="AP2290" s="159"/>
      <c r="AQ2290" s="159"/>
      <c r="AR2290" s="159"/>
      <c r="AS2290" s="159"/>
      <c r="AT2290" s="159"/>
      <c r="AU2290" s="159"/>
    </row>
    <row r="2291" spans="27:47" ht="12.95" customHeight="1">
      <c r="AA2291" s="159"/>
      <c r="AB2291" s="159"/>
      <c r="AC2291" s="159"/>
      <c r="AD2291" s="159"/>
      <c r="AE2291" s="159"/>
      <c r="AF2291" s="215"/>
      <c r="AG2291" s="184"/>
      <c r="AN2291" s="159"/>
      <c r="AO2291" s="159"/>
      <c r="AP2291" s="159"/>
      <c r="AQ2291" s="159"/>
      <c r="AR2291" s="159"/>
      <c r="AS2291" s="159"/>
      <c r="AT2291" s="159"/>
      <c r="AU2291" s="159"/>
    </row>
    <row r="2292" spans="27:47" ht="12.95" customHeight="1">
      <c r="AA2292" s="159"/>
      <c r="AB2292" s="159"/>
      <c r="AC2292" s="159"/>
      <c r="AD2292" s="159"/>
      <c r="AE2292" s="159"/>
      <c r="AF2292" s="215"/>
      <c r="AG2292" s="184"/>
      <c r="AN2292" s="159"/>
      <c r="AO2292" s="159"/>
      <c r="AP2292" s="159"/>
      <c r="AQ2292" s="159"/>
      <c r="AR2292" s="159"/>
      <c r="AS2292" s="159"/>
      <c r="AT2292" s="159"/>
      <c r="AU2292" s="159"/>
    </row>
    <row r="2293" spans="27:47" ht="12.95" customHeight="1">
      <c r="AA2293" s="159"/>
      <c r="AB2293" s="159"/>
      <c r="AC2293" s="159"/>
      <c r="AD2293" s="159"/>
      <c r="AE2293" s="159"/>
      <c r="AF2293" s="215"/>
      <c r="AG2293" s="184"/>
      <c r="AN2293" s="159"/>
      <c r="AO2293" s="159"/>
      <c r="AP2293" s="159"/>
      <c r="AQ2293" s="159"/>
      <c r="AR2293" s="159"/>
      <c r="AS2293" s="159"/>
      <c r="AT2293" s="159"/>
      <c r="AU2293" s="159"/>
    </row>
    <row r="2294" spans="27:47" ht="12.95" customHeight="1">
      <c r="AA2294" s="159"/>
      <c r="AB2294" s="159"/>
      <c r="AC2294" s="159"/>
      <c r="AD2294" s="159"/>
      <c r="AE2294" s="159"/>
      <c r="AF2294" s="215"/>
      <c r="AG2294" s="184"/>
      <c r="AN2294" s="159"/>
      <c r="AO2294" s="159"/>
      <c r="AP2294" s="159"/>
      <c r="AQ2294" s="159"/>
      <c r="AR2294" s="159"/>
      <c r="AS2294" s="159"/>
      <c r="AT2294" s="159"/>
      <c r="AU2294" s="159"/>
    </row>
    <row r="2295" spans="27:47" ht="12.95" customHeight="1">
      <c r="AA2295" s="159"/>
      <c r="AB2295" s="159"/>
      <c r="AC2295" s="159"/>
      <c r="AD2295" s="159"/>
      <c r="AE2295" s="159"/>
      <c r="AF2295" s="215"/>
      <c r="AG2295" s="184"/>
      <c r="AN2295" s="159"/>
      <c r="AO2295" s="159"/>
      <c r="AP2295" s="159"/>
      <c r="AQ2295" s="159"/>
      <c r="AR2295" s="159"/>
      <c r="AS2295" s="159"/>
      <c r="AT2295" s="159"/>
      <c r="AU2295" s="159"/>
    </row>
    <row r="2296" spans="27:47" ht="12.95" customHeight="1">
      <c r="AA2296" s="159"/>
      <c r="AB2296" s="159"/>
      <c r="AC2296" s="159"/>
      <c r="AD2296" s="159"/>
      <c r="AE2296" s="159"/>
      <c r="AF2296" s="215"/>
      <c r="AG2296" s="184"/>
      <c r="AN2296" s="159"/>
      <c r="AO2296" s="159"/>
      <c r="AP2296" s="159"/>
      <c r="AQ2296" s="159"/>
      <c r="AR2296" s="159"/>
      <c r="AS2296" s="159"/>
      <c r="AT2296" s="159"/>
      <c r="AU2296" s="159"/>
    </row>
    <row r="2297" spans="27:47" ht="12.95" customHeight="1">
      <c r="AA2297" s="159"/>
      <c r="AB2297" s="159"/>
      <c r="AC2297" s="159"/>
      <c r="AD2297" s="159"/>
      <c r="AE2297" s="159"/>
      <c r="AF2297" s="215"/>
      <c r="AG2297" s="184"/>
      <c r="AN2297" s="159"/>
      <c r="AO2297" s="159"/>
      <c r="AP2297" s="159"/>
      <c r="AQ2297" s="159"/>
      <c r="AR2297" s="159"/>
      <c r="AS2297" s="159"/>
      <c r="AT2297" s="159"/>
      <c r="AU2297" s="159"/>
    </row>
    <row r="2298" spans="27:47" ht="12.95" customHeight="1">
      <c r="AA2298" s="159"/>
      <c r="AB2298" s="159"/>
      <c r="AC2298" s="159"/>
      <c r="AD2298" s="159"/>
      <c r="AE2298" s="159"/>
      <c r="AF2298" s="215"/>
      <c r="AG2298" s="184"/>
      <c r="AN2298" s="159"/>
      <c r="AO2298" s="159"/>
      <c r="AP2298" s="159"/>
      <c r="AQ2298" s="159"/>
      <c r="AR2298" s="159"/>
      <c r="AS2298" s="159"/>
      <c r="AT2298" s="159"/>
      <c r="AU2298" s="159"/>
    </row>
    <row r="2299" spans="27:47" ht="12.95" customHeight="1">
      <c r="AA2299" s="159"/>
      <c r="AB2299" s="159"/>
      <c r="AC2299" s="159"/>
      <c r="AD2299" s="159"/>
      <c r="AE2299" s="159"/>
      <c r="AF2299" s="215"/>
      <c r="AG2299" s="184"/>
      <c r="AN2299" s="159"/>
      <c r="AO2299" s="159"/>
      <c r="AP2299" s="159"/>
      <c r="AQ2299" s="159"/>
      <c r="AR2299" s="159"/>
      <c r="AS2299" s="159"/>
      <c r="AT2299" s="159"/>
      <c r="AU2299" s="159"/>
    </row>
    <row r="2300" spans="27:47" ht="12.95" customHeight="1">
      <c r="AA2300" s="159"/>
      <c r="AB2300" s="159"/>
      <c r="AC2300" s="159"/>
      <c r="AD2300" s="159"/>
      <c r="AE2300" s="159"/>
      <c r="AF2300" s="215"/>
      <c r="AG2300" s="184"/>
      <c r="AN2300" s="159"/>
      <c r="AO2300" s="159"/>
      <c r="AP2300" s="159"/>
      <c r="AQ2300" s="159"/>
      <c r="AR2300" s="159"/>
      <c r="AS2300" s="159"/>
      <c r="AT2300" s="159"/>
      <c r="AU2300" s="159"/>
    </row>
    <row r="2301" spans="27:47" ht="12.95" customHeight="1">
      <c r="AA2301" s="159"/>
      <c r="AB2301" s="159"/>
      <c r="AC2301" s="159"/>
      <c r="AD2301" s="159"/>
      <c r="AE2301" s="159"/>
      <c r="AF2301" s="215"/>
      <c r="AG2301" s="184"/>
      <c r="AN2301" s="159"/>
      <c r="AO2301" s="159"/>
      <c r="AP2301" s="159"/>
      <c r="AQ2301" s="159"/>
      <c r="AR2301" s="159"/>
      <c r="AS2301" s="159"/>
      <c r="AT2301" s="159"/>
      <c r="AU2301" s="159"/>
    </row>
    <row r="2302" spans="27:47" ht="12.95" customHeight="1">
      <c r="AA2302" s="159"/>
      <c r="AB2302" s="159"/>
      <c r="AC2302" s="159"/>
      <c r="AD2302" s="159"/>
      <c r="AE2302" s="159"/>
      <c r="AF2302" s="215"/>
      <c r="AG2302" s="184"/>
      <c r="AN2302" s="159"/>
      <c r="AO2302" s="159"/>
      <c r="AP2302" s="159"/>
      <c r="AQ2302" s="159"/>
      <c r="AR2302" s="159"/>
      <c r="AS2302" s="159"/>
      <c r="AT2302" s="159"/>
      <c r="AU2302" s="159"/>
    </row>
    <row r="2303" spans="27:47" ht="12.95" customHeight="1">
      <c r="AA2303" s="159"/>
      <c r="AB2303" s="159"/>
      <c r="AC2303" s="159"/>
      <c r="AD2303" s="159"/>
      <c r="AE2303" s="159"/>
      <c r="AF2303" s="215"/>
      <c r="AG2303" s="184"/>
      <c r="AN2303" s="159"/>
      <c r="AO2303" s="159"/>
      <c r="AP2303" s="159"/>
      <c r="AQ2303" s="159"/>
      <c r="AR2303" s="159"/>
      <c r="AS2303" s="159"/>
      <c r="AT2303" s="159"/>
      <c r="AU2303" s="159"/>
    </row>
    <row r="2304" spans="27:47" ht="12.95" customHeight="1">
      <c r="AA2304" s="159"/>
      <c r="AB2304" s="159"/>
      <c r="AC2304" s="159"/>
      <c r="AD2304" s="159"/>
      <c r="AE2304" s="159"/>
      <c r="AF2304" s="215"/>
      <c r="AG2304" s="184"/>
      <c r="AN2304" s="159"/>
      <c r="AO2304" s="159"/>
      <c r="AP2304" s="159"/>
      <c r="AQ2304" s="159"/>
      <c r="AR2304" s="159"/>
      <c r="AS2304" s="159"/>
      <c r="AT2304" s="159"/>
      <c r="AU2304" s="159"/>
    </row>
    <row r="2305" spans="27:47" ht="12.95" customHeight="1">
      <c r="AA2305" s="159"/>
      <c r="AB2305" s="159"/>
      <c r="AC2305" s="159"/>
      <c r="AD2305" s="159"/>
      <c r="AE2305" s="159"/>
      <c r="AF2305" s="215"/>
      <c r="AG2305" s="184"/>
      <c r="AN2305" s="159"/>
      <c r="AO2305" s="159"/>
      <c r="AP2305" s="159"/>
      <c r="AQ2305" s="159"/>
      <c r="AR2305" s="159"/>
      <c r="AS2305" s="159"/>
      <c r="AT2305" s="159"/>
      <c r="AU2305" s="159"/>
    </row>
    <row r="2306" spans="27:47" ht="12.95" customHeight="1">
      <c r="AA2306" s="159"/>
      <c r="AB2306" s="159"/>
      <c r="AC2306" s="159"/>
      <c r="AD2306" s="159"/>
      <c r="AE2306" s="159"/>
      <c r="AF2306" s="215"/>
      <c r="AG2306" s="184"/>
      <c r="AN2306" s="159"/>
      <c r="AO2306" s="159"/>
      <c r="AP2306" s="159"/>
      <c r="AQ2306" s="159"/>
      <c r="AR2306" s="159"/>
      <c r="AS2306" s="159"/>
      <c r="AT2306" s="159"/>
      <c r="AU2306" s="159"/>
    </row>
    <row r="2307" spans="27:47" ht="12.95" customHeight="1">
      <c r="AA2307" s="159"/>
      <c r="AB2307" s="159"/>
      <c r="AC2307" s="159"/>
      <c r="AD2307" s="159"/>
      <c r="AE2307" s="159"/>
      <c r="AF2307" s="215"/>
      <c r="AG2307" s="184"/>
      <c r="AN2307" s="159"/>
      <c r="AO2307" s="159"/>
      <c r="AP2307" s="159"/>
      <c r="AQ2307" s="159"/>
      <c r="AR2307" s="159"/>
      <c r="AS2307" s="159"/>
      <c r="AT2307" s="159"/>
      <c r="AU2307" s="159"/>
    </row>
    <row r="2308" spans="27:47" ht="12.95" customHeight="1">
      <c r="AA2308" s="159"/>
      <c r="AB2308" s="159"/>
      <c r="AC2308" s="159"/>
      <c r="AD2308" s="159"/>
      <c r="AE2308" s="159"/>
      <c r="AF2308" s="215"/>
      <c r="AG2308" s="184"/>
      <c r="AN2308" s="159"/>
      <c r="AO2308" s="159"/>
      <c r="AP2308" s="159"/>
      <c r="AQ2308" s="159"/>
      <c r="AR2308" s="159"/>
      <c r="AS2308" s="159"/>
      <c r="AT2308" s="159"/>
      <c r="AU2308" s="159"/>
    </row>
    <row r="2309" spans="27:47" ht="12.95" customHeight="1">
      <c r="AA2309" s="159"/>
      <c r="AB2309" s="159"/>
      <c r="AC2309" s="159"/>
      <c r="AD2309" s="159"/>
      <c r="AE2309" s="159"/>
      <c r="AF2309" s="215"/>
      <c r="AG2309" s="184"/>
      <c r="AN2309" s="159"/>
      <c r="AO2309" s="159"/>
      <c r="AP2309" s="159"/>
      <c r="AQ2309" s="159"/>
      <c r="AR2309" s="159"/>
      <c r="AS2309" s="159"/>
      <c r="AT2309" s="159"/>
      <c r="AU2309" s="159"/>
    </row>
    <row r="2310" spans="27:47" ht="12.95" customHeight="1">
      <c r="AA2310" s="159"/>
      <c r="AB2310" s="159"/>
      <c r="AC2310" s="159"/>
      <c r="AD2310" s="159"/>
      <c r="AE2310" s="159"/>
      <c r="AF2310" s="215"/>
      <c r="AG2310" s="184"/>
      <c r="AN2310" s="159"/>
      <c r="AO2310" s="159"/>
      <c r="AP2310" s="159"/>
      <c r="AQ2310" s="159"/>
      <c r="AR2310" s="159"/>
      <c r="AS2310" s="159"/>
      <c r="AT2310" s="159"/>
      <c r="AU2310" s="159"/>
    </row>
    <row r="2311" spans="27:47" ht="12.95" customHeight="1">
      <c r="AA2311" s="159"/>
      <c r="AB2311" s="159"/>
      <c r="AC2311" s="159"/>
      <c r="AD2311" s="159"/>
      <c r="AE2311" s="159"/>
      <c r="AF2311" s="215"/>
      <c r="AG2311" s="184"/>
      <c r="AN2311" s="159"/>
      <c r="AO2311" s="159"/>
      <c r="AP2311" s="159"/>
      <c r="AQ2311" s="159"/>
      <c r="AR2311" s="159"/>
      <c r="AS2311" s="159"/>
      <c r="AT2311" s="159"/>
      <c r="AU2311" s="159"/>
    </row>
    <row r="2312" spans="27:47" ht="12.95" customHeight="1">
      <c r="AA2312" s="159"/>
      <c r="AB2312" s="159"/>
      <c r="AC2312" s="159"/>
      <c r="AD2312" s="159"/>
      <c r="AE2312" s="159"/>
      <c r="AF2312" s="215"/>
      <c r="AG2312" s="184"/>
      <c r="AN2312" s="159"/>
      <c r="AO2312" s="159"/>
      <c r="AP2312" s="159"/>
      <c r="AQ2312" s="159"/>
      <c r="AR2312" s="159"/>
      <c r="AS2312" s="159"/>
      <c r="AT2312" s="159"/>
      <c r="AU2312" s="159"/>
    </row>
    <row r="2313" spans="27:47" ht="12.95" customHeight="1">
      <c r="AA2313" s="159"/>
      <c r="AB2313" s="159"/>
      <c r="AC2313" s="159"/>
      <c r="AD2313" s="159"/>
      <c r="AE2313" s="159"/>
      <c r="AF2313" s="215"/>
      <c r="AG2313" s="184"/>
      <c r="AN2313" s="159"/>
      <c r="AO2313" s="159"/>
      <c r="AP2313" s="159"/>
      <c r="AQ2313" s="159"/>
      <c r="AR2313" s="159"/>
      <c r="AS2313" s="159"/>
      <c r="AT2313" s="159"/>
      <c r="AU2313" s="159"/>
    </row>
    <row r="2314" spans="27:47" ht="12.95" customHeight="1">
      <c r="AA2314" s="159"/>
      <c r="AB2314" s="159"/>
      <c r="AC2314" s="159"/>
      <c r="AD2314" s="159"/>
      <c r="AE2314" s="159"/>
      <c r="AF2314" s="215"/>
      <c r="AG2314" s="184"/>
      <c r="AN2314" s="159"/>
      <c r="AO2314" s="159"/>
      <c r="AP2314" s="159"/>
      <c r="AQ2314" s="159"/>
      <c r="AR2314" s="159"/>
      <c r="AS2314" s="159"/>
      <c r="AT2314" s="159"/>
      <c r="AU2314" s="159"/>
    </row>
    <row r="2315" spans="27:47" ht="12.95" customHeight="1">
      <c r="AA2315" s="159"/>
      <c r="AB2315" s="159"/>
      <c r="AC2315" s="159"/>
      <c r="AD2315" s="159"/>
      <c r="AE2315" s="159"/>
      <c r="AF2315" s="215"/>
      <c r="AG2315" s="184"/>
      <c r="AN2315" s="159"/>
      <c r="AO2315" s="159"/>
      <c r="AP2315" s="159"/>
      <c r="AQ2315" s="159"/>
      <c r="AR2315" s="159"/>
      <c r="AS2315" s="159"/>
      <c r="AT2315" s="159"/>
      <c r="AU2315" s="159"/>
    </row>
    <row r="2316" spans="27:47" ht="12.95" customHeight="1">
      <c r="AA2316" s="159"/>
      <c r="AB2316" s="159"/>
      <c r="AC2316" s="159"/>
      <c r="AD2316" s="159"/>
      <c r="AE2316" s="159"/>
      <c r="AF2316" s="215"/>
      <c r="AG2316" s="184"/>
      <c r="AN2316" s="159"/>
      <c r="AO2316" s="159"/>
      <c r="AP2316" s="159"/>
      <c r="AQ2316" s="159"/>
      <c r="AR2316" s="159"/>
      <c r="AS2316" s="159"/>
      <c r="AT2316" s="159"/>
      <c r="AU2316" s="159"/>
    </row>
    <row r="2317" spans="27:47" ht="12.95" customHeight="1">
      <c r="AA2317" s="159"/>
      <c r="AB2317" s="159"/>
      <c r="AC2317" s="159"/>
      <c r="AD2317" s="159"/>
      <c r="AE2317" s="159"/>
      <c r="AF2317" s="215"/>
      <c r="AG2317" s="184"/>
      <c r="AN2317" s="159"/>
      <c r="AO2317" s="159"/>
      <c r="AP2317" s="159"/>
      <c r="AQ2317" s="159"/>
      <c r="AR2317" s="159"/>
      <c r="AS2317" s="159"/>
      <c r="AT2317" s="159"/>
      <c r="AU2317" s="159"/>
    </row>
    <row r="2318" spans="27:47" ht="12.95" customHeight="1">
      <c r="AA2318" s="159"/>
      <c r="AB2318" s="159"/>
      <c r="AC2318" s="159"/>
      <c r="AD2318" s="159"/>
      <c r="AE2318" s="159"/>
      <c r="AF2318" s="215"/>
      <c r="AG2318" s="184"/>
      <c r="AN2318" s="159"/>
      <c r="AO2318" s="159"/>
      <c r="AP2318" s="159"/>
      <c r="AQ2318" s="159"/>
      <c r="AR2318" s="159"/>
      <c r="AS2318" s="159"/>
      <c r="AT2318" s="159"/>
      <c r="AU2318" s="159"/>
    </row>
    <row r="2319" spans="27:47" ht="12.95" customHeight="1">
      <c r="AA2319" s="159"/>
      <c r="AB2319" s="159"/>
      <c r="AC2319" s="159"/>
      <c r="AD2319" s="159"/>
      <c r="AE2319" s="159"/>
      <c r="AF2319" s="215"/>
      <c r="AG2319" s="184"/>
      <c r="AN2319" s="159"/>
      <c r="AO2319" s="159"/>
      <c r="AP2319" s="159"/>
      <c r="AQ2319" s="159"/>
      <c r="AR2319" s="159"/>
      <c r="AS2319" s="159"/>
      <c r="AT2319" s="159"/>
      <c r="AU2319" s="159"/>
    </row>
    <row r="2320" spans="27:47" ht="12.95" customHeight="1">
      <c r="AA2320" s="159"/>
      <c r="AB2320" s="159"/>
      <c r="AC2320" s="159"/>
      <c r="AD2320" s="159"/>
      <c r="AE2320" s="159"/>
      <c r="AF2320" s="215"/>
      <c r="AG2320" s="184"/>
      <c r="AN2320" s="159"/>
      <c r="AO2320" s="159"/>
      <c r="AP2320" s="159"/>
      <c r="AQ2320" s="159"/>
      <c r="AR2320" s="159"/>
      <c r="AS2320" s="159"/>
      <c r="AT2320" s="159"/>
      <c r="AU2320" s="159"/>
    </row>
    <row r="2321" spans="27:47" ht="12.95" customHeight="1">
      <c r="AA2321" s="159"/>
      <c r="AB2321" s="159"/>
      <c r="AC2321" s="159"/>
      <c r="AD2321" s="159"/>
      <c r="AE2321" s="159"/>
      <c r="AF2321" s="215"/>
      <c r="AG2321" s="184"/>
      <c r="AN2321" s="159"/>
      <c r="AO2321" s="159"/>
      <c r="AP2321" s="159"/>
      <c r="AQ2321" s="159"/>
      <c r="AR2321" s="159"/>
      <c r="AS2321" s="159"/>
      <c r="AT2321" s="159"/>
      <c r="AU2321" s="159"/>
    </row>
    <row r="2322" spans="27:47" ht="12.95" customHeight="1">
      <c r="AA2322" s="159"/>
      <c r="AB2322" s="159"/>
      <c r="AC2322" s="159"/>
      <c r="AD2322" s="159"/>
      <c r="AE2322" s="159"/>
      <c r="AF2322" s="215"/>
      <c r="AG2322" s="184"/>
      <c r="AN2322" s="159"/>
      <c r="AO2322" s="159"/>
      <c r="AP2322" s="159"/>
      <c r="AQ2322" s="159"/>
      <c r="AR2322" s="159"/>
      <c r="AS2322" s="159"/>
      <c r="AT2322" s="159"/>
      <c r="AU2322" s="159"/>
    </row>
    <row r="2323" spans="27:47" ht="12.95" customHeight="1">
      <c r="AA2323" s="159"/>
      <c r="AB2323" s="159"/>
      <c r="AC2323" s="159"/>
      <c r="AD2323" s="159"/>
      <c r="AE2323" s="159"/>
      <c r="AF2323" s="215"/>
      <c r="AG2323" s="184"/>
      <c r="AN2323" s="159"/>
      <c r="AO2323" s="159"/>
      <c r="AP2323" s="159"/>
      <c r="AQ2323" s="159"/>
      <c r="AR2323" s="159"/>
      <c r="AS2323" s="159"/>
      <c r="AT2323" s="159"/>
      <c r="AU2323" s="159"/>
    </row>
    <row r="2324" spans="27:47" ht="12.95" customHeight="1">
      <c r="AA2324" s="159"/>
      <c r="AB2324" s="159"/>
      <c r="AC2324" s="159"/>
      <c r="AD2324" s="159"/>
      <c r="AE2324" s="159"/>
      <c r="AF2324" s="215"/>
      <c r="AG2324" s="184"/>
      <c r="AN2324" s="159"/>
      <c r="AO2324" s="159"/>
      <c r="AP2324" s="159"/>
      <c r="AQ2324" s="159"/>
      <c r="AR2324" s="159"/>
      <c r="AS2324" s="159"/>
      <c r="AT2324" s="159"/>
      <c r="AU2324" s="159"/>
    </row>
    <row r="2325" spans="27:47" ht="12.95" customHeight="1">
      <c r="AA2325" s="159"/>
      <c r="AB2325" s="159"/>
      <c r="AC2325" s="159"/>
      <c r="AD2325" s="159"/>
      <c r="AE2325" s="159"/>
      <c r="AF2325" s="215"/>
      <c r="AG2325" s="184"/>
      <c r="AN2325" s="159"/>
      <c r="AO2325" s="159"/>
      <c r="AP2325" s="159"/>
      <c r="AQ2325" s="159"/>
      <c r="AR2325" s="159"/>
      <c r="AS2325" s="159"/>
      <c r="AT2325" s="159"/>
      <c r="AU2325" s="159"/>
    </row>
    <row r="2326" spans="27:47" ht="12.95" customHeight="1">
      <c r="AA2326" s="159"/>
      <c r="AB2326" s="159"/>
      <c r="AC2326" s="159"/>
      <c r="AD2326" s="159"/>
      <c r="AE2326" s="159"/>
      <c r="AF2326" s="215"/>
      <c r="AG2326" s="184"/>
      <c r="AN2326" s="159"/>
      <c r="AO2326" s="159"/>
      <c r="AP2326" s="159"/>
      <c r="AQ2326" s="159"/>
      <c r="AR2326" s="159"/>
      <c r="AS2326" s="159"/>
      <c r="AT2326" s="159"/>
      <c r="AU2326" s="159"/>
    </row>
    <row r="2327" spans="27:47" ht="12.95" customHeight="1">
      <c r="AA2327" s="159"/>
      <c r="AB2327" s="159"/>
      <c r="AC2327" s="159"/>
      <c r="AD2327" s="159"/>
      <c r="AE2327" s="159"/>
      <c r="AF2327" s="215"/>
      <c r="AG2327" s="184"/>
      <c r="AN2327" s="159"/>
      <c r="AO2327" s="159"/>
      <c r="AP2327" s="159"/>
      <c r="AQ2327" s="159"/>
      <c r="AR2327" s="159"/>
      <c r="AS2327" s="159"/>
      <c r="AT2327" s="159"/>
      <c r="AU2327" s="159"/>
    </row>
    <row r="2328" spans="27:47" ht="12.95" customHeight="1">
      <c r="AA2328" s="159"/>
      <c r="AB2328" s="159"/>
      <c r="AC2328" s="159"/>
      <c r="AD2328" s="159"/>
      <c r="AE2328" s="159"/>
      <c r="AF2328" s="215"/>
      <c r="AG2328" s="184"/>
      <c r="AN2328" s="159"/>
      <c r="AO2328" s="159"/>
      <c r="AP2328" s="159"/>
      <c r="AQ2328" s="159"/>
      <c r="AR2328" s="159"/>
      <c r="AS2328" s="159"/>
      <c r="AT2328" s="159"/>
      <c r="AU2328" s="159"/>
    </row>
    <row r="2329" spans="27:47" ht="12.95" customHeight="1">
      <c r="AA2329" s="159"/>
      <c r="AB2329" s="159"/>
      <c r="AC2329" s="159"/>
      <c r="AD2329" s="159"/>
      <c r="AE2329" s="159"/>
      <c r="AF2329" s="215"/>
      <c r="AG2329" s="184"/>
      <c r="AN2329" s="159"/>
      <c r="AO2329" s="159"/>
      <c r="AP2329" s="159"/>
      <c r="AQ2329" s="159"/>
      <c r="AR2329" s="159"/>
      <c r="AS2329" s="159"/>
      <c r="AT2329" s="159"/>
      <c r="AU2329" s="159"/>
    </row>
    <row r="2330" spans="27:47" ht="12.95" customHeight="1">
      <c r="AA2330" s="159"/>
      <c r="AB2330" s="159"/>
      <c r="AC2330" s="159"/>
      <c r="AD2330" s="159"/>
      <c r="AE2330" s="159"/>
      <c r="AF2330" s="215"/>
      <c r="AG2330" s="184"/>
      <c r="AN2330" s="159"/>
      <c r="AO2330" s="159"/>
      <c r="AP2330" s="159"/>
      <c r="AQ2330" s="159"/>
      <c r="AR2330" s="159"/>
      <c r="AS2330" s="159"/>
      <c r="AT2330" s="159"/>
      <c r="AU2330" s="159"/>
    </row>
    <row r="2331" spans="27:47" ht="12.95" customHeight="1">
      <c r="AA2331" s="159"/>
      <c r="AB2331" s="159"/>
      <c r="AC2331" s="159"/>
      <c r="AD2331" s="159"/>
      <c r="AE2331" s="159"/>
      <c r="AF2331" s="215"/>
      <c r="AG2331" s="184"/>
      <c r="AN2331" s="159"/>
      <c r="AO2331" s="159"/>
      <c r="AP2331" s="159"/>
      <c r="AQ2331" s="159"/>
      <c r="AR2331" s="159"/>
      <c r="AS2331" s="159"/>
      <c r="AT2331" s="159"/>
      <c r="AU2331" s="159"/>
    </row>
    <row r="2332" spans="27:47" ht="12.95" customHeight="1">
      <c r="AA2332" s="159"/>
      <c r="AB2332" s="159"/>
      <c r="AC2332" s="159"/>
      <c r="AD2332" s="159"/>
      <c r="AE2332" s="159"/>
      <c r="AF2332" s="215"/>
      <c r="AG2332" s="184"/>
      <c r="AN2332" s="159"/>
      <c r="AO2332" s="159"/>
      <c r="AP2332" s="159"/>
      <c r="AQ2332" s="159"/>
      <c r="AR2332" s="159"/>
      <c r="AS2332" s="159"/>
      <c r="AT2332" s="159"/>
      <c r="AU2332" s="159"/>
    </row>
    <row r="2333" spans="27:47" ht="12.95" customHeight="1">
      <c r="AA2333" s="159"/>
      <c r="AB2333" s="159"/>
      <c r="AC2333" s="159"/>
      <c r="AD2333" s="159"/>
      <c r="AE2333" s="159"/>
      <c r="AF2333" s="215"/>
      <c r="AG2333" s="184"/>
      <c r="AN2333" s="159"/>
      <c r="AO2333" s="159"/>
      <c r="AP2333" s="159"/>
      <c r="AQ2333" s="159"/>
      <c r="AR2333" s="159"/>
      <c r="AS2333" s="159"/>
      <c r="AT2333" s="159"/>
      <c r="AU2333" s="159"/>
    </row>
    <row r="2334" spans="27:47" ht="12.95" customHeight="1">
      <c r="AA2334" s="159"/>
      <c r="AB2334" s="159"/>
      <c r="AC2334" s="159"/>
      <c r="AD2334" s="159"/>
      <c r="AE2334" s="159"/>
      <c r="AF2334" s="215"/>
      <c r="AG2334" s="184"/>
      <c r="AN2334" s="159"/>
      <c r="AO2334" s="159"/>
      <c r="AP2334" s="159"/>
      <c r="AQ2334" s="159"/>
      <c r="AR2334" s="159"/>
      <c r="AS2334" s="159"/>
      <c r="AT2334" s="159"/>
      <c r="AU2334" s="159"/>
    </row>
    <row r="2335" spans="27:47" ht="12.95" customHeight="1">
      <c r="AA2335" s="159"/>
      <c r="AB2335" s="159"/>
      <c r="AC2335" s="159"/>
      <c r="AD2335" s="159"/>
      <c r="AE2335" s="159"/>
      <c r="AF2335" s="215"/>
      <c r="AG2335" s="184"/>
      <c r="AN2335" s="159"/>
      <c r="AO2335" s="159"/>
      <c r="AP2335" s="159"/>
      <c r="AQ2335" s="159"/>
      <c r="AR2335" s="159"/>
      <c r="AS2335" s="159"/>
      <c r="AT2335" s="159"/>
      <c r="AU2335" s="159"/>
    </row>
    <row r="2336" spans="27:47" ht="12.95" customHeight="1">
      <c r="AA2336" s="159"/>
      <c r="AB2336" s="159"/>
      <c r="AC2336" s="159"/>
      <c r="AD2336" s="159"/>
      <c r="AE2336" s="159"/>
      <c r="AF2336" s="215"/>
      <c r="AG2336" s="184"/>
      <c r="AN2336" s="159"/>
      <c r="AO2336" s="159"/>
      <c r="AP2336" s="159"/>
      <c r="AQ2336" s="159"/>
      <c r="AR2336" s="159"/>
      <c r="AS2336" s="159"/>
      <c r="AT2336" s="159"/>
      <c r="AU2336" s="159"/>
    </row>
    <row r="2337" spans="27:47" ht="12.95" customHeight="1">
      <c r="AA2337" s="159"/>
      <c r="AB2337" s="159"/>
      <c r="AC2337" s="159"/>
      <c r="AD2337" s="159"/>
      <c r="AE2337" s="159"/>
      <c r="AF2337" s="215"/>
      <c r="AG2337" s="184"/>
      <c r="AN2337" s="159"/>
      <c r="AO2337" s="159"/>
      <c r="AP2337" s="159"/>
      <c r="AQ2337" s="159"/>
      <c r="AR2337" s="159"/>
      <c r="AS2337" s="159"/>
      <c r="AT2337" s="159"/>
      <c r="AU2337" s="159"/>
    </row>
    <row r="2338" spans="27:47" ht="12.95" customHeight="1">
      <c r="AA2338" s="159"/>
      <c r="AB2338" s="159"/>
      <c r="AC2338" s="159"/>
      <c r="AD2338" s="159"/>
      <c r="AE2338" s="159"/>
      <c r="AF2338" s="215"/>
      <c r="AG2338" s="184"/>
      <c r="AN2338" s="159"/>
      <c r="AO2338" s="159"/>
      <c r="AP2338" s="159"/>
      <c r="AQ2338" s="159"/>
      <c r="AR2338" s="159"/>
      <c r="AS2338" s="159"/>
      <c r="AT2338" s="159"/>
      <c r="AU2338" s="159"/>
    </row>
    <row r="2339" spans="27:47" ht="12.95" customHeight="1">
      <c r="AA2339" s="159"/>
      <c r="AB2339" s="159"/>
      <c r="AC2339" s="159"/>
      <c r="AD2339" s="159"/>
      <c r="AE2339" s="159"/>
      <c r="AF2339" s="215"/>
      <c r="AG2339" s="184"/>
      <c r="AN2339" s="159"/>
      <c r="AO2339" s="159"/>
      <c r="AP2339" s="159"/>
      <c r="AQ2339" s="159"/>
      <c r="AR2339" s="159"/>
      <c r="AS2339" s="159"/>
      <c r="AT2339" s="159"/>
      <c r="AU2339" s="159"/>
    </row>
    <row r="2340" spans="27:47" ht="12.95" customHeight="1">
      <c r="AA2340" s="159"/>
      <c r="AB2340" s="159"/>
      <c r="AC2340" s="159"/>
      <c r="AD2340" s="159"/>
      <c r="AE2340" s="159"/>
      <c r="AF2340" s="215"/>
      <c r="AG2340" s="184"/>
      <c r="AN2340" s="159"/>
      <c r="AO2340" s="159"/>
      <c r="AP2340" s="159"/>
      <c r="AQ2340" s="159"/>
      <c r="AR2340" s="159"/>
      <c r="AS2340" s="159"/>
      <c r="AT2340" s="159"/>
      <c r="AU2340" s="159"/>
    </row>
    <row r="2341" spans="27:47" ht="12.95" customHeight="1">
      <c r="AA2341" s="159"/>
      <c r="AB2341" s="159"/>
      <c r="AC2341" s="159"/>
      <c r="AD2341" s="159"/>
      <c r="AE2341" s="159"/>
      <c r="AF2341" s="215"/>
      <c r="AG2341" s="184"/>
      <c r="AN2341" s="159"/>
      <c r="AO2341" s="159"/>
      <c r="AP2341" s="159"/>
      <c r="AQ2341" s="159"/>
      <c r="AR2341" s="159"/>
      <c r="AS2341" s="159"/>
      <c r="AT2341" s="159"/>
      <c r="AU2341" s="159"/>
    </row>
    <row r="2342" spans="27:47" ht="12.95" customHeight="1">
      <c r="AA2342" s="159"/>
      <c r="AB2342" s="159"/>
      <c r="AC2342" s="159"/>
      <c r="AD2342" s="159"/>
      <c r="AE2342" s="159"/>
      <c r="AF2342" s="215"/>
      <c r="AG2342" s="184"/>
      <c r="AN2342" s="159"/>
      <c r="AO2342" s="159"/>
      <c r="AP2342" s="159"/>
      <c r="AQ2342" s="159"/>
      <c r="AR2342" s="159"/>
      <c r="AS2342" s="159"/>
      <c r="AT2342" s="159"/>
      <c r="AU2342" s="159"/>
    </row>
    <row r="2343" spans="27:47" ht="12.95" customHeight="1">
      <c r="AA2343" s="159"/>
      <c r="AB2343" s="159"/>
      <c r="AC2343" s="159"/>
      <c r="AD2343" s="159"/>
      <c r="AE2343" s="159"/>
      <c r="AF2343" s="215"/>
      <c r="AG2343" s="184"/>
      <c r="AN2343" s="159"/>
      <c r="AO2343" s="159"/>
      <c r="AP2343" s="159"/>
      <c r="AQ2343" s="159"/>
      <c r="AR2343" s="159"/>
      <c r="AS2343" s="159"/>
      <c r="AT2343" s="159"/>
      <c r="AU2343" s="159"/>
    </row>
    <row r="2344" spans="27:47" ht="12.95" customHeight="1">
      <c r="AA2344" s="159"/>
      <c r="AB2344" s="159"/>
      <c r="AC2344" s="159"/>
      <c r="AD2344" s="159"/>
      <c r="AE2344" s="159"/>
      <c r="AF2344" s="215"/>
      <c r="AG2344" s="184"/>
      <c r="AN2344" s="159"/>
      <c r="AO2344" s="159"/>
      <c r="AP2344" s="159"/>
      <c r="AQ2344" s="159"/>
      <c r="AR2344" s="159"/>
      <c r="AS2344" s="159"/>
      <c r="AT2344" s="159"/>
      <c r="AU2344" s="159"/>
    </row>
    <row r="2345" spans="27:47" ht="12.95" customHeight="1">
      <c r="AA2345" s="159"/>
      <c r="AB2345" s="159"/>
      <c r="AC2345" s="159"/>
      <c r="AD2345" s="159"/>
      <c r="AE2345" s="159"/>
      <c r="AF2345" s="215"/>
      <c r="AG2345" s="184"/>
      <c r="AN2345" s="159"/>
      <c r="AO2345" s="159"/>
      <c r="AP2345" s="159"/>
      <c r="AQ2345" s="159"/>
      <c r="AR2345" s="159"/>
      <c r="AS2345" s="159"/>
      <c r="AT2345" s="159"/>
      <c r="AU2345" s="159"/>
    </row>
    <row r="2346" spans="27:47" ht="12.95" customHeight="1">
      <c r="AA2346" s="159"/>
      <c r="AB2346" s="159"/>
      <c r="AC2346" s="159"/>
      <c r="AD2346" s="159"/>
      <c r="AE2346" s="159"/>
      <c r="AF2346" s="215"/>
      <c r="AG2346" s="184"/>
      <c r="AN2346" s="159"/>
      <c r="AO2346" s="159"/>
      <c r="AP2346" s="159"/>
      <c r="AQ2346" s="159"/>
      <c r="AR2346" s="159"/>
      <c r="AS2346" s="159"/>
      <c r="AT2346" s="159"/>
      <c r="AU2346" s="159"/>
    </row>
    <row r="2347" spans="27:47" ht="12.95" customHeight="1">
      <c r="AA2347" s="159"/>
      <c r="AB2347" s="159"/>
      <c r="AC2347" s="159"/>
      <c r="AD2347" s="159"/>
      <c r="AE2347" s="159"/>
      <c r="AF2347" s="215"/>
      <c r="AG2347" s="184"/>
      <c r="AN2347" s="159"/>
      <c r="AO2347" s="159"/>
      <c r="AP2347" s="159"/>
      <c r="AQ2347" s="159"/>
      <c r="AR2347" s="159"/>
      <c r="AS2347" s="159"/>
      <c r="AT2347" s="159"/>
      <c r="AU2347" s="159"/>
    </row>
    <row r="2348" spans="27:47" ht="12.95" customHeight="1">
      <c r="AA2348" s="159"/>
      <c r="AB2348" s="159"/>
      <c r="AC2348" s="159"/>
      <c r="AD2348" s="159"/>
      <c r="AE2348" s="159"/>
      <c r="AF2348" s="215"/>
      <c r="AG2348" s="184"/>
      <c r="AN2348" s="159"/>
      <c r="AO2348" s="159"/>
      <c r="AP2348" s="159"/>
      <c r="AQ2348" s="159"/>
      <c r="AR2348" s="159"/>
      <c r="AS2348" s="159"/>
      <c r="AT2348" s="159"/>
      <c r="AU2348" s="159"/>
    </row>
    <row r="2349" spans="27:47" ht="12.95" customHeight="1">
      <c r="AA2349" s="159"/>
      <c r="AB2349" s="159"/>
      <c r="AC2349" s="159"/>
      <c r="AD2349" s="159"/>
      <c r="AE2349" s="159"/>
      <c r="AF2349" s="215"/>
      <c r="AG2349" s="184"/>
      <c r="AN2349" s="159"/>
      <c r="AO2349" s="159"/>
      <c r="AP2349" s="159"/>
      <c r="AQ2349" s="159"/>
      <c r="AR2349" s="159"/>
      <c r="AS2349" s="159"/>
      <c r="AT2349" s="159"/>
      <c r="AU2349" s="159"/>
    </row>
    <row r="2350" spans="27:47" ht="12.95" customHeight="1">
      <c r="AA2350" s="159"/>
      <c r="AB2350" s="159"/>
      <c r="AC2350" s="159"/>
      <c r="AD2350" s="159"/>
      <c r="AE2350" s="159"/>
      <c r="AF2350" s="215"/>
      <c r="AG2350" s="184"/>
      <c r="AN2350" s="159"/>
      <c r="AO2350" s="159"/>
      <c r="AP2350" s="159"/>
      <c r="AQ2350" s="159"/>
      <c r="AR2350" s="159"/>
      <c r="AS2350" s="159"/>
      <c r="AT2350" s="159"/>
      <c r="AU2350" s="159"/>
    </row>
    <row r="2351" spans="27:47" ht="12.95" customHeight="1">
      <c r="AA2351" s="159"/>
      <c r="AB2351" s="159"/>
      <c r="AC2351" s="159"/>
      <c r="AD2351" s="159"/>
      <c r="AE2351" s="159"/>
      <c r="AF2351" s="215"/>
      <c r="AG2351" s="184"/>
      <c r="AN2351" s="159"/>
      <c r="AO2351" s="159"/>
      <c r="AP2351" s="159"/>
      <c r="AQ2351" s="159"/>
      <c r="AR2351" s="159"/>
      <c r="AS2351" s="159"/>
      <c r="AT2351" s="159"/>
      <c r="AU2351" s="159"/>
    </row>
    <row r="2352" spans="27:47" ht="12.95" customHeight="1">
      <c r="AA2352" s="159"/>
      <c r="AB2352" s="159"/>
      <c r="AC2352" s="159"/>
      <c r="AD2352" s="159"/>
      <c r="AE2352" s="159"/>
      <c r="AF2352" s="215"/>
      <c r="AG2352" s="184"/>
      <c r="AN2352" s="159"/>
      <c r="AO2352" s="159"/>
      <c r="AP2352" s="159"/>
      <c r="AQ2352" s="159"/>
      <c r="AR2352" s="159"/>
      <c r="AS2352" s="159"/>
      <c r="AT2352" s="159"/>
      <c r="AU2352" s="159"/>
    </row>
    <row r="2353" spans="27:47" ht="12.95" customHeight="1">
      <c r="AA2353" s="159"/>
      <c r="AB2353" s="159"/>
      <c r="AC2353" s="159"/>
      <c r="AD2353" s="159"/>
      <c r="AE2353" s="159"/>
      <c r="AF2353" s="215"/>
      <c r="AG2353" s="184"/>
      <c r="AN2353" s="159"/>
      <c r="AO2353" s="159"/>
      <c r="AP2353" s="159"/>
      <c r="AQ2353" s="159"/>
      <c r="AR2353" s="159"/>
      <c r="AS2353" s="159"/>
      <c r="AT2353" s="159"/>
      <c r="AU2353" s="159"/>
    </row>
    <row r="2354" spans="27:47" ht="12.95" customHeight="1">
      <c r="AA2354" s="159"/>
      <c r="AB2354" s="159"/>
      <c r="AC2354" s="159"/>
      <c r="AD2354" s="159"/>
      <c r="AE2354" s="159"/>
      <c r="AF2354" s="215"/>
      <c r="AG2354" s="184"/>
      <c r="AN2354" s="159"/>
      <c r="AO2354" s="159"/>
      <c r="AP2354" s="159"/>
      <c r="AQ2354" s="159"/>
      <c r="AR2354" s="159"/>
      <c r="AS2354" s="159"/>
      <c r="AT2354" s="159"/>
      <c r="AU2354" s="159"/>
    </row>
    <row r="2355" spans="27:47" ht="12.95" customHeight="1">
      <c r="AA2355" s="159"/>
      <c r="AB2355" s="159"/>
      <c r="AC2355" s="159"/>
      <c r="AD2355" s="159"/>
      <c r="AE2355" s="159"/>
      <c r="AF2355" s="215"/>
      <c r="AG2355" s="184"/>
      <c r="AN2355" s="159"/>
      <c r="AO2355" s="159"/>
      <c r="AP2355" s="159"/>
      <c r="AQ2355" s="159"/>
      <c r="AR2355" s="159"/>
      <c r="AS2355" s="159"/>
      <c r="AT2355" s="159"/>
      <c r="AU2355" s="159"/>
    </row>
    <row r="2356" spans="27:47" ht="12.95" customHeight="1">
      <c r="AA2356" s="159"/>
      <c r="AB2356" s="159"/>
      <c r="AC2356" s="159"/>
      <c r="AD2356" s="159"/>
      <c r="AE2356" s="159"/>
      <c r="AF2356" s="215"/>
      <c r="AG2356" s="184"/>
      <c r="AN2356" s="159"/>
      <c r="AO2356" s="159"/>
      <c r="AP2356" s="159"/>
      <c r="AQ2356" s="159"/>
      <c r="AR2356" s="159"/>
      <c r="AS2356" s="159"/>
      <c r="AT2356" s="159"/>
      <c r="AU2356" s="159"/>
    </row>
    <row r="2357" spans="27:47" ht="12.95" customHeight="1">
      <c r="AA2357" s="159"/>
      <c r="AB2357" s="159"/>
      <c r="AC2357" s="159"/>
      <c r="AD2357" s="159"/>
      <c r="AE2357" s="159"/>
      <c r="AF2357" s="215"/>
      <c r="AG2357" s="184"/>
      <c r="AN2357" s="159"/>
      <c r="AO2357" s="159"/>
      <c r="AP2357" s="159"/>
      <c r="AQ2357" s="159"/>
      <c r="AR2357" s="159"/>
      <c r="AS2357" s="159"/>
      <c r="AT2357" s="159"/>
      <c r="AU2357" s="159"/>
    </row>
    <row r="2358" spans="27:47" ht="12.95" customHeight="1">
      <c r="AA2358" s="159"/>
      <c r="AB2358" s="159"/>
      <c r="AC2358" s="159"/>
      <c r="AD2358" s="159"/>
      <c r="AE2358" s="159"/>
      <c r="AF2358" s="215"/>
      <c r="AG2358" s="184"/>
      <c r="AN2358" s="159"/>
      <c r="AO2358" s="159"/>
      <c r="AP2358" s="159"/>
      <c r="AQ2358" s="159"/>
      <c r="AR2358" s="159"/>
      <c r="AS2358" s="159"/>
      <c r="AT2358" s="159"/>
      <c r="AU2358" s="159"/>
    </row>
    <row r="2359" spans="27:47" ht="12.95" customHeight="1">
      <c r="AA2359" s="159"/>
      <c r="AB2359" s="159"/>
      <c r="AC2359" s="159"/>
      <c r="AD2359" s="159"/>
      <c r="AE2359" s="159"/>
      <c r="AF2359" s="215"/>
      <c r="AG2359" s="184"/>
      <c r="AN2359" s="159"/>
      <c r="AO2359" s="159"/>
      <c r="AP2359" s="159"/>
      <c r="AQ2359" s="159"/>
      <c r="AR2359" s="159"/>
      <c r="AS2359" s="159"/>
      <c r="AT2359" s="159"/>
      <c r="AU2359" s="159"/>
    </row>
    <row r="2360" spans="27:47" ht="12.95" customHeight="1">
      <c r="AA2360" s="159"/>
      <c r="AB2360" s="159"/>
      <c r="AC2360" s="159"/>
      <c r="AD2360" s="159"/>
      <c r="AE2360" s="159"/>
      <c r="AF2360" s="215"/>
      <c r="AG2360" s="184"/>
      <c r="AN2360" s="159"/>
      <c r="AO2360" s="159"/>
      <c r="AP2360" s="159"/>
      <c r="AQ2360" s="159"/>
      <c r="AR2360" s="159"/>
      <c r="AS2360" s="159"/>
      <c r="AT2360" s="159"/>
      <c r="AU2360" s="159"/>
    </row>
    <row r="2361" spans="27:47" ht="12.95" customHeight="1">
      <c r="AA2361" s="159"/>
      <c r="AB2361" s="159"/>
      <c r="AC2361" s="159"/>
      <c r="AD2361" s="159"/>
      <c r="AE2361" s="159"/>
      <c r="AF2361" s="215"/>
      <c r="AG2361" s="184"/>
      <c r="AN2361" s="159"/>
      <c r="AO2361" s="159"/>
      <c r="AP2361" s="159"/>
      <c r="AQ2361" s="159"/>
      <c r="AR2361" s="159"/>
      <c r="AS2361" s="159"/>
      <c r="AT2361" s="159"/>
      <c r="AU2361" s="159"/>
    </row>
    <row r="2362" spans="27:47" ht="12.95" customHeight="1">
      <c r="AA2362" s="159"/>
      <c r="AB2362" s="159"/>
      <c r="AC2362" s="159"/>
      <c r="AD2362" s="159"/>
      <c r="AE2362" s="159"/>
      <c r="AF2362" s="215"/>
      <c r="AG2362" s="184"/>
      <c r="AN2362" s="159"/>
      <c r="AO2362" s="159"/>
      <c r="AP2362" s="159"/>
      <c r="AQ2362" s="159"/>
      <c r="AR2362" s="159"/>
      <c r="AS2362" s="159"/>
      <c r="AT2362" s="159"/>
      <c r="AU2362" s="159"/>
    </row>
    <row r="2363" spans="27:47" ht="12.95" customHeight="1">
      <c r="AA2363" s="159"/>
      <c r="AB2363" s="159"/>
      <c r="AC2363" s="159"/>
      <c r="AD2363" s="159"/>
      <c r="AE2363" s="159"/>
      <c r="AF2363" s="215"/>
      <c r="AG2363" s="184"/>
      <c r="AN2363" s="159"/>
      <c r="AO2363" s="159"/>
      <c r="AP2363" s="159"/>
      <c r="AQ2363" s="159"/>
      <c r="AR2363" s="159"/>
      <c r="AS2363" s="159"/>
      <c r="AT2363" s="159"/>
      <c r="AU2363" s="159"/>
    </row>
    <row r="2364" spans="27:47" ht="12.95" customHeight="1">
      <c r="AA2364" s="159"/>
      <c r="AB2364" s="159"/>
      <c r="AC2364" s="159"/>
      <c r="AD2364" s="159"/>
      <c r="AE2364" s="159"/>
      <c r="AF2364" s="215"/>
      <c r="AG2364" s="184"/>
      <c r="AN2364" s="159"/>
      <c r="AO2364" s="159"/>
      <c r="AP2364" s="159"/>
      <c r="AQ2364" s="159"/>
      <c r="AR2364" s="159"/>
      <c r="AS2364" s="159"/>
      <c r="AT2364" s="159"/>
      <c r="AU2364" s="159"/>
    </row>
    <row r="2365" spans="27:47" ht="12.95" customHeight="1">
      <c r="AA2365" s="159"/>
      <c r="AB2365" s="159"/>
      <c r="AC2365" s="159"/>
      <c r="AD2365" s="159"/>
      <c r="AE2365" s="159"/>
      <c r="AF2365" s="215"/>
      <c r="AG2365" s="184"/>
      <c r="AN2365" s="159"/>
      <c r="AO2365" s="159"/>
      <c r="AP2365" s="159"/>
      <c r="AQ2365" s="159"/>
      <c r="AR2365" s="159"/>
      <c r="AS2365" s="159"/>
      <c r="AT2365" s="159"/>
      <c r="AU2365" s="159"/>
    </row>
    <row r="2366" spans="27:47" ht="12.95" customHeight="1">
      <c r="AA2366" s="159"/>
      <c r="AB2366" s="159"/>
      <c r="AC2366" s="159"/>
      <c r="AD2366" s="159"/>
      <c r="AE2366" s="159"/>
      <c r="AF2366" s="215"/>
      <c r="AG2366" s="184"/>
      <c r="AN2366" s="159"/>
      <c r="AO2366" s="159"/>
      <c r="AP2366" s="159"/>
      <c r="AQ2366" s="159"/>
      <c r="AR2366" s="159"/>
      <c r="AS2366" s="159"/>
      <c r="AT2366" s="159"/>
      <c r="AU2366" s="159"/>
    </row>
    <row r="2367" spans="27:47" ht="12.95" customHeight="1">
      <c r="AA2367" s="159"/>
      <c r="AB2367" s="159"/>
      <c r="AC2367" s="159"/>
      <c r="AD2367" s="159"/>
      <c r="AE2367" s="159"/>
      <c r="AF2367" s="215"/>
      <c r="AG2367" s="184"/>
      <c r="AN2367" s="159"/>
      <c r="AO2367" s="159"/>
      <c r="AP2367" s="159"/>
      <c r="AQ2367" s="159"/>
      <c r="AR2367" s="159"/>
      <c r="AS2367" s="159"/>
      <c r="AT2367" s="159"/>
      <c r="AU2367" s="159"/>
    </row>
    <row r="2368" spans="27:47" ht="12.95" customHeight="1">
      <c r="AA2368" s="159"/>
      <c r="AB2368" s="159"/>
      <c r="AC2368" s="159"/>
      <c r="AD2368" s="159"/>
      <c r="AE2368" s="159"/>
      <c r="AF2368" s="215"/>
      <c r="AG2368" s="184"/>
      <c r="AN2368" s="159"/>
      <c r="AO2368" s="159"/>
      <c r="AP2368" s="159"/>
      <c r="AQ2368" s="159"/>
      <c r="AR2368" s="159"/>
      <c r="AS2368" s="159"/>
      <c r="AT2368" s="159"/>
      <c r="AU2368" s="159"/>
    </row>
    <row r="2369" spans="27:47" ht="12.95" customHeight="1">
      <c r="AA2369" s="159"/>
      <c r="AB2369" s="159"/>
      <c r="AC2369" s="159"/>
      <c r="AD2369" s="159"/>
      <c r="AE2369" s="159"/>
      <c r="AF2369" s="215"/>
      <c r="AG2369" s="184"/>
      <c r="AN2369" s="159"/>
      <c r="AO2369" s="159"/>
      <c r="AP2369" s="159"/>
      <c r="AQ2369" s="159"/>
      <c r="AR2369" s="159"/>
      <c r="AS2369" s="159"/>
      <c r="AT2369" s="159"/>
      <c r="AU2369" s="159"/>
    </row>
    <row r="2370" spans="27:47" ht="12.95" customHeight="1">
      <c r="AA2370" s="159"/>
      <c r="AB2370" s="159"/>
      <c r="AC2370" s="159"/>
      <c r="AD2370" s="159"/>
      <c r="AE2370" s="159"/>
      <c r="AF2370" s="215"/>
      <c r="AG2370" s="184"/>
      <c r="AN2370" s="159"/>
      <c r="AO2370" s="159"/>
      <c r="AP2370" s="159"/>
      <c r="AQ2370" s="159"/>
      <c r="AR2370" s="159"/>
      <c r="AS2370" s="159"/>
      <c r="AT2370" s="159"/>
      <c r="AU2370" s="159"/>
    </row>
    <row r="2371" spans="27:47" ht="12.95" customHeight="1">
      <c r="AA2371" s="159"/>
      <c r="AB2371" s="159"/>
      <c r="AC2371" s="159"/>
      <c r="AD2371" s="159"/>
      <c r="AE2371" s="159"/>
      <c r="AF2371" s="215"/>
      <c r="AG2371" s="184"/>
      <c r="AN2371" s="159"/>
      <c r="AO2371" s="159"/>
      <c r="AP2371" s="159"/>
      <c r="AQ2371" s="159"/>
      <c r="AR2371" s="159"/>
      <c r="AS2371" s="159"/>
      <c r="AT2371" s="159"/>
      <c r="AU2371" s="159"/>
    </row>
    <row r="2372" spans="27:47" ht="12.95" customHeight="1">
      <c r="AA2372" s="159"/>
      <c r="AB2372" s="159"/>
      <c r="AC2372" s="159"/>
      <c r="AD2372" s="159"/>
      <c r="AE2372" s="159"/>
      <c r="AF2372" s="215"/>
      <c r="AG2372" s="184"/>
      <c r="AN2372" s="159"/>
      <c r="AO2372" s="159"/>
      <c r="AP2372" s="159"/>
      <c r="AQ2372" s="159"/>
      <c r="AR2372" s="159"/>
      <c r="AS2372" s="159"/>
      <c r="AT2372" s="159"/>
      <c r="AU2372" s="159"/>
    </row>
    <row r="2373" spans="27:47" ht="12.95" customHeight="1">
      <c r="AA2373" s="159"/>
      <c r="AB2373" s="159"/>
      <c r="AC2373" s="159"/>
      <c r="AD2373" s="159"/>
      <c r="AE2373" s="159"/>
      <c r="AF2373" s="215"/>
      <c r="AG2373" s="184"/>
      <c r="AN2373" s="159"/>
      <c r="AO2373" s="159"/>
      <c r="AP2373" s="159"/>
      <c r="AQ2373" s="159"/>
      <c r="AR2373" s="159"/>
      <c r="AS2373" s="159"/>
      <c r="AT2373" s="159"/>
      <c r="AU2373" s="159"/>
    </row>
    <row r="2374" spans="27:47" ht="12.95" customHeight="1">
      <c r="AA2374" s="159"/>
      <c r="AB2374" s="159"/>
      <c r="AC2374" s="159"/>
      <c r="AD2374" s="159"/>
      <c r="AE2374" s="159"/>
      <c r="AF2374" s="215"/>
      <c r="AG2374" s="184"/>
      <c r="AN2374" s="159"/>
      <c r="AO2374" s="159"/>
      <c r="AP2374" s="159"/>
      <c r="AQ2374" s="159"/>
      <c r="AR2374" s="159"/>
      <c r="AS2374" s="159"/>
      <c r="AT2374" s="159"/>
      <c r="AU2374" s="159"/>
    </row>
    <row r="2375" spans="27:47" ht="12.95" customHeight="1">
      <c r="AA2375" s="159"/>
      <c r="AB2375" s="159"/>
      <c r="AC2375" s="159"/>
      <c r="AD2375" s="159"/>
      <c r="AE2375" s="159"/>
      <c r="AF2375" s="215"/>
      <c r="AG2375" s="184"/>
      <c r="AN2375" s="159"/>
      <c r="AO2375" s="159"/>
      <c r="AP2375" s="159"/>
      <c r="AQ2375" s="159"/>
      <c r="AR2375" s="159"/>
      <c r="AS2375" s="159"/>
      <c r="AT2375" s="159"/>
      <c r="AU2375" s="159"/>
    </row>
    <row r="2376" spans="27:47" ht="12.95" customHeight="1">
      <c r="AA2376" s="159"/>
      <c r="AB2376" s="159"/>
      <c r="AC2376" s="159"/>
      <c r="AD2376" s="159"/>
      <c r="AE2376" s="159"/>
      <c r="AF2376" s="215"/>
      <c r="AG2376" s="184"/>
      <c r="AN2376" s="159"/>
      <c r="AO2376" s="159"/>
      <c r="AP2376" s="159"/>
      <c r="AQ2376" s="159"/>
      <c r="AR2376" s="159"/>
      <c r="AS2376" s="159"/>
      <c r="AT2376" s="159"/>
      <c r="AU2376" s="159"/>
    </row>
    <row r="2377" spans="27:47" ht="12.95" customHeight="1">
      <c r="AA2377" s="159"/>
      <c r="AB2377" s="159"/>
      <c r="AC2377" s="159"/>
      <c r="AD2377" s="159"/>
      <c r="AE2377" s="159"/>
      <c r="AF2377" s="215"/>
      <c r="AG2377" s="184"/>
      <c r="AN2377" s="159"/>
      <c r="AO2377" s="159"/>
      <c r="AP2377" s="159"/>
      <c r="AQ2377" s="159"/>
      <c r="AR2377" s="159"/>
      <c r="AS2377" s="159"/>
      <c r="AT2377" s="159"/>
      <c r="AU2377" s="159"/>
    </row>
    <row r="2378" spans="27:47" ht="12.95" customHeight="1">
      <c r="AA2378" s="159"/>
      <c r="AB2378" s="159"/>
      <c r="AC2378" s="159"/>
      <c r="AD2378" s="159"/>
      <c r="AE2378" s="159"/>
      <c r="AF2378" s="215"/>
      <c r="AG2378" s="184"/>
      <c r="AN2378" s="159"/>
      <c r="AO2378" s="159"/>
      <c r="AP2378" s="159"/>
      <c r="AQ2378" s="159"/>
      <c r="AR2378" s="159"/>
      <c r="AS2378" s="159"/>
      <c r="AT2378" s="159"/>
      <c r="AU2378" s="159"/>
    </row>
    <row r="2379" spans="27:47" ht="12.95" customHeight="1">
      <c r="AA2379" s="159"/>
      <c r="AB2379" s="159"/>
      <c r="AC2379" s="159"/>
      <c r="AD2379" s="159"/>
      <c r="AE2379" s="159"/>
      <c r="AF2379" s="215"/>
      <c r="AG2379" s="184"/>
      <c r="AN2379" s="159"/>
      <c r="AO2379" s="159"/>
      <c r="AP2379" s="159"/>
      <c r="AQ2379" s="159"/>
      <c r="AR2379" s="159"/>
      <c r="AS2379" s="159"/>
      <c r="AT2379" s="159"/>
      <c r="AU2379" s="159"/>
    </row>
    <row r="2380" spans="27:47" ht="12.95" customHeight="1">
      <c r="AA2380" s="159"/>
      <c r="AB2380" s="159"/>
      <c r="AC2380" s="159"/>
      <c r="AD2380" s="159"/>
      <c r="AE2380" s="159"/>
      <c r="AF2380" s="215"/>
      <c r="AG2380" s="184"/>
      <c r="AN2380" s="159"/>
      <c r="AO2380" s="159"/>
      <c r="AP2380" s="159"/>
      <c r="AQ2380" s="159"/>
      <c r="AR2380" s="159"/>
      <c r="AS2380" s="159"/>
      <c r="AT2380" s="159"/>
      <c r="AU2380" s="159"/>
    </row>
    <row r="2381" spans="27:47" ht="12.95" customHeight="1">
      <c r="AA2381" s="159"/>
      <c r="AB2381" s="159"/>
      <c r="AC2381" s="159"/>
      <c r="AD2381" s="159"/>
      <c r="AE2381" s="159"/>
      <c r="AF2381" s="215"/>
      <c r="AG2381" s="184"/>
      <c r="AN2381" s="159"/>
      <c r="AO2381" s="159"/>
      <c r="AP2381" s="159"/>
      <c r="AQ2381" s="159"/>
      <c r="AR2381" s="159"/>
      <c r="AS2381" s="159"/>
      <c r="AT2381" s="159"/>
      <c r="AU2381" s="159"/>
    </row>
    <row r="2382" spans="27:47" ht="12.95" customHeight="1">
      <c r="AA2382" s="159"/>
      <c r="AB2382" s="159"/>
      <c r="AC2382" s="159"/>
      <c r="AD2382" s="159"/>
      <c r="AE2382" s="159"/>
      <c r="AF2382" s="215"/>
      <c r="AG2382" s="184"/>
      <c r="AN2382" s="159"/>
      <c r="AO2382" s="159"/>
      <c r="AP2382" s="159"/>
      <c r="AQ2382" s="159"/>
      <c r="AR2382" s="159"/>
      <c r="AS2382" s="159"/>
      <c r="AT2382" s="159"/>
      <c r="AU2382" s="159"/>
    </row>
    <row r="2383" spans="27:47" ht="12.95" customHeight="1">
      <c r="AA2383" s="159"/>
      <c r="AB2383" s="159"/>
      <c r="AC2383" s="159"/>
      <c r="AD2383" s="159"/>
      <c r="AE2383" s="159"/>
      <c r="AF2383" s="215"/>
      <c r="AG2383" s="184"/>
      <c r="AN2383" s="159"/>
      <c r="AO2383" s="159"/>
      <c r="AP2383" s="159"/>
      <c r="AQ2383" s="159"/>
      <c r="AR2383" s="159"/>
      <c r="AS2383" s="159"/>
      <c r="AT2383" s="159"/>
      <c r="AU2383" s="159"/>
    </row>
    <row r="2384" spans="27:47" ht="12.95" customHeight="1">
      <c r="AA2384" s="159"/>
      <c r="AB2384" s="159"/>
      <c r="AC2384" s="159"/>
      <c r="AD2384" s="159"/>
      <c r="AE2384" s="159"/>
      <c r="AF2384" s="215"/>
      <c r="AG2384" s="184"/>
      <c r="AN2384" s="159"/>
      <c r="AO2384" s="159"/>
      <c r="AP2384" s="159"/>
      <c r="AQ2384" s="159"/>
      <c r="AR2384" s="159"/>
      <c r="AS2384" s="159"/>
      <c r="AT2384" s="159"/>
      <c r="AU2384" s="159"/>
    </row>
    <row r="2385" spans="27:47" ht="12.95" customHeight="1">
      <c r="AA2385" s="159"/>
      <c r="AB2385" s="159"/>
      <c r="AC2385" s="159"/>
      <c r="AD2385" s="159"/>
      <c r="AE2385" s="159"/>
      <c r="AF2385" s="215"/>
      <c r="AG2385" s="184"/>
      <c r="AN2385" s="159"/>
      <c r="AO2385" s="159"/>
      <c r="AP2385" s="159"/>
      <c r="AQ2385" s="159"/>
      <c r="AR2385" s="159"/>
      <c r="AS2385" s="159"/>
      <c r="AT2385" s="159"/>
      <c r="AU2385" s="159"/>
    </row>
    <row r="2386" spans="27:47" ht="12.95" customHeight="1">
      <c r="AA2386" s="159"/>
      <c r="AB2386" s="159"/>
      <c r="AC2386" s="159"/>
      <c r="AD2386" s="159"/>
      <c r="AE2386" s="159"/>
      <c r="AF2386" s="215"/>
      <c r="AG2386" s="184"/>
      <c r="AN2386" s="159"/>
      <c r="AO2386" s="159"/>
      <c r="AP2386" s="159"/>
      <c r="AQ2386" s="159"/>
      <c r="AR2386" s="159"/>
      <c r="AS2386" s="159"/>
      <c r="AT2386" s="159"/>
      <c r="AU2386" s="159"/>
    </row>
    <row r="2387" spans="27:47" ht="12.95" customHeight="1">
      <c r="AA2387" s="159"/>
      <c r="AB2387" s="159"/>
      <c r="AC2387" s="159"/>
      <c r="AD2387" s="159"/>
      <c r="AE2387" s="159"/>
      <c r="AF2387" s="215"/>
      <c r="AG2387" s="184"/>
      <c r="AN2387" s="159"/>
      <c r="AO2387" s="159"/>
      <c r="AP2387" s="159"/>
      <c r="AQ2387" s="159"/>
      <c r="AR2387" s="159"/>
      <c r="AS2387" s="159"/>
      <c r="AT2387" s="159"/>
      <c r="AU2387" s="159"/>
    </row>
    <row r="2388" spans="27:47" ht="12.95" customHeight="1">
      <c r="AA2388" s="159"/>
      <c r="AB2388" s="159"/>
      <c r="AC2388" s="159"/>
      <c r="AD2388" s="159"/>
      <c r="AE2388" s="159"/>
      <c r="AF2388" s="215"/>
      <c r="AG2388" s="184"/>
      <c r="AN2388" s="159"/>
      <c r="AO2388" s="159"/>
      <c r="AP2388" s="159"/>
      <c r="AQ2388" s="159"/>
      <c r="AR2388" s="159"/>
      <c r="AS2388" s="159"/>
      <c r="AT2388" s="159"/>
      <c r="AU2388" s="159"/>
    </row>
    <row r="2389" spans="27:47" ht="12.95" customHeight="1">
      <c r="AA2389" s="159"/>
      <c r="AB2389" s="159"/>
      <c r="AC2389" s="159"/>
      <c r="AD2389" s="159"/>
      <c r="AE2389" s="159"/>
      <c r="AF2389" s="215"/>
      <c r="AG2389" s="184"/>
      <c r="AN2389" s="159"/>
      <c r="AO2389" s="159"/>
      <c r="AP2389" s="159"/>
      <c r="AQ2389" s="159"/>
      <c r="AR2389" s="159"/>
      <c r="AS2389" s="159"/>
      <c r="AT2389" s="159"/>
      <c r="AU2389" s="159"/>
    </row>
    <row r="2390" spans="27:47" ht="12.95" customHeight="1">
      <c r="AA2390" s="159"/>
      <c r="AB2390" s="159"/>
      <c r="AC2390" s="159"/>
      <c r="AD2390" s="159"/>
      <c r="AE2390" s="159"/>
      <c r="AF2390" s="215"/>
      <c r="AG2390" s="184"/>
      <c r="AN2390" s="159"/>
      <c r="AO2390" s="159"/>
      <c r="AP2390" s="159"/>
      <c r="AQ2390" s="159"/>
      <c r="AR2390" s="159"/>
      <c r="AS2390" s="159"/>
      <c r="AT2390" s="159"/>
      <c r="AU2390" s="159"/>
    </row>
    <row r="2391" spans="27:47" ht="12.95" customHeight="1">
      <c r="AA2391" s="159"/>
      <c r="AB2391" s="159"/>
      <c r="AC2391" s="159"/>
      <c r="AD2391" s="159"/>
      <c r="AE2391" s="159"/>
      <c r="AF2391" s="215"/>
      <c r="AG2391" s="184"/>
      <c r="AN2391" s="159"/>
      <c r="AO2391" s="159"/>
      <c r="AP2391" s="159"/>
      <c r="AQ2391" s="159"/>
      <c r="AR2391" s="159"/>
      <c r="AS2391" s="159"/>
      <c r="AT2391" s="159"/>
      <c r="AU2391" s="159"/>
    </row>
    <row r="2392" spans="27:47" ht="12.95" customHeight="1">
      <c r="AA2392" s="159"/>
      <c r="AB2392" s="159"/>
      <c r="AC2392" s="159"/>
      <c r="AD2392" s="159"/>
      <c r="AE2392" s="159"/>
      <c r="AF2392" s="215"/>
      <c r="AG2392" s="184"/>
      <c r="AN2392" s="159"/>
      <c r="AO2392" s="159"/>
      <c r="AP2392" s="159"/>
      <c r="AQ2392" s="159"/>
      <c r="AR2392" s="159"/>
      <c r="AS2392" s="159"/>
      <c r="AT2392" s="159"/>
      <c r="AU2392" s="159"/>
    </row>
    <row r="2393" spans="27:47" ht="12.95" customHeight="1">
      <c r="AA2393" s="159"/>
      <c r="AB2393" s="159"/>
      <c r="AC2393" s="159"/>
      <c r="AD2393" s="159"/>
      <c r="AE2393" s="159"/>
      <c r="AF2393" s="215"/>
      <c r="AG2393" s="184"/>
      <c r="AN2393" s="159"/>
      <c r="AO2393" s="159"/>
      <c r="AP2393" s="159"/>
      <c r="AQ2393" s="159"/>
      <c r="AR2393" s="159"/>
      <c r="AS2393" s="159"/>
      <c r="AT2393" s="159"/>
      <c r="AU2393" s="159"/>
    </row>
    <row r="2394" spans="27:47" ht="12.95" customHeight="1">
      <c r="AA2394" s="159"/>
      <c r="AB2394" s="159"/>
      <c r="AC2394" s="159"/>
      <c r="AD2394" s="159"/>
      <c r="AE2394" s="159"/>
      <c r="AF2394" s="215"/>
      <c r="AG2394" s="184"/>
      <c r="AN2394" s="159"/>
      <c r="AO2394" s="159"/>
      <c r="AP2394" s="159"/>
      <c r="AQ2394" s="159"/>
      <c r="AR2394" s="159"/>
      <c r="AS2394" s="159"/>
      <c r="AT2394" s="159"/>
      <c r="AU2394" s="159"/>
    </row>
    <row r="2395" spans="27:47" ht="12.95" customHeight="1">
      <c r="AA2395" s="159"/>
      <c r="AB2395" s="159"/>
      <c r="AC2395" s="159"/>
      <c r="AD2395" s="159"/>
      <c r="AE2395" s="159"/>
      <c r="AF2395" s="215"/>
      <c r="AG2395" s="184"/>
      <c r="AN2395" s="159"/>
      <c r="AO2395" s="159"/>
      <c r="AP2395" s="159"/>
      <c r="AQ2395" s="159"/>
      <c r="AR2395" s="159"/>
      <c r="AS2395" s="159"/>
      <c r="AT2395" s="159"/>
      <c r="AU2395" s="159"/>
    </row>
    <row r="2396" spans="27:47" ht="12.95" customHeight="1">
      <c r="AA2396" s="159"/>
      <c r="AB2396" s="159"/>
      <c r="AC2396" s="159"/>
      <c r="AD2396" s="159"/>
      <c r="AE2396" s="159"/>
      <c r="AF2396" s="215"/>
      <c r="AG2396" s="184"/>
      <c r="AN2396" s="159"/>
      <c r="AO2396" s="159"/>
      <c r="AP2396" s="159"/>
      <c r="AQ2396" s="159"/>
      <c r="AR2396" s="159"/>
      <c r="AS2396" s="159"/>
      <c r="AT2396" s="159"/>
      <c r="AU2396" s="159"/>
    </row>
    <row r="2397" spans="27:47" ht="12.95" customHeight="1">
      <c r="AA2397" s="159"/>
      <c r="AB2397" s="159"/>
      <c r="AC2397" s="159"/>
      <c r="AD2397" s="159"/>
      <c r="AE2397" s="159"/>
      <c r="AF2397" s="215"/>
      <c r="AG2397" s="184"/>
      <c r="AN2397" s="159"/>
      <c r="AO2397" s="159"/>
      <c r="AP2397" s="159"/>
      <c r="AQ2397" s="159"/>
      <c r="AR2397" s="159"/>
      <c r="AS2397" s="159"/>
      <c r="AT2397" s="159"/>
      <c r="AU2397" s="159"/>
    </row>
    <row r="2398" spans="27:47" ht="12.95" customHeight="1">
      <c r="AA2398" s="159"/>
      <c r="AB2398" s="159"/>
      <c r="AC2398" s="159"/>
      <c r="AD2398" s="159"/>
      <c r="AE2398" s="159"/>
      <c r="AF2398" s="215"/>
      <c r="AG2398" s="184"/>
      <c r="AN2398" s="159"/>
      <c r="AO2398" s="159"/>
      <c r="AP2398" s="159"/>
      <c r="AQ2398" s="159"/>
      <c r="AR2398" s="159"/>
      <c r="AS2398" s="159"/>
      <c r="AT2398" s="159"/>
      <c r="AU2398" s="159"/>
    </row>
    <row r="2399" spans="27:47" ht="12.95" customHeight="1">
      <c r="AA2399" s="159"/>
      <c r="AB2399" s="159"/>
      <c r="AC2399" s="159"/>
      <c r="AD2399" s="159"/>
      <c r="AE2399" s="159"/>
      <c r="AF2399" s="215"/>
      <c r="AG2399" s="184"/>
      <c r="AN2399" s="159"/>
      <c r="AO2399" s="159"/>
      <c r="AP2399" s="159"/>
      <c r="AQ2399" s="159"/>
      <c r="AR2399" s="159"/>
      <c r="AS2399" s="159"/>
      <c r="AT2399" s="159"/>
      <c r="AU2399" s="159"/>
    </row>
    <row r="2400" spans="27:47" ht="12.95" customHeight="1">
      <c r="AA2400" s="159"/>
      <c r="AB2400" s="159"/>
      <c r="AC2400" s="159"/>
      <c r="AD2400" s="159"/>
      <c r="AE2400" s="159"/>
      <c r="AF2400" s="215"/>
      <c r="AG2400" s="184"/>
      <c r="AN2400" s="159"/>
      <c r="AO2400" s="159"/>
      <c r="AP2400" s="159"/>
      <c r="AQ2400" s="159"/>
      <c r="AR2400" s="159"/>
      <c r="AS2400" s="159"/>
      <c r="AT2400" s="159"/>
      <c r="AU2400" s="159"/>
    </row>
    <row r="2401" spans="27:47" ht="12.95" customHeight="1">
      <c r="AA2401" s="159"/>
      <c r="AB2401" s="159"/>
      <c r="AC2401" s="159"/>
      <c r="AD2401" s="159"/>
      <c r="AE2401" s="159"/>
      <c r="AF2401" s="215"/>
      <c r="AG2401" s="184"/>
      <c r="AN2401" s="159"/>
      <c r="AO2401" s="159"/>
      <c r="AP2401" s="159"/>
      <c r="AQ2401" s="159"/>
      <c r="AR2401" s="159"/>
      <c r="AS2401" s="159"/>
      <c r="AT2401" s="159"/>
      <c r="AU2401" s="159"/>
    </row>
    <row r="2402" spans="27:47" ht="12.95" customHeight="1">
      <c r="AA2402" s="159"/>
      <c r="AB2402" s="159"/>
      <c r="AC2402" s="159"/>
      <c r="AD2402" s="159"/>
      <c r="AE2402" s="159"/>
      <c r="AF2402" s="215"/>
      <c r="AG2402" s="184"/>
      <c r="AN2402" s="159"/>
      <c r="AO2402" s="159"/>
      <c r="AP2402" s="159"/>
      <c r="AQ2402" s="159"/>
      <c r="AR2402" s="159"/>
      <c r="AS2402" s="159"/>
      <c r="AT2402" s="159"/>
      <c r="AU2402" s="159"/>
    </row>
    <row r="2403" spans="27:47" ht="12.95" customHeight="1">
      <c r="AA2403" s="159"/>
      <c r="AB2403" s="159"/>
      <c r="AC2403" s="159"/>
      <c r="AD2403" s="159"/>
      <c r="AE2403" s="159"/>
      <c r="AF2403" s="215"/>
      <c r="AG2403" s="184"/>
      <c r="AN2403" s="159"/>
      <c r="AO2403" s="159"/>
      <c r="AP2403" s="159"/>
      <c r="AQ2403" s="159"/>
      <c r="AR2403" s="159"/>
      <c r="AS2403" s="159"/>
      <c r="AT2403" s="159"/>
      <c r="AU2403" s="159"/>
    </row>
    <row r="2404" spans="27:47" ht="12.95" customHeight="1">
      <c r="AA2404" s="159"/>
      <c r="AB2404" s="159"/>
      <c r="AC2404" s="159"/>
      <c r="AD2404" s="159"/>
      <c r="AE2404" s="159"/>
      <c r="AF2404" s="215"/>
      <c r="AG2404" s="184"/>
      <c r="AN2404" s="159"/>
      <c r="AO2404" s="159"/>
      <c r="AP2404" s="159"/>
      <c r="AQ2404" s="159"/>
      <c r="AR2404" s="159"/>
      <c r="AS2404" s="159"/>
      <c r="AT2404" s="159"/>
      <c r="AU2404" s="159"/>
    </row>
    <row r="2405" spans="27:47" ht="12.95" customHeight="1">
      <c r="AA2405" s="159"/>
      <c r="AB2405" s="159"/>
      <c r="AC2405" s="159"/>
      <c r="AD2405" s="159"/>
      <c r="AE2405" s="159"/>
      <c r="AF2405" s="215"/>
      <c r="AG2405" s="184"/>
      <c r="AN2405" s="159"/>
      <c r="AO2405" s="159"/>
      <c r="AP2405" s="159"/>
      <c r="AQ2405" s="159"/>
      <c r="AR2405" s="159"/>
      <c r="AS2405" s="159"/>
      <c r="AT2405" s="159"/>
      <c r="AU2405" s="159"/>
    </row>
    <row r="2406" spans="27:47" ht="12.95" customHeight="1">
      <c r="AA2406" s="159"/>
      <c r="AB2406" s="159"/>
      <c r="AC2406" s="159"/>
      <c r="AD2406" s="159"/>
      <c r="AE2406" s="159"/>
      <c r="AF2406" s="215"/>
      <c r="AG2406" s="184"/>
      <c r="AN2406" s="159"/>
      <c r="AO2406" s="159"/>
      <c r="AP2406" s="159"/>
      <c r="AQ2406" s="159"/>
      <c r="AR2406" s="159"/>
      <c r="AS2406" s="159"/>
      <c r="AT2406" s="159"/>
      <c r="AU2406" s="159"/>
    </row>
    <row r="2407" spans="27:47" ht="12.95" customHeight="1">
      <c r="AA2407" s="159"/>
      <c r="AB2407" s="159"/>
      <c r="AC2407" s="159"/>
      <c r="AD2407" s="159"/>
      <c r="AE2407" s="159"/>
      <c r="AF2407" s="215"/>
      <c r="AG2407" s="184"/>
      <c r="AN2407" s="159"/>
      <c r="AO2407" s="159"/>
      <c r="AP2407" s="159"/>
      <c r="AQ2407" s="159"/>
      <c r="AR2407" s="159"/>
      <c r="AS2407" s="159"/>
      <c r="AT2407" s="159"/>
      <c r="AU2407" s="159"/>
    </row>
    <row r="2408" spans="27:47" ht="12.95" customHeight="1">
      <c r="AA2408" s="159"/>
      <c r="AB2408" s="159"/>
      <c r="AC2408" s="159"/>
      <c r="AD2408" s="159"/>
      <c r="AE2408" s="159"/>
      <c r="AF2408" s="215"/>
      <c r="AG2408" s="184"/>
      <c r="AN2408" s="159"/>
      <c r="AO2408" s="159"/>
      <c r="AP2408" s="159"/>
      <c r="AQ2408" s="159"/>
      <c r="AR2408" s="159"/>
      <c r="AS2408" s="159"/>
      <c r="AT2408" s="159"/>
      <c r="AU2408" s="159"/>
    </row>
    <row r="2409" spans="27:47" ht="12.95" customHeight="1">
      <c r="AA2409" s="159"/>
      <c r="AB2409" s="159"/>
      <c r="AC2409" s="159"/>
      <c r="AD2409" s="159"/>
      <c r="AE2409" s="159"/>
      <c r="AF2409" s="215"/>
      <c r="AG2409" s="184"/>
      <c r="AN2409" s="159"/>
      <c r="AO2409" s="159"/>
      <c r="AP2409" s="159"/>
      <c r="AQ2409" s="159"/>
      <c r="AR2409" s="159"/>
      <c r="AS2409" s="159"/>
      <c r="AT2409" s="159"/>
      <c r="AU2409" s="159"/>
    </row>
    <row r="2410" spans="27:47" ht="12.95" customHeight="1">
      <c r="AA2410" s="159"/>
      <c r="AB2410" s="159"/>
      <c r="AC2410" s="159"/>
      <c r="AD2410" s="159"/>
      <c r="AE2410" s="159"/>
      <c r="AF2410" s="215"/>
      <c r="AG2410" s="184"/>
      <c r="AN2410" s="159"/>
      <c r="AO2410" s="159"/>
      <c r="AP2410" s="159"/>
      <c r="AQ2410" s="159"/>
      <c r="AR2410" s="159"/>
      <c r="AS2410" s="159"/>
      <c r="AT2410" s="159"/>
      <c r="AU2410" s="159"/>
    </row>
    <row r="2411" spans="27:47" ht="12.95" customHeight="1">
      <c r="AA2411" s="159"/>
      <c r="AB2411" s="159"/>
      <c r="AC2411" s="159"/>
      <c r="AD2411" s="159"/>
      <c r="AE2411" s="159"/>
      <c r="AF2411" s="215"/>
      <c r="AG2411" s="184"/>
      <c r="AN2411" s="159"/>
      <c r="AO2411" s="159"/>
      <c r="AP2411" s="159"/>
      <c r="AQ2411" s="159"/>
      <c r="AR2411" s="159"/>
      <c r="AS2411" s="159"/>
      <c r="AT2411" s="159"/>
      <c r="AU2411" s="159"/>
    </row>
    <row r="2412" spans="27:47" ht="12.95" customHeight="1">
      <c r="AA2412" s="159"/>
      <c r="AB2412" s="159"/>
      <c r="AC2412" s="159"/>
      <c r="AD2412" s="159"/>
      <c r="AE2412" s="159"/>
      <c r="AF2412" s="215"/>
      <c r="AG2412" s="184"/>
      <c r="AN2412" s="159"/>
      <c r="AO2412" s="159"/>
      <c r="AP2412" s="159"/>
      <c r="AQ2412" s="159"/>
      <c r="AR2412" s="159"/>
      <c r="AS2412" s="159"/>
      <c r="AT2412" s="159"/>
      <c r="AU2412" s="159"/>
    </row>
    <row r="2413" spans="27:47" ht="12.95" customHeight="1">
      <c r="AA2413" s="159"/>
      <c r="AB2413" s="159"/>
      <c r="AC2413" s="159"/>
      <c r="AD2413" s="159"/>
      <c r="AE2413" s="159"/>
      <c r="AF2413" s="215"/>
      <c r="AG2413" s="184"/>
      <c r="AN2413" s="159"/>
      <c r="AO2413" s="159"/>
      <c r="AP2413" s="159"/>
      <c r="AQ2413" s="159"/>
      <c r="AR2413" s="159"/>
      <c r="AS2413" s="159"/>
      <c r="AT2413" s="159"/>
      <c r="AU2413" s="159"/>
    </row>
    <row r="2414" spans="27:47" ht="12.95" customHeight="1">
      <c r="AA2414" s="159"/>
      <c r="AB2414" s="159"/>
      <c r="AC2414" s="159"/>
      <c r="AD2414" s="159"/>
      <c r="AE2414" s="159"/>
      <c r="AF2414" s="215"/>
      <c r="AG2414" s="184"/>
      <c r="AN2414" s="159"/>
      <c r="AO2414" s="159"/>
      <c r="AP2414" s="159"/>
      <c r="AQ2414" s="159"/>
      <c r="AR2414" s="159"/>
      <c r="AS2414" s="159"/>
      <c r="AT2414" s="159"/>
      <c r="AU2414" s="159"/>
    </row>
    <row r="2415" spans="27:47" ht="12.95" customHeight="1">
      <c r="AA2415" s="159"/>
      <c r="AB2415" s="159"/>
      <c r="AC2415" s="159"/>
      <c r="AD2415" s="159"/>
      <c r="AE2415" s="159"/>
      <c r="AF2415" s="215"/>
      <c r="AG2415" s="184"/>
      <c r="AN2415" s="159"/>
      <c r="AO2415" s="159"/>
      <c r="AP2415" s="159"/>
      <c r="AQ2415" s="159"/>
      <c r="AR2415" s="159"/>
      <c r="AS2415" s="159"/>
      <c r="AT2415" s="159"/>
      <c r="AU2415" s="159"/>
    </row>
    <row r="2416" spans="27:47" ht="12.95" customHeight="1">
      <c r="AA2416" s="159"/>
      <c r="AB2416" s="159"/>
      <c r="AC2416" s="159"/>
      <c r="AD2416" s="159"/>
      <c r="AE2416" s="159"/>
      <c r="AF2416" s="215"/>
      <c r="AG2416" s="184"/>
      <c r="AN2416" s="159"/>
      <c r="AO2416" s="159"/>
      <c r="AP2416" s="159"/>
      <c r="AQ2416" s="159"/>
      <c r="AR2416" s="159"/>
      <c r="AS2416" s="159"/>
      <c r="AT2416" s="159"/>
      <c r="AU2416" s="159"/>
    </row>
    <row r="2417" spans="27:47" ht="12.95" customHeight="1">
      <c r="AA2417" s="159"/>
      <c r="AB2417" s="159"/>
      <c r="AC2417" s="159"/>
      <c r="AD2417" s="159"/>
      <c r="AE2417" s="159"/>
      <c r="AF2417" s="215"/>
      <c r="AG2417" s="184"/>
      <c r="AN2417" s="159"/>
      <c r="AO2417" s="159"/>
      <c r="AP2417" s="159"/>
      <c r="AQ2417" s="159"/>
      <c r="AR2417" s="159"/>
      <c r="AS2417" s="159"/>
      <c r="AT2417" s="159"/>
      <c r="AU2417" s="159"/>
    </row>
    <row r="2418" spans="27:47" ht="12.95" customHeight="1">
      <c r="AA2418" s="159"/>
      <c r="AB2418" s="159"/>
      <c r="AC2418" s="159"/>
      <c r="AD2418" s="159"/>
      <c r="AE2418" s="159"/>
      <c r="AF2418" s="215"/>
      <c r="AG2418" s="184"/>
      <c r="AN2418" s="159"/>
      <c r="AO2418" s="159"/>
      <c r="AP2418" s="159"/>
      <c r="AQ2418" s="159"/>
      <c r="AR2418" s="159"/>
      <c r="AS2418" s="159"/>
      <c r="AT2418" s="159"/>
      <c r="AU2418" s="159"/>
    </row>
    <row r="2419" spans="27:47" ht="12.95" customHeight="1">
      <c r="AA2419" s="159"/>
      <c r="AB2419" s="159"/>
      <c r="AC2419" s="159"/>
      <c r="AD2419" s="159"/>
      <c r="AE2419" s="159"/>
      <c r="AF2419" s="215"/>
      <c r="AG2419" s="184"/>
      <c r="AN2419" s="159"/>
      <c r="AO2419" s="159"/>
      <c r="AP2419" s="159"/>
      <c r="AQ2419" s="159"/>
      <c r="AR2419" s="159"/>
      <c r="AS2419" s="159"/>
      <c r="AT2419" s="159"/>
      <c r="AU2419" s="159"/>
    </row>
    <row r="2420" spans="27:47" ht="12.95" customHeight="1">
      <c r="AA2420" s="159"/>
      <c r="AB2420" s="159"/>
      <c r="AC2420" s="159"/>
      <c r="AD2420" s="159"/>
      <c r="AE2420" s="159"/>
      <c r="AF2420" s="215"/>
      <c r="AG2420" s="184"/>
      <c r="AN2420" s="159"/>
      <c r="AO2420" s="159"/>
      <c r="AP2420" s="159"/>
      <c r="AQ2420" s="159"/>
      <c r="AR2420" s="159"/>
      <c r="AS2420" s="159"/>
      <c r="AT2420" s="159"/>
      <c r="AU2420" s="159"/>
    </row>
    <row r="2421" spans="27:47" ht="12.95" customHeight="1">
      <c r="AA2421" s="159"/>
      <c r="AB2421" s="159"/>
      <c r="AC2421" s="159"/>
      <c r="AD2421" s="159"/>
      <c r="AE2421" s="159"/>
      <c r="AF2421" s="215"/>
      <c r="AG2421" s="184"/>
      <c r="AN2421" s="159"/>
      <c r="AO2421" s="159"/>
      <c r="AP2421" s="159"/>
      <c r="AQ2421" s="159"/>
      <c r="AR2421" s="159"/>
      <c r="AS2421" s="159"/>
      <c r="AT2421" s="159"/>
      <c r="AU2421" s="159"/>
    </row>
    <row r="2422" spans="27:47" ht="12.95" customHeight="1">
      <c r="AA2422" s="159"/>
      <c r="AB2422" s="159"/>
      <c r="AC2422" s="159"/>
      <c r="AD2422" s="159"/>
      <c r="AE2422" s="159"/>
      <c r="AF2422" s="215"/>
      <c r="AG2422" s="184"/>
      <c r="AN2422" s="159"/>
      <c r="AO2422" s="159"/>
      <c r="AP2422" s="159"/>
      <c r="AQ2422" s="159"/>
      <c r="AR2422" s="159"/>
      <c r="AS2422" s="159"/>
      <c r="AT2422" s="159"/>
      <c r="AU2422" s="159"/>
    </row>
    <row r="2423" spans="27:47" ht="12.95" customHeight="1">
      <c r="AA2423" s="159"/>
      <c r="AB2423" s="159"/>
      <c r="AC2423" s="159"/>
      <c r="AD2423" s="159"/>
      <c r="AE2423" s="159"/>
      <c r="AF2423" s="215"/>
      <c r="AG2423" s="184"/>
      <c r="AN2423" s="159"/>
      <c r="AO2423" s="159"/>
      <c r="AP2423" s="159"/>
      <c r="AQ2423" s="159"/>
      <c r="AR2423" s="159"/>
      <c r="AS2423" s="159"/>
      <c r="AT2423" s="159"/>
      <c r="AU2423" s="159"/>
    </row>
    <row r="2424" spans="27:47" ht="12.95" customHeight="1">
      <c r="AA2424" s="159"/>
      <c r="AB2424" s="159"/>
      <c r="AC2424" s="159"/>
      <c r="AD2424" s="159"/>
      <c r="AE2424" s="159"/>
      <c r="AF2424" s="215"/>
      <c r="AG2424" s="184"/>
      <c r="AN2424" s="159"/>
      <c r="AO2424" s="159"/>
      <c r="AP2424" s="159"/>
      <c r="AQ2424" s="159"/>
      <c r="AR2424" s="159"/>
      <c r="AS2424" s="159"/>
      <c r="AT2424" s="159"/>
      <c r="AU2424" s="159"/>
    </row>
    <row r="2425" spans="27:47" ht="12.95" customHeight="1">
      <c r="AA2425" s="159"/>
      <c r="AB2425" s="159"/>
      <c r="AC2425" s="159"/>
      <c r="AD2425" s="159"/>
      <c r="AE2425" s="159"/>
      <c r="AF2425" s="215"/>
      <c r="AG2425" s="184"/>
      <c r="AN2425" s="159"/>
      <c r="AO2425" s="159"/>
      <c r="AP2425" s="159"/>
      <c r="AQ2425" s="159"/>
      <c r="AR2425" s="159"/>
      <c r="AS2425" s="159"/>
      <c r="AT2425" s="159"/>
      <c r="AU2425" s="159"/>
    </row>
    <row r="2426" spans="27:47" ht="12.95" customHeight="1">
      <c r="AA2426" s="159"/>
      <c r="AB2426" s="159"/>
      <c r="AC2426" s="159"/>
      <c r="AD2426" s="159"/>
      <c r="AE2426" s="159"/>
      <c r="AF2426" s="215"/>
      <c r="AG2426" s="184"/>
      <c r="AN2426" s="159"/>
      <c r="AO2426" s="159"/>
      <c r="AP2426" s="159"/>
      <c r="AQ2426" s="159"/>
      <c r="AR2426" s="159"/>
      <c r="AS2426" s="159"/>
      <c r="AT2426" s="159"/>
      <c r="AU2426" s="159"/>
    </row>
    <row r="2427" spans="27:47" ht="12.95" customHeight="1">
      <c r="AA2427" s="159"/>
      <c r="AB2427" s="159"/>
      <c r="AC2427" s="159"/>
      <c r="AD2427" s="159"/>
      <c r="AE2427" s="159"/>
      <c r="AF2427" s="215"/>
      <c r="AG2427" s="184"/>
      <c r="AN2427" s="159"/>
      <c r="AO2427" s="159"/>
      <c r="AP2427" s="159"/>
      <c r="AQ2427" s="159"/>
      <c r="AR2427" s="159"/>
      <c r="AS2427" s="159"/>
      <c r="AT2427" s="159"/>
      <c r="AU2427" s="159"/>
    </row>
    <row r="2428" spans="27:47" ht="12.95" customHeight="1">
      <c r="AA2428" s="159"/>
      <c r="AB2428" s="159"/>
      <c r="AC2428" s="159"/>
      <c r="AD2428" s="159"/>
      <c r="AE2428" s="159"/>
      <c r="AF2428" s="215"/>
      <c r="AG2428" s="184"/>
      <c r="AN2428" s="159"/>
      <c r="AO2428" s="159"/>
      <c r="AP2428" s="159"/>
      <c r="AQ2428" s="159"/>
      <c r="AR2428" s="159"/>
      <c r="AS2428" s="159"/>
      <c r="AT2428" s="159"/>
      <c r="AU2428" s="159"/>
    </row>
    <row r="2429" spans="27:47" ht="12.95" customHeight="1">
      <c r="AA2429" s="159"/>
      <c r="AB2429" s="159"/>
      <c r="AC2429" s="159"/>
      <c r="AD2429" s="159"/>
      <c r="AE2429" s="159"/>
      <c r="AF2429" s="215"/>
      <c r="AG2429" s="184"/>
      <c r="AN2429" s="159"/>
      <c r="AO2429" s="159"/>
      <c r="AP2429" s="159"/>
      <c r="AQ2429" s="159"/>
      <c r="AR2429" s="159"/>
      <c r="AS2429" s="159"/>
      <c r="AT2429" s="159"/>
      <c r="AU2429" s="159"/>
    </row>
    <row r="2430" spans="27:47" ht="12.95" customHeight="1">
      <c r="AA2430" s="159"/>
      <c r="AB2430" s="159"/>
      <c r="AC2430" s="159"/>
      <c r="AD2430" s="159"/>
      <c r="AE2430" s="159"/>
      <c r="AF2430" s="215"/>
      <c r="AG2430" s="184"/>
      <c r="AN2430" s="159"/>
      <c r="AO2430" s="159"/>
      <c r="AP2430" s="159"/>
      <c r="AQ2430" s="159"/>
      <c r="AR2430" s="159"/>
      <c r="AS2430" s="159"/>
      <c r="AT2430" s="159"/>
      <c r="AU2430" s="159"/>
    </row>
    <row r="2431" spans="27:47" ht="12.95" customHeight="1">
      <c r="AA2431" s="159"/>
      <c r="AB2431" s="159"/>
      <c r="AC2431" s="159"/>
      <c r="AD2431" s="159"/>
      <c r="AE2431" s="159"/>
      <c r="AF2431" s="215"/>
      <c r="AG2431" s="184"/>
      <c r="AN2431" s="159"/>
      <c r="AO2431" s="159"/>
      <c r="AP2431" s="159"/>
      <c r="AQ2431" s="159"/>
      <c r="AR2431" s="159"/>
      <c r="AS2431" s="159"/>
      <c r="AT2431" s="159"/>
      <c r="AU2431" s="159"/>
    </row>
    <row r="2432" spans="27:47" ht="12.95" customHeight="1">
      <c r="AA2432" s="159"/>
      <c r="AB2432" s="159"/>
      <c r="AC2432" s="159"/>
      <c r="AD2432" s="159"/>
      <c r="AE2432" s="159"/>
      <c r="AF2432" s="215"/>
      <c r="AG2432" s="184"/>
      <c r="AN2432" s="159"/>
      <c r="AO2432" s="159"/>
      <c r="AP2432" s="159"/>
      <c r="AQ2432" s="159"/>
      <c r="AR2432" s="159"/>
      <c r="AS2432" s="159"/>
      <c r="AT2432" s="159"/>
      <c r="AU2432" s="159"/>
    </row>
    <row r="2433" spans="27:47" ht="12.95" customHeight="1">
      <c r="AA2433" s="159"/>
      <c r="AB2433" s="159"/>
      <c r="AC2433" s="159"/>
      <c r="AD2433" s="159"/>
      <c r="AE2433" s="159"/>
      <c r="AF2433" s="215"/>
      <c r="AG2433" s="184"/>
      <c r="AN2433" s="159"/>
      <c r="AO2433" s="159"/>
      <c r="AP2433" s="159"/>
      <c r="AQ2433" s="159"/>
      <c r="AR2433" s="159"/>
      <c r="AS2433" s="159"/>
      <c r="AT2433" s="159"/>
      <c r="AU2433" s="159"/>
    </row>
    <row r="2434" spans="27:47" ht="12.95" customHeight="1">
      <c r="AA2434" s="159"/>
      <c r="AB2434" s="159"/>
      <c r="AC2434" s="159"/>
      <c r="AD2434" s="159"/>
      <c r="AE2434" s="159"/>
      <c r="AF2434" s="215"/>
      <c r="AG2434" s="184"/>
      <c r="AN2434" s="159"/>
      <c r="AO2434" s="159"/>
      <c r="AP2434" s="159"/>
      <c r="AQ2434" s="159"/>
      <c r="AR2434" s="159"/>
      <c r="AS2434" s="159"/>
      <c r="AT2434" s="159"/>
      <c r="AU2434" s="159"/>
    </row>
    <row r="2435" spans="27:47" ht="12.95" customHeight="1">
      <c r="AA2435" s="159"/>
      <c r="AB2435" s="159"/>
      <c r="AC2435" s="159"/>
      <c r="AD2435" s="159"/>
      <c r="AE2435" s="159"/>
      <c r="AF2435" s="215"/>
      <c r="AG2435" s="184"/>
      <c r="AN2435" s="159"/>
      <c r="AO2435" s="159"/>
      <c r="AP2435" s="159"/>
      <c r="AQ2435" s="159"/>
      <c r="AR2435" s="159"/>
      <c r="AS2435" s="159"/>
      <c r="AT2435" s="159"/>
      <c r="AU2435" s="159"/>
    </row>
    <row r="2436" spans="27:47" ht="12.95" customHeight="1">
      <c r="AA2436" s="159"/>
      <c r="AB2436" s="159"/>
      <c r="AC2436" s="159"/>
      <c r="AD2436" s="159"/>
      <c r="AE2436" s="159"/>
      <c r="AF2436" s="215"/>
      <c r="AG2436" s="184"/>
      <c r="AN2436" s="159"/>
      <c r="AO2436" s="159"/>
      <c r="AP2436" s="159"/>
      <c r="AQ2436" s="159"/>
      <c r="AR2436" s="159"/>
      <c r="AS2436" s="159"/>
      <c r="AT2436" s="159"/>
      <c r="AU2436" s="159"/>
    </row>
    <row r="2437" spans="27:47" ht="12.95" customHeight="1">
      <c r="AA2437" s="159"/>
      <c r="AB2437" s="159"/>
      <c r="AC2437" s="159"/>
      <c r="AD2437" s="159"/>
      <c r="AE2437" s="159"/>
      <c r="AF2437" s="215"/>
      <c r="AG2437" s="184"/>
      <c r="AN2437" s="159"/>
      <c r="AO2437" s="159"/>
      <c r="AP2437" s="159"/>
      <c r="AQ2437" s="159"/>
      <c r="AR2437" s="159"/>
      <c r="AS2437" s="159"/>
      <c r="AT2437" s="159"/>
      <c r="AU2437" s="159"/>
    </row>
    <row r="2438" spans="27:47" ht="12.95" customHeight="1">
      <c r="AA2438" s="159"/>
      <c r="AB2438" s="159"/>
      <c r="AC2438" s="159"/>
      <c r="AD2438" s="159"/>
      <c r="AE2438" s="159"/>
      <c r="AF2438" s="215"/>
      <c r="AG2438" s="184"/>
      <c r="AN2438" s="159"/>
      <c r="AO2438" s="159"/>
      <c r="AP2438" s="159"/>
      <c r="AQ2438" s="159"/>
      <c r="AR2438" s="159"/>
      <c r="AS2438" s="159"/>
      <c r="AT2438" s="159"/>
      <c r="AU2438" s="159"/>
    </row>
    <row r="2439" spans="27:47" ht="12.95" customHeight="1">
      <c r="AA2439" s="159"/>
      <c r="AB2439" s="159"/>
      <c r="AC2439" s="159"/>
      <c r="AD2439" s="159"/>
      <c r="AE2439" s="159"/>
      <c r="AF2439" s="215"/>
      <c r="AG2439" s="184"/>
      <c r="AN2439" s="159"/>
      <c r="AO2439" s="159"/>
      <c r="AP2439" s="159"/>
      <c r="AQ2439" s="159"/>
      <c r="AR2439" s="159"/>
      <c r="AS2439" s="159"/>
      <c r="AT2439" s="159"/>
      <c r="AU2439" s="159"/>
    </row>
    <row r="2440" spans="27:47" ht="12.95" customHeight="1">
      <c r="AA2440" s="159"/>
      <c r="AB2440" s="159"/>
      <c r="AC2440" s="159"/>
      <c r="AD2440" s="159"/>
      <c r="AE2440" s="159"/>
      <c r="AF2440" s="215"/>
      <c r="AG2440" s="184"/>
      <c r="AN2440" s="159"/>
      <c r="AO2440" s="159"/>
      <c r="AP2440" s="159"/>
      <c r="AQ2440" s="159"/>
      <c r="AR2440" s="159"/>
      <c r="AS2440" s="159"/>
      <c r="AT2440" s="159"/>
      <c r="AU2440" s="159"/>
    </row>
    <row r="2441" spans="27:47" ht="12.95" customHeight="1">
      <c r="AA2441" s="159"/>
      <c r="AB2441" s="159"/>
      <c r="AC2441" s="159"/>
      <c r="AD2441" s="159"/>
      <c r="AE2441" s="159"/>
      <c r="AF2441" s="215"/>
      <c r="AG2441" s="184"/>
      <c r="AN2441" s="159"/>
      <c r="AO2441" s="159"/>
      <c r="AP2441" s="159"/>
      <c r="AQ2441" s="159"/>
      <c r="AR2441" s="159"/>
      <c r="AS2441" s="159"/>
      <c r="AT2441" s="159"/>
      <c r="AU2441" s="159"/>
    </row>
    <row r="2442" spans="27:47" ht="12.95" customHeight="1">
      <c r="AA2442" s="159"/>
      <c r="AB2442" s="159"/>
      <c r="AC2442" s="159"/>
      <c r="AD2442" s="159"/>
      <c r="AE2442" s="159"/>
      <c r="AF2442" s="215"/>
      <c r="AG2442" s="184"/>
      <c r="AN2442" s="159"/>
      <c r="AO2442" s="159"/>
      <c r="AP2442" s="159"/>
      <c r="AQ2442" s="159"/>
      <c r="AR2442" s="159"/>
      <c r="AS2442" s="159"/>
      <c r="AT2442" s="159"/>
      <c r="AU2442" s="159"/>
    </row>
    <row r="2443" spans="27:47" ht="12.95" customHeight="1">
      <c r="AA2443" s="159"/>
      <c r="AB2443" s="159"/>
      <c r="AC2443" s="159"/>
      <c r="AD2443" s="159"/>
      <c r="AE2443" s="159"/>
      <c r="AF2443" s="215"/>
      <c r="AG2443" s="184"/>
      <c r="AN2443" s="159"/>
      <c r="AO2443" s="159"/>
      <c r="AP2443" s="159"/>
      <c r="AQ2443" s="159"/>
      <c r="AR2443" s="159"/>
      <c r="AS2443" s="159"/>
      <c r="AT2443" s="159"/>
      <c r="AU2443" s="159"/>
    </row>
    <row r="2444" spans="27:47" ht="12.95" customHeight="1">
      <c r="AA2444" s="159"/>
      <c r="AB2444" s="159"/>
      <c r="AC2444" s="159"/>
      <c r="AD2444" s="159"/>
      <c r="AE2444" s="159"/>
      <c r="AF2444" s="215"/>
      <c r="AG2444" s="184"/>
      <c r="AN2444" s="159"/>
      <c r="AO2444" s="159"/>
      <c r="AP2444" s="159"/>
      <c r="AQ2444" s="159"/>
      <c r="AR2444" s="159"/>
      <c r="AS2444" s="159"/>
      <c r="AT2444" s="159"/>
      <c r="AU2444" s="159"/>
    </row>
    <row r="2445" spans="27:47" ht="12.95" customHeight="1">
      <c r="AA2445" s="159"/>
      <c r="AB2445" s="159"/>
      <c r="AC2445" s="159"/>
      <c r="AD2445" s="159"/>
      <c r="AE2445" s="159"/>
      <c r="AF2445" s="215"/>
      <c r="AG2445" s="184"/>
      <c r="AN2445" s="159"/>
      <c r="AO2445" s="159"/>
      <c r="AP2445" s="159"/>
      <c r="AQ2445" s="159"/>
      <c r="AR2445" s="159"/>
      <c r="AS2445" s="159"/>
      <c r="AT2445" s="159"/>
      <c r="AU2445" s="159"/>
    </row>
    <row r="2446" spans="27:47" ht="12.95" customHeight="1">
      <c r="AA2446" s="159"/>
      <c r="AB2446" s="159"/>
      <c r="AC2446" s="159"/>
      <c r="AD2446" s="159"/>
      <c r="AE2446" s="159"/>
      <c r="AF2446" s="215"/>
      <c r="AG2446" s="184"/>
      <c r="AN2446" s="159"/>
      <c r="AO2446" s="159"/>
      <c r="AP2446" s="159"/>
      <c r="AQ2446" s="159"/>
      <c r="AR2446" s="159"/>
      <c r="AS2446" s="159"/>
      <c r="AT2446" s="159"/>
      <c r="AU2446" s="159"/>
    </row>
    <row r="2447" spans="27:47" ht="12.95" customHeight="1">
      <c r="AA2447" s="159"/>
      <c r="AB2447" s="159"/>
      <c r="AC2447" s="159"/>
      <c r="AD2447" s="159"/>
      <c r="AE2447" s="159"/>
      <c r="AF2447" s="215"/>
      <c r="AG2447" s="184"/>
      <c r="AN2447" s="159"/>
      <c r="AO2447" s="159"/>
      <c r="AP2447" s="159"/>
      <c r="AQ2447" s="159"/>
      <c r="AR2447" s="159"/>
      <c r="AS2447" s="159"/>
      <c r="AT2447" s="159"/>
      <c r="AU2447" s="159"/>
    </row>
    <row r="2448" spans="27:47" ht="12.95" customHeight="1">
      <c r="AA2448" s="159"/>
      <c r="AB2448" s="159"/>
      <c r="AC2448" s="159"/>
      <c r="AD2448" s="159"/>
      <c r="AE2448" s="159"/>
      <c r="AF2448" s="215"/>
      <c r="AG2448" s="184"/>
      <c r="AN2448" s="159"/>
      <c r="AO2448" s="159"/>
      <c r="AP2448" s="159"/>
      <c r="AQ2448" s="159"/>
      <c r="AR2448" s="159"/>
      <c r="AS2448" s="159"/>
      <c r="AT2448" s="159"/>
      <c r="AU2448" s="159"/>
    </row>
    <row r="2449" spans="27:47" ht="12.95" customHeight="1">
      <c r="AA2449" s="159"/>
      <c r="AB2449" s="159"/>
      <c r="AC2449" s="159"/>
      <c r="AD2449" s="159"/>
      <c r="AE2449" s="159"/>
      <c r="AF2449" s="215"/>
      <c r="AG2449" s="184"/>
      <c r="AN2449" s="159"/>
      <c r="AO2449" s="159"/>
      <c r="AP2449" s="159"/>
      <c r="AQ2449" s="159"/>
      <c r="AR2449" s="159"/>
      <c r="AS2449" s="159"/>
      <c r="AT2449" s="159"/>
      <c r="AU2449" s="159"/>
    </row>
    <row r="2450" spans="27:47" ht="12.95" customHeight="1">
      <c r="AA2450" s="159"/>
      <c r="AB2450" s="159"/>
      <c r="AC2450" s="159"/>
      <c r="AD2450" s="159"/>
      <c r="AE2450" s="159"/>
      <c r="AF2450" s="215"/>
      <c r="AG2450" s="184"/>
      <c r="AN2450" s="159"/>
      <c r="AO2450" s="159"/>
      <c r="AP2450" s="159"/>
      <c r="AQ2450" s="159"/>
      <c r="AR2450" s="159"/>
      <c r="AS2450" s="159"/>
      <c r="AT2450" s="159"/>
      <c r="AU2450" s="159"/>
    </row>
    <row r="2451" spans="27:47" ht="12.95" customHeight="1">
      <c r="AA2451" s="159"/>
      <c r="AB2451" s="159"/>
      <c r="AC2451" s="159"/>
      <c r="AD2451" s="159"/>
      <c r="AE2451" s="159"/>
      <c r="AF2451" s="215"/>
      <c r="AG2451" s="184"/>
      <c r="AN2451" s="159"/>
      <c r="AO2451" s="159"/>
      <c r="AP2451" s="159"/>
      <c r="AQ2451" s="159"/>
      <c r="AR2451" s="159"/>
      <c r="AS2451" s="159"/>
      <c r="AT2451" s="159"/>
      <c r="AU2451" s="159"/>
    </row>
    <row r="2452" spans="27:47" ht="12.95" customHeight="1">
      <c r="AA2452" s="159"/>
      <c r="AB2452" s="159"/>
      <c r="AC2452" s="159"/>
      <c r="AD2452" s="159"/>
      <c r="AE2452" s="159"/>
      <c r="AF2452" s="215"/>
      <c r="AG2452" s="184"/>
      <c r="AN2452" s="159"/>
      <c r="AO2452" s="159"/>
      <c r="AP2452" s="159"/>
      <c r="AQ2452" s="159"/>
      <c r="AR2452" s="159"/>
      <c r="AS2452" s="159"/>
      <c r="AT2452" s="159"/>
      <c r="AU2452" s="159"/>
    </row>
    <row r="2453" spans="27:47" ht="12.95" customHeight="1">
      <c r="AA2453" s="159"/>
      <c r="AB2453" s="159"/>
      <c r="AC2453" s="159"/>
      <c r="AD2453" s="159"/>
      <c r="AE2453" s="159"/>
      <c r="AF2453" s="215"/>
      <c r="AG2453" s="184"/>
      <c r="AN2453" s="159"/>
      <c r="AO2453" s="159"/>
      <c r="AP2453" s="159"/>
      <c r="AQ2453" s="159"/>
      <c r="AR2453" s="159"/>
      <c r="AS2453" s="159"/>
      <c r="AT2453" s="159"/>
      <c r="AU2453" s="159"/>
    </row>
    <row r="2454" spans="27:47" ht="12.95" customHeight="1">
      <c r="AA2454" s="159"/>
      <c r="AB2454" s="159"/>
      <c r="AC2454" s="159"/>
      <c r="AD2454" s="159"/>
      <c r="AE2454" s="159"/>
      <c r="AF2454" s="215"/>
      <c r="AG2454" s="184"/>
      <c r="AN2454" s="159"/>
      <c r="AO2454" s="159"/>
      <c r="AP2454" s="159"/>
      <c r="AQ2454" s="159"/>
      <c r="AR2454" s="159"/>
      <c r="AS2454" s="159"/>
      <c r="AT2454" s="159"/>
      <c r="AU2454" s="159"/>
    </row>
    <row r="2455" spans="27:47" ht="12.95" customHeight="1">
      <c r="AA2455" s="159"/>
      <c r="AB2455" s="159"/>
      <c r="AC2455" s="159"/>
      <c r="AD2455" s="159"/>
      <c r="AE2455" s="159"/>
      <c r="AF2455" s="215"/>
      <c r="AG2455" s="184"/>
      <c r="AN2455" s="159"/>
      <c r="AO2455" s="159"/>
      <c r="AP2455" s="159"/>
      <c r="AQ2455" s="159"/>
      <c r="AR2455" s="159"/>
      <c r="AS2455" s="159"/>
      <c r="AT2455" s="159"/>
      <c r="AU2455" s="159"/>
    </row>
    <row r="2456" spans="27:47" ht="12.95" customHeight="1">
      <c r="AA2456" s="159"/>
      <c r="AB2456" s="159"/>
      <c r="AC2456" s="159"/>
      <c r="AD2456" s="159"/>
      <c r="AE2456" s="159"/>
      <c r="AF2456" s="215"/>
      <c r="AG2456" s="184"/>
      <c r="AN2456" s="159"/>
      <c r="AO2456" s="159"/>
      <c r="AP2456" s="159"/>
      <c r="AQ2456" s="159"/>
      <c r="AR2456" s="159"/>
      <c r="AS2456" s="159"/>
      <c r="AT2456" s="159"/>
      <c r="AU2456" s="159"/>
    </row>
    <row r="2457" spans="27:47" ht="12.95" customHeight="1">
      <c r="AA2457" s="159"/>
      <c r="AB2457" s="159"/>
      <c r="AC2457" s="159"/>
      <c r="AD2457" s="159"/>
      <c r="AE2457" s="159"/>
      <c r="AF2457" s="215"/>
      <c r="AG2457" s="184"/>
      <c r="AN2457" s="159"/>
      <c r="AO2457" s="159"/>
      <c r="AP2457" s="159"/>
      <c r="AQ2457" s="159"/>
      <c r="AR2457" s="159"/>
      <c r="AS2457" s="159"/>
      <c r="AT2457" s="159"/>
      <c r="AU2457" s="159"/>
    </row>
    <row r="2458" spans="27:47" ht="12.95" customHeight="1">
      <c r="AA2458" s="159"/>
      <c r="AB2458" s="159"/>
      <c r="AC2458" s="159"/>
      <c r="AD2458" s="159"/>
      <c r="AE2458" s="159"/>
      <c r="AF2458" s="215"/>
      <c r="AG2458" s="184"/>
      <c r="AN2458" s="159"/>
      <c r="AO2458" s="159"/>
      <c r="AP2458" s="159"/>
      <c r="AQ2458" s="159"/>
      <c r="AR2458" s="159"/>
      <c r="AS2458" s="159"/>
      <c r="AT2458" s="159"/>
      <c r="AU2458" s="159"/>
    </row>
    <row r="2459" spans="27:47" ht="12.95" customHeight="1">
      <c r="AA2459" s="159"/>
      <c r="AB2459" s="159"/>
      <c r="AC2459" s="159"/>
      <c r="AD2459" s="159"/>
      <c r="AE2459" s="159"/>
      <c r="AF2459" s="215"/>
      <c r="AG2459" s="184"/>
      <c r="AN2459" s="159"/>
      <c r="AO2459" s="159"/>
      <c r="AP2459" s="159"/>
      <c r="AQ2459" s="159"/>
      <c r="AR2459" s="159"/>
      <c r="AS2459" s="159"/>
      <c r="AT2459" s="159"/>
      <c r="AU2459" s="159"/>
    </row>
    <row r="2460" spans="27:47" ht="12.95" customHeight="1">
      <c r="AA2460" s="159"/>
      <c r="AB2460" s="159"/>
      <c r="AC2460" s="159"/>
      <c r="AD2460" s="159"/>
      <c r="AE2460" s="159"/>
      <c r="AF2460" s="215"/>
      <c r="AG2460" s="184"/>
      <c r="AN2460" s="159"/>
      <c r="AO2460" s="159"/>
      <c r="AP2460" s="159"/>
      <c r="AQ2460" s="159"/>
      <c r="AR2460" s="159"/>
      <c r="AS2460" s="159"/>
      <c r="AT2460" s="159"/>
      <c r="AU2460" s="159"/>
    </row>
    <row r="2461" spans="27:47" ht="12.95" customHeight="1">
      <c r="AA2461" s="159"/>
      <c r="AB2461" s="159"/>
      <c r="AC2461" s="159"/>
      <c r="AD2461" s="159"/>
      <c r="AE2461" s="159"/>
      <c r="AF2461" s="215"/>
      <c r="AG2461" s="184"/>
      <c r="AN2461" s="159"/>
      <c r="AO2461" s="159"/>
      <c r="AP2461" s="159"/>
      <c r="AQ2461" s="159"/>
      <c r="AR2461" s="159"/>
      <c r="AS2461" s="159"/>
      <c r="AT2461" s="159"/>
      <c r="AU2461" s="159"/>
    </row>
    <row r="2462" spans="27:47" ht="12.95" customHeight="1">
      <c r="AA2462" s="159"/>
      <c r="AB2462" s="159"/>
      <c r="AC2462" s="159"/>
      <c r="AD2462" s="159"/>
      <c r="AE2462" s="159"/>
      <c r="AF2462" s="215"/>
      <c r="AG2462" s="184"/>
      <c r="AN2462" s="159"/>
      <c r="AO2462" s="159"/>
      <c r="AP2462" s="159"/>
      <c r="AQ2462" s="159"/>
      <c r="AR2462" s="159"/>
      <c r="AS2462" s="159"/>
      <c r="AT2462" s="159"/>
      <c r="AU2462" s="159"/>
    </row>
    <row r="2463" spans="27:47" ht="12.95" customHeight="1">
      <c r="AA2463" s="159"/>
      <c r="AB2463" s="159"/>
      <c r="AC2463" s="159"/>
      <c r="AD2463" s="159"/>
      <c r="AE2463" s="159"/>
      <c r="AF2463" s="215"/>
      <c r="AG2463" s="184"/>
      <c r="AN2463" s="159"/>
      <c r="AO2463" s="159"/>
      <c r="AP2463" s="159"/>
      <c r="AQ2463" s="159"/>
      <c r="AR2463" s="159"/>
      <c r="AS2463" s="159"/>
      <c r="AT2463" s="159"/>
      <c r="AU2463" s="159"/>
    </row>
    <row r="2464" spans="27:47" ht="12.95" customHeight="1">
      <c r="AA2464" s="159"/>
      <c r="AB2464" s="159"/>
      <c r="AC2464" s="159"/>
      <c r="AD2464" s="159"/>
      <c r="AE2464" s="159"/>
      <c r="AF2464" s="215"/>
      <c r="AG2464" s="184"/>
      <c r="AN2464" s="159"/>
      <c r="AO2464" s="159"/>
      <c r="AP2464" s="159"/>
      <c r="AQ2464" s="159"/>
      <c r="AR2464" s="159"/>
      <c r="AS2464" s="159"/>
      <c r="AT2464" s="159"/>
      <c r="AU2464" s="159"/>
    </row>
    <row r="2465" spans="27:47" ht="12.95" customHeight="1">
      <c r="AA2465" s="159"/>
      <c r="AB2465" s="159"/>
      <c r="AC2465" s="159"/>
      <c r="AD2465" s="159"/>
      <c r="AE2465" s="159"/>
      <c r="AF2465" s="215"/>
      <c r="AG2465" s="184"/>
      <c r="AN2465" s="159"/>
      <c r="AO2465" s="159"/>
      <c r="AP2465" s="159"/>
      <c r="AQ2465" s="159"/>
      <c r="AR2465" s="159"/>
      <c r="AS2465" s="159"/>
      <c r="AT2465" s="159"/>
      <c r="AU2465" s="159"/>
    </row>
    <row r="2466" spans="27:47" ht="12.95" customHeight="1">
      <c r="AA2466" s="159"/>
      <c r="AB2466" s="159"/>
      <c r="AC2466" s="159"/>
      <c r="AD2466" s="159"/>
      <c r="AE2466" s="159"/>
      <c r="AF2466" s="215"/>
      <c r="AG2466" s="184"/>
      <c r="AN2466" s="159"/>
      <c r="AO2466" s="159"/>
      <c r="AP2466" s="159"/>
      <c r="AQ2466" s="159"/>
      <c r="AR2466" s="159"/>
      <c r="AS2466" s="159"/>
      <c r="AT2466" s="159"/>
      <c r="AU2466" s="159"/>
    </row>
    <row r="2467" spans="27:47" ht="12.95" customHeight="1">
      <c r="AA2467" s="159"/>
      <c r="AB2467" s="159"/>
      <c r="AC2467" s="159"/>
      <c r="AD2467" s="159"/>
      <c r="AE2467" s="159"/>
      <c r="AF2467" s="215"/>
      <c r="AG2467" s="184"/>
      <c r="AN2467" s="159"/>
      <c r="AO2467" s="159"/>
      <c r="AP2467" s="159"/>
      <c r="AQ2467" s="159"/>
      <c r="AR2467" s="159"/>
      <c r="AS2467" s="159"/>
      <c r="AT2467" s="159"/>
      <c r="AU2467" s="159"/>
    </row>
    <row r="2468" spans="27:47" ht="12.95" customHeight="1">
      <c r="AA2468" s="159"/>
      <c r="AB2468" s="159"/>
      <c r="AC2468" s="159"/>
      <c r="AD2468" s="159"/>
      <c r="AE2468" s="159"/>
      <c r="AF2468" s="215"/>
      <c r="AG2468" s="184"/>
      <c r="AN2468" s="159"/>
      <c r="AO2468" s="159"/>
      <c r="AP2468" s="159"/>
      <c r="AQ2468" s="159"/>
      <c r="AR2468" s="159"/>
      <c r="AS2468" s="159"/>
      <c r="AT2468" s="159"/>
      <c r="AU2468" s="159"/>
    </row>
    <row r="2469" spans="27:47" ht="12.95" customHeight="1">
      <c r="AA2469" s="159"/>
      <c r="AB2469" s="159"/>
      <c r="AC2469" s="159"/>
      <c r="AD2469" s="159"/>
      <c r="AE2469" s="159"/>
      <c r="AF2469" s="215"/>
      <c r="AG2469" s="184"/>
      <c r="AN2469" s="159"/>
      <c r="AO2469" s="159"/>
      <c r="AP2469" s="159"/>
      <c r="AQ2469" s="159"/>
      <c r="AR2469" s="159"/>
      <c r="AS2469" s="159"/>
      <c r="AT2469" s="159"/>
      <c r="AU2469" s="159"/>
    </row>
    <row r="2470" spans="27:47" ht="12.95" customHeight="1">
      <c r="AA2470" s="159"/>
      <c r="AB2470" s="159"/>
      <c r="AC2470" s="159"/>
      <c r="AD2470" s="159"/>
      <c r="AE2470" s="159"/>
      <c r="AF2470" s="215"/>
      <c r="AG2470" s="184"/>
      <c r="AN2470" s="159"/>
      <c r="AO2470" s="159"/>
      <c r="AP2470" s="159"/>
      <c r="AQ2470" s="159"/>
      <c r="AR2470" s="159"/>
      <c r="AS2470" s="159"/>
      <c r="AT2470" s="159"/>
      <c r="AU2470" s="159"/>
    </row>
    <row r="2471" spans="27:47" ht="12.95" customHeight="1">
      <c r="AA2471" s="159"/>
      <c r="AB2471" s="159"/>
      <c r="AC2471" s="159"/>
      <c r="AD2471" s="159"/>
      <c r="AE2471" s="159"/>
      <c r="AF2471" s="215"/>
      <c r="AG2471" s="184"/>
      <c r="AN2471" s="159"/>
      <c r="AO2471" s="159"/>
      <c r="AP2471" s="159"/>
      <c r="AQ2471" s="159"/>
      <c r="AR2471" s="159"/>
      <c r="AS2471" s="159"/>
      <c r="AT2471" s="159"/>
      <c r="AU2471" s="159"/>
    </row>
    <row r="2472" spans="27:47" ht="12.95" customHeight="1">
      <c r="AA2472" s="159"/>
      <c r="AB2472" s="159"/>
      <c r="AC2472" s="159"/>
      <c r="AD2472" s="159"/>
      <c r="AE2472" s="159"/>
      <c r="AF2472" s="215"/>
      <c r="AG2472" s="184"/>
      <c r="AN2472" s="159"/>
      <c r="AO2472" s="159"/>
      <c r="AP2472" s="159"/>
      <c r="AQ2472" s="159"/>
      <c r="AR2472" s="159"/>
      <c r="AS2472" s="159"/>
      <c r="AT2472" s="159"/>
      <c r="AU2472" s="159"/>
    </row>
    <row r="2473" spans="27:47" ht="12.95" customHeight="1">
      <c r="AA2473" s="159"/>
      <c r="AB2473" s="159"/>
      <c r="AC2473" s="159"/>
      <c r="AD2473" s="159"/>
      <c r="AE2473" s="159"/>
      <c r="AF2473" s="215"/>
      <c r="AG2473" s="184"/>
      <c r="AN2473" s="159"/>
      <c r="AO2473" s="159"/>
      <c r="AP2473" s="159"/>
      <c r="AQ2473" s="159"/>
      <c r="AR2473" s="159"/>
      <c r="AS2473" s="159"/>
      <c r="AT2473" s="159"/>
      <c r="AU2473" s="159"/>
    </row>
    <row r="2474" spans="27:47" ht="12.95" customHeight="1">
      <c r="AA2474" s="159"/>
      <c r="AB2474" s="159"/>
      <c r="AC2474" s="159"/>
      <c r="AD2474" s="159"/>
      <c r="AE2474" s="159"/>
      <c r="AF2474" s="215"/>
      <c r="AG2474" s="184"/>
      <c r="AN2474" s="159"/>
      <c r="AO2474" s="159"/>
      <c r="AP2474" s="159"/>
      <c r="AQ2474" s="159"/>
      <c r="AR2474" s="159"/>
      <c r="AS2474" s="159"/>
      <c r="AT2474" s="159"/>
      <c r="AU2474" s="159"/>
    </row>
    <row r="2475" spans="27:47" ht="12.95" customHeight="1">
      <c r="AA2475" s="159"/>
      <c r="AB2475" s="159"/>
      <c r="AC2475" s="159"/>
      <c r="AD2475" s="159"/>
      <c r="AE2475" s="159"/>
      <c r="AF2475" s="215"/>
      <c r="AG2475" s="184"/>
      <c r="AN2475" s="159"/>
      <c r="AO2475" s="159"/>
      <c r="AP2475" s="159"/>
      <c r="AQ2475" s="159"/>
      <c r="AR2475" s="159"/>
      <c r="AS2475" s="159"/>
      <c r="AT2475" s="159"/>
      <c r="AU2475" s="159"/>
    </row>
    <row r="2476" spans="27:47" ht="12.95" customHeight="1">
      <c r="AA2476" s="159"/>
      <c r="AB2476" s="159"/>
      <c r="AC2476" s="159"/>
      <c r="AD2476" s="159"/>
      <c r="AE2476" s="159"/>
      <c r="AF2476" s="215"/>
      <c r="AG2476" s="184"/>
      <c r="AN2476" s="159"/>
      <c r="AO2476" s="159"/>
      <c r="AP2476" s="159"/>
      <c r="AQ2476" s="159"/>
      <c r="AR2476" s="159"/>
      <c r="AS2476" s="159"/>
      <c r="AT2476" s="159"/>
      <c r="AU2476" s="159"/>
    </row>
    <row r="2477" spans="27:47" ht="12.95" customHeight="1">
      <c r="AA2477" s="159"/>
      <c r="AB2477" s="159"/>
      <c r="AC2477" s="159"/>
      <c r="AD2477" s="159"/>
      <c r="AE2477" s="159"/>
      <c r="AF2477" s="215"/>
      <c r="AG2477" s="184"/>
      <c r="AN2477" s="159"/>
      <c r="AO2477" s="159"/>
      <c r="AP2477" s="159"/>
      <c r="AQ2477" s="159"/>
      <c r="AR2477" s="159"/>
      <c r="AS2477" s="159"/>
      <c r="AT2477" s="159"/>
      <c r="AU2477" s="159"/>
    </row>
    <row r="2478" spans="27:47" ht="12.95" customHeight="1">
      <c r="AA2478" s="159"/>
      <c r="AB2478" s="159"/>
      <c r="AC2478" s="159"/>
      <c r="AD2478" s="159"/>
      <c r="AE2478" s="159"/>
      <c r="AF2478" s="215"/>
      <c r="AG2478" s="184"/>
      <c r="AN2478" s="159"/>
      <c r="AO2478" s="159"/>
      <c r="AP2478" s="159"/>
      <c r="AQ2478" s="159"/>
      <c r="AR2478" s="159"/>
      <c r="AS2478" s="159"/>
      <c r="AT2478" s="159"/>
      <c r="AU2478" s="159"/>
    </row>
    <row r="2479" spans="27:47" ht="12.95" customHeight="1">
      <c r="AA2479" s="159"/>
      <c r="AB2479" s="159"/>
      <c r="AC2479" s="159"/>
      <c r="AD2479" s="159"/>
      <c r="AE2479" s="159"/>
      <c r="AF2479" s="215"/>
      <c r="AG2479" s="184"/>
      <c r="AN2479" s="159"/>
      <c r="AO2479" s="159"/>
      <c r="AP2479" s="159"/>
      <c r="AQ2479" s="159"/>
      <c r="AR2479" s="159"/>
      <c r="AS2479" s="159"/>
      <c r="AT2479" s="159"/>
      <c r="AU2479" s="159"/>
    </row>
    <row r="2480" spans="27:47" ht="12.95" customHeight="1">
      <c r="AA2480" s="159"/>
      <c r="AB2480" s="159"/>
      <c r="AC2480" s="159"/>
      <c r="AD2480" s="159"/>
      <c r="AE2480" s="159"/>
      <c r="AF2480" s="215"/>
      <c r="AG2480" s="184"/>
      <c r="AN2480" s="159"/>
      <c r="AO2480" s="159"/>
      <c r="AP2480" s="159"/>
      <c r="AQ2480" s="159"/>
      <c r="AR2480" s="159"/>
      <c r="AS2480" s="159"/>
      <c r="AT2480" s="159"/>
      <c r="AU2480" s="159"/>
    </row>
    <row r="2481" spans="27:47" ht="12.95" customHeight="1">
      <c r="AA2481" s="159"/>
      <c r="AB2481" s="159"/>
      <c r="AC2481" s="159"/>
      <c r="AD2481" s="159"/>
      <c r="AE2481" s="159"/>
      <c r="AF2481" s="215"/>
      <c r="AG2481" s="184"/>
      <c r="AN2481" s="159"/>
      <c r="AO2481" s="159"/>
      <c r="AP2481" s="159"/>
      <c r="AQ2481" s="159"/>
      <c r="AR2481" s="159"/>
      <c r="AS2481" s="159"/>
      <c r="AT2481" s="159"/>
      <c r="AU2481" s="159"/>
    </row>
    <row r="2482" spans="27:47" ht="12.95" customHeight="1">
      <c r="AA2482" s="159"/>
      <c r="AB2482" s="159"/>
      <c r="AC2482" s="159"/>
      <c r="AD2482" s="159"/>
      <c r="AE2482" s="159"/>
      <c r="AF2482" s="215"/>
      <c r="AG2482" s="184"/>
      <c r="AN2482" s="159"/>
      <c r="AO2482" s="159"/>
      <c r="AP2482" s="159"/>
      <c r="AQ2482" s="159"/>
      <c r="AR2482" s="159"/>
      <c r="AS2482" s="159"/>
      <c r="AT2482" s="159"/>
      <c r="AU2482" s="159"/>
    </row>
    <row r="2483" spans="27:47" ht="12.95" customHeight="1">
      <c r="AA2483" s="159"/>
      <c r="AB2483" s="159"/>
      <c r="AC2483" s="159"/>
      <c r="AD2483" s="159"/>
      <c r="AE2483" s="159"/>
      <c r="AF2483" s="215"/>
      <c r="AG2483" s="184"/>
      <c r="AN2483" s="159"/>
      <c r="AO2483" s="159"/>
      <c r="AP2483" s="159"/>
      <c r="AQ2483" s="159"/>
      <c r="AR2483" s="159"/>
      <c r="AS2483" s="159"/>
      <c r="AT2483" s="159"/>
      <c r="AU2483" s="159"/>
    </row>
    <row r="2484" spans="27:47" ht="12.95" customHeight="1">
      <c r="AA2484" s="159"/>
      <c r="AB2484" s="159"/>
      <c r="AC2484" s="159"/>
      <c r="AD2484" s="159"/>
      <c r="AE2484" s="159"/>
      <c r="AF2484" s="215"/>
      <c r="AG2484" s="184"/>
      <c r="AN2484" s="159"/>
      <c r="AO2484" s="159"/>
      <c r="AP2484" s="159"/>
      <c r="AQ2484" s="159"/>
      <c r="AR2484" s="159"/>
      <c r="AS2484" s="159"/>
      <c r="AT2484" s="159"/>
      <c r="AU2484" s="159"/>
    </row>
    <row r="2485" spans="27:47" ht="12.95" customHeight="1">
      <c r="AA2485" s="159"/>
      <c r="AB2485" s="159"/>
      <c r="AC2485" s="159"/>
      <c r="AD2485" s="159"/>
      <c r="AE2485" s="159"/>
      <c r="AF2485" s="215"/>
      <c r="AG2485" s="184"/>
      <c r="AN2485" s="159"/>
      <c r="AO2485" s="159"/>
      <c r="AP2485" s="159"/>
      <c r="AQ2485" s="159"/>
      <c r="AR2485" s="159"/>
      <c r="AS2485" s="159"/>
      <c r="AT2485" s="159"/>
      <c r="AU2485" s="159"/>
    </row>
    <row r="2486" spans="27:47" ht="12.95" customHeight="1">
      <c r="AA2486" s="159"/>
      <c r="AB2486" s="159"/>
      <c r="AC2486" s="159"/>
      <c r="AD2486" s="159"/>
      <c r="AE2486" s="159"/>
      <c r="AF2486" s="215"/>
      <c r="AG2486" s="184"/>
      <c r="AN2486" s="159"/>
      <c r="AO2486" s="159"/>
      <c r="AP2486" s="159"/>
      <c r="AQ2486" s="159"/>
      <c r="AR2486" s="159"/>
      <c r="AS2486" s="159"/>
      <c r="AT2486" s="159"/>
      <c r="AU2486" s="159"/>
    </row>
    <row r="2487" spans="27:47" ht="12.95" customHeight="1">
      <c r="AA2487" s="159"/>
      <c r="AB2487" s="159"/>
      <c r="AC2487" s="159"/>
      <c r="AD2487" s="159"/>
      <c r="AE2487" s="159"/>
      <c r="AF2487" s="215"/>
      <c r="AG2487" s="184"/>
      <c r="AN2487" s="159"/>
      <c r="AO2487" s="159"/>
      <c r="AP2487" s="159"/>
      <c r="AQ2487" s="159"/>
      <c r="AR2487" s="159"/>
      <c r="AS2487" s="159"/>
      <c r="AT2487" s="159"/>
      <c r="AU2487" s="159"/>
    </row>
    <row r="2488" spans="27:47" ht="12.95" customHeight="1">
      <c r="AA2488" s="159"/>
      <c r="AB2488" s="159"/>
      <c r="AC2488" s="159"/>
      <c r="AD2488" s="159"/>
      <c r="AE2488" s="159"/>
      <c r="AF2488" s="215"/>
      <c r="AG2488" s="184"/>
      <c r="AN2488" s="159"/>
      <c r="AO2488" s="159"/>
      <c r="AP2488" s="159"/>
      <c r="AQ2488" s="159"/>
      <c r="AR2488" s="159"/>
      <c r="AS2488" s="159"/>
      <c r="AT2488" s="159"/>
      <c r="AU2488" s="159"/>
    </row>
    <row r="2489" spans="27:47" ht="12.95" customHeight="1">
      <c r="AA2489" s="159"/>
      <c r="AB2489" s="159"/>
      <c r="AC2489" s="159"/>
      <c r="AD2489" s="159"/>
      <c r="AE2489" s="159"/>
      <c r="AF2489" s="215"/>
      <c r="AG2489" s="184"/>
      <c r="AN2489" s="159"/>
      <c r="AO2489" s="159"/>
      <c r="AP2489" s="159"/>
      <c r="AQ2489" s="159"/>
      <c r="AR2489" s="159"/>
      <c r="AS2489" s="159"/>
      <c r="AT2489" s="159"/>
      <c r="AU2489" s="159"/>
    </row>
    <row r="2490" spans="27:47" ht="12.95" customHeight="1">
      <c r="AA2490" s="159"/>
      <c r="AB2490" s="159"/>
      <c r="AC2490" s="159"/>
      <c r="AD2490" s="159"/>
      <c r="AE2490" s="159"/>
      <c r="AF2490" s="215"/>
      <c r="AG2490" s="184"/>
      <c r="AN2490" s="159"/>
      <c r="AO2490" s="159"/>
      <c r="AP2490" s="159"/>
      <c r="AQ2490" s="159"/>
      <c r="AR2490" s="159"/>
      <c r="AS2490" s="159"/>
      <c r="AT2490" s="159"/>
      <c r="AU2490" s="159"/>
    </row>
    <row r="2491" spans="27:47" ht="12.95" customHeight="1">
      <c r="AA2491" s="159"/>
      <c r="AB2491" s="159"/>
      <c r="AC2491" s="159"/>
      <c r="AD2491" s="159"/>
      <c r="AE2491" s="159"/>
      <c r="AF2491" s="215"/>
      <c r="AG2491" s="184"/>
      <c r="AN2491" s="159"/>
      <c r="AO2491" s="159"/>
      <c r="AP2491" s="159"/>
      <c r="AQ2491" s="159"/>
      <c r="AR2491" s="159"/>
      <c r="AS2491" s="159"/>
      <c r="AT2491" s="159"/>
      <c r="AU2491" s="159"/>
    </row>
    <row r="2492" spans="27:47" ht="12.95" customHeight="1">
      <c r="AA2492" s="159"/>
      <c r="AB2492" s="159"/>
      <c r="AC2492" s="159"/>
      <c r="AD2492" s="159"/>
      <c r="AE2492" s="159"/>
      <c r="AF2492" s="215"/>
      <c r="AG2492" s="184"/>
      <c r="AN2492" s="159"/>
      <c r="AO2492" s="159"/>
      <c r="AP2492" s="159"/>
      <c r="AQ2492" s="159"/>
      <c r="AR2492" s="159"/>
      <c r="AS2492" s="159"/>
      <c r="AT2492" s="159"/>
      <c r="AU2492" s="159"/>
    </row>
    <row r="2493" spans="27:47" ht="12.95" customHeight="1">
      <c r="AA2493" s="159"/>
      <c r="AB2493" s="159"/>
      <c r="AC2493" s="159"/>
      <c r="AD2493" s="159"/>
      <c r="AE2493" s="159"/>
      <c r="AF2493" s="215"/>
      <c r="AG2493" s="184"/>
      <c r="AN2493" s="159"/>
      <c r="AO2493" s="159"/>
      <c r="AP2493" s="159"/>
      <c r="AQ2493" s="159"/>
      <c r="AR2493" s="159"/>
      <c r="AS2493" s="159"/>
      <c r="AT2493" s="159"/>
      <c r="AU2493" s="159"/>
    </row>
    <row r="2494" spans="27:47" ht="12.95" customHeight="1">
      <c r="AA2494" s="159"/>
      <c r="AB2494" s="159"/>
      <c r="AC2494" s="159"/>
      <c r="AD2494" s="159"/>
      <c r="AE2494" s="159"/>
      <c r="AF2494" s="215"/>
      <c r="AG2494" s="184"/>
      <c r="AN2494" s="159"/>
      <c r="AO2494" s="159"/>
      <c r="AP2494" s="159"/>
      <c r="AQ2494" s="159"/>
      <c r="AR2494" s="159"/>
      <c r="AS2494" s="159"/>
      <c r="AT2494" s="159"/>
      <c r="AU2494" s="159"/>
    </row>
    <row r="2495" spans="27:47" ht="12.95" customHeight="1">
      <c r="AA2495" s="159"/>
      <c r="AB2495" s="159"/>
      <c r="AC2495" s="159"/>
      <c r="AD2495" s="159"/>
      <c r="AE2495" s="159"/>
      <c r="AF2495" s="215"/>
      <c r="AG2495" s="184"/>
      <c r="AN2495" s="159"/>
      <c r="AO2495" s="159"/>
      <c r="AP2495" s="159"/>
      <c r="AQ2495" s="159"/>
      <c r="AR2495" s="159"/>
      <c r="AS2495" s="159"/>
      <c r="AT2495" s="159"/>
      <c r="AU2495" s="159"/>
    </row>
    <row r="2496" spans="27:47" ht="12.95" customHeight="1">
      <c r="AA2496" s="159"/>
      <c r="AB2496" s="159"/>
      <c r="AC2496" s="159"/>
      <c r="AD2496" s="159"/>
      <c r="AE2496" s="159"/>
      <c r="AF2496" s="215"/>
      <c r="AG2496" s="184"/>
      <c r="AN2496" s="159"/>
      <c r="AO2496" s="159"/>
      <c r="AP2496" s="159"/>
      <c r="AQ2496" s="159"/>
      <c r="AR2496" s="159"/>
      <c r="AS2496" s="159"/>
      <c r="AT2496" s="159"/>
      <c r="AU2496" s="159"/>
    </row>
    <row r="2497" spans="27:47" ht="12.95" customHeight="1">
      <c r="AA2497" s="159"/>
      <c r="AB2497" s="159"/>
      <c r="AC2497" s="159"/>
      <c r="AD2497" s="159"/>
      <c r="AE2497" s="159"/>
      <c r="AF2497" s="215"/>
      <c r="AG2497" s="184"/>
      <c r="AN2497" s="159"/>
      <c r="AO2497" s="159"/>
      <c r="AP2497" s="159"/>
      <c r="AQ2497" s="159"/>
      <c r="AR2497" s="159"/>
      <c r="AS2497" s="159"/>
      <c r="AT2497" s="159"/>
      <c r="AU2497" s="159"/>
    </row>
    <row r="2498" spans="27:47" ht="12.95" customHeight="1">
      <c r="AA2498" s="159"/>
      <c r="AB2498" s="159"/>
      <c r="AC2498" s="159"/>
      <c r="AD2498" s="159"/>
      <c r="AE2498" s="159"/>
      <c r="AF2498" s="215"/>
      <c r="AG2498" s="184"/>
      <c r="AN2498" s="159"/>
      <c r="AO2498" s="159"/>
      <c r="AP2498" s="159"/>
      <c r="AQ2498" s="159"/>
      <c r="AR2498" s="159"/>
      <c r="AS2498" s="159"/>
      <c r="AT2498" s="159"/>
      <c r="AU2498" s="159"/>
    </row>
    <row r="2499" spans="27:47" ht="12.95" customHeight="1">
      <c r="AA2499" s="159"/>
      <c r="AB2499" s="159"/>
      <c r="AC2499" s="159"/>
      <c r="AD2499" s="159"/>
      <c r="AE2499" s="159"/>
      <c r="AF2499" s="215"/>
      <c r="AG2499" s="184"/>
      <c r="AN2499" s="159"/>
      <c r="AO2499" s="159"/>
      <c r="AP2499" s="159"/>
      <c r="AQ2499" s="159"/>
      <c r="AR2499" s="159"/>
      <c r="AS2499" s="159"/>
      <c r="AT2499" s="159"/>
      <c r="AU2499" s="159"/>
    </row>
    <row r="2500" spans="27:47" ht="12.95" customHeight="1">
      <c r="AA2500" s="159"/>
      <c r="AB2500" s="159"/>
      <c r="AC2500" s="159"/>
      <c r="AD2500" s="159"/>
      <c r="AE2500" s="159"/>
      <c r="AF2500" s="215"/>
      <c r="AG2500" s="184"/>
      <c r="AN2500" s="159"/>
      <c r="AO2500" s="159"/>
      <c r="AP2500" s="159"/>
      <c r="AQ2500" s="159"/>
      <c r="AR2500" s="159"/>
      <c r="AS2500" s="159"/>
      <c r="AT2500" s="159"/>
      <c r="AU2500" s="159"/>
    </row>
    <row r="2501" spans="27:47" ht="12.95" customHeight="1">
      <c r="AA2501" s="159"/>
      <c r="AB2501" s="159"/>
      <c r="AC2501" s="159"/>
      <c r="AD2501" s="159"/>
      <c r="AE2501" s="159"/>
      <c r="AF2501" s="215"/>
      <c r="AG2501" s="184"/>
      <c r="AN2501" s="159"/>
      <c r="AO2501" s="159"/>
      <c r="AP2501" s="159"/>
      <c r="AQ2501" s="159"/>
      <c r="AR2501" s="159"/>
      <c r="AS2501" s="159"/>
      <c r="AT2501" s="159"/>
      <c r="AU2501" s="159"/>
    </row>
    <row r="2502" spans="27:47" ht="12.95" customHeight="1">
      <c r="AA2502" s="159"/>
      <c r="AB2502" s="159"/>
      <c r="AC2502" s="159"/>
      <c r="AD2502" s="159"/>
      <c r="AE2502" s="159"/>
      <c r="AF2502" s="215"/>
      <c r="AG2502" s="184"/>
      <c r="AN2502" s="159"/>
      <c r="AO2502" s="159"/>
      <c r="AP2502" s="159"/>
      <c r="AQ2502" s="159"/>
      <c r="AR2502" s="159"/>
      <c r="AS2502" s="159"/>
      <c r="AT2502" s="159"/>
      <c r="AU2502" s="159"/>
    </row>
    <row r="2503" spans="27:47" ht="12.95" customHeight="1">
      <c r="AA2503" s="159"/>
      <c r="AB2503" s="159"/>
      <c r="AC2503" s="159"/>
      <c r="AD2503" s="159"/>
      <c r="AE2503" s="159"/>
      <c r="AF2503" s="215"/>
      <c r="AG2503" s="184"/>
      <c r="AN2503" s="159"/>
      <c r="AO2503" s="159"/>
      <c r="AP2503" s="159"/>
      <c r="AQ2503" s="159"/>
      <c r="AR2503" s="159"/>
      <c r="AS2503" s="159"/>
      <c r="AT2503" s="159"/>
      <c r="AU2503" s="159"/>
    </row>
    <row r="2504" spans="27:47" ht="12.95" customHeight="1">
      <c r="AA2504" s="159"/>
      <c r="AB2504" s="159"/>
      <c r="AC2504" s="159"/>
      <c r="AD2504" s="159"/>
      <c r="AE2504" s="159"/>
      <c r="AF2504" s="215"/>
      <c r="AG2504" s="184"/>
      <c r="AN2504" s="159"/>
      <c r="AO2504" s="159"/>
      <c r="AP2504" s="159"/>
      <c r="AQ2504" s="159"/>
      <c r="AR2504" s="159"/>
      <c r="AS2504" s="159"/>
      <c r="AT2504" s="159"/>
      <c r="AU2504" s="159"/>
    </row>
    <row r="2505" spans="27:47" ht="12.95" customHeight="1">
      <c r="AA2505" s="159"/>
      <c r="AB2505" s="159"/>
      <c r="AC2505" s="159"/>
      <c r="AD2505" s="159"/>
      <c r="AE2505" s="159"/>
      <c r="AF2505" s="215"/>
      <c r="AG2505" s="184"/>
      <c r="AN2505" s="159"/>
      <c r="AO2505" s="159"/>
      <c r="AP2505" s="159"/>
      <c r="AQ2505" s="159"/>
      <c r="AR2505" s="159"/>
      <c r="AS2505" s="159"/>
      <c r="AT2505" s="159"/>
      <c r="AU2505" s="159"/>
    </row>
    <row r="2506" spans="27:47" ht="12.95" customHeight="1">
      <c r="AA2506" s="159"/>
      <c r="AB2506" s="159"/>
      <c r="AC2506" s="159"/>
      <c r="AD2506" s="159"/>
      <c r="AE2506" s="159"/>
      <c r="AF2506" s="215"/>
      <c r="AG2506" s="184"/>
      <c r="AN2506" s="159"/>
      <c r="AO2506" s="159"/>
      <c r="AP2506" s="159"/>
      <c r="AQ2506" s="159"/>
      <c r="AR2506" s="159"/>
      <c r="AS2506" s="159"/>
      <c r="AT2506" s="159"/>
      <c r="AU2506" s="159"/>
    </row>
    <row r="2507" spans="27:47" ht="12.95" customHeight="1">
      <c r="AA2507" s="159"/>
      <c r="AB2507" s="159"/>
      <c r="AC2507" s="159"/>
      <c r="AD2507" s="159"/>
      <c r="AE2507" s="159"/>
      <c r="AF2507" s="215"/>
      <c r="AG2507" s="184"/>
      <c r="AN2507" s="159"/>
      <c r="AO2507" s="159"/>
      <c r="AP2507" s="159"/>
      <c r="AQ2507" s="159"/>
      <c r="AR2507" s="159"/>
      <c r="AS2507" s="159"/>
      <c r="AT2507" s="159"/>
      <c r="AU2507" s="159"/>
    </row>
    <row r="2508" spans="27:47" ht="12.95" customHeight="1">
      <c r="AA2508" s="159"/>
      <c r="AB2508" s="159"/>
      <c r="AC2508" s="159"/>
      <c r="AD2508" s="159"/>
      <c r="AE2508" s="159"/>
      <c r="AF2508" s="215"/>
      <c r="AG2508" s="184"/>
      <c r="AN2508" s="159"/>
      <c r="AO2508" s="159"/>
      <c r="AP2508" s="159"/>
      <c r="AQ2508" s="159"/>
      <c r="AR2508" s="159"/>
      <c r="AS2508" s="159"/>
      <c r="AT2508" s="159"/>
      <c r="AU2508" s="159"/>
    </row>
    <row r="2509" spans="27:47" ht="12.95" customHeight="1">
      <c r="AA2509" s="159"/>
      <c r="AB2509" s="159"/>
      <c r="AC2509" s="159"/>
      <c r="AD2509" s="159"/>
      <c r="AE2509" s="159"/>
      <c r="AF2509" s="215"/>
      <c r="AG2509" s="184"/>
      <c r="AN2509" s="159"/>
      <c r="AO2509" s="159"/>
      <c r="AP2509" s="159"/>
      <c r="AQ2509" s="159"/>
      <c r="AR2509" s="159"/>
      <c r="AS2509" s="159"/>
      <c r="AT2509" s="159"/>
      <c r="AU2509" s="159"/>
    </row>
    <row r="2510" spans="27:47" ht="12.95" customHeight="1">
      <c r="AA2510" s="159"/>
      <c r="AB2510" s="159"/>
      <c r="AC2510" s="159"/>
      <c r="AD2510" s="159"/>
      <c r="AE2510" s="159"/>
      <c r="AF2510" s="215"/>
      <c r="AG2510" s="184"/>
      <c r="AN2510" s="159"/>
      <c r="AO2510" s="159"/>
      <c r="AP2510" s="159"/>
      <c r="AQ2510" s="159"/>
      <c r="AR2510" s="159"/>
      <c r="AS2510" s="159"/>
      <c r="AT2510" s="159"/>
      <c r="AU2510" s="159"/>
    </row>
    <row r="2511" spans="27:47" ht="12.95" customHeight="1">
      <c r="AA2511" s="159"/>
      <c r="AB2511" s="159"/>
      <c r="AC2511" s="159"/>
      <c r="AD2511" s="159"/>
      <c r="AE2511" s="159"/>
      <c r="AF2511" s="215"/>
      <c r="AG2511" s="184"/>
      <c r="AN2511" s="159"/>
      <c r="AO2511" s="159"/>
      <c r="AP2511" s="159"/>
      <c r="AQ2511" s="159"/>
      <c r="AR2511" s="159"/>
      <c r="AS2511" s="159"/>
      <c r="AT2511" s="159"/>
      <c r="AU2511" s="159"/>
    </row>
    <row r="2512" spans="27:47" ht="12.95" customHeight="1">
      <c r="AA2512" s="159"/>
      <c r="AB2512" s="159"/>
      <c r="AC2512" s="159"/>
      <c r="AD2512" s="159"/>
      <c r="AE2512" s="159"/>
      <c r="AF2512" s="215"/>
      <c r="AG2512" s="184"/>
      <c r="AN2512" s="159"/>
      <c r="AO2512" s="159"/>
      <c r="AP2512" s="159"/>
      <c r="AQ2512" s="159"/>
      <c r="AR2512" s="159"/>
      <c r="AS2512" s="159"/>
      <c r="AT2512" s="159"/>
      <c r="AU2512" s="159"/>
    </row>
    <row r="2513" spans="27:47" ht="12.95" customHeight="1">
      <c r="AA2513" s="159"/>
      <c r="AB2513" s="159"/>
      <c r="AC2513" s="159"/>
      <c r="AD2513" s="159"/>
      <c r="AE2513" s="159"/>
      <c r="AF2513" s="215"/>
      <c r="AG2513" s="184"/>
      <c r="AN2513" s="159"/>
      <c r="AO2513" s="159"/>
      <c r="AP2513" s="159"/>
      <c r="AQ2513" s="159"/>
      <c r="AR2513" s="159"/>
      <c r="AS2513" s="159"/>
      <c r="AT2513" s="159"/>
      <c r="AU2513" s="159"/>
    </row>
    <row r="2514" spans="27:47" ht="12.95" customHeight="1">
      <c r="AA2514" s="159"/>
      <c r="AB2514" s="159"/>
      <c r="AC2514" s="159"/>
      <c r="AD2514" s="159"/>
      <c r="AE2514" s="159"/>
      <c r="AF2514" s="215"/>
      <c r="AG2514" s="184"/>
      <c r="AN2514" s="159"/>
      <c r="AO2514" s="159"/>
      <c r="AP2514" s="159"/>
      <c r="AQ2514" s="159"/>
      <c r="AR2514" s="159"/>
      <c r="AS2514" s="159"/>
      <c r="AT2514" s="159"/>
      <c r="AU2514" s="159"/>
    </row>
    <row r="2515" spans="27:47" ht="12.95" customHeight="1">
      <c r="AA2515" s="159"/>
      <c r="AB2515" s="159"/>
      <c r="AC2515" s="159"/>
      <c r="AD2515" s="159"/>
      <c r="AE2515" s="159"/>
      <c r="AF2515" s="215"/>
      <c r="AG2515" s="184"/>
      <c r="AN2515" s="159"/>
      <c r="AO2515" s="159"/>
      <c r="AP2515" s="159"/>
      <c r="AQ2515" s="159"/>
      <c r="AR2515" s="159"/>
      <c r="AS2515" s="159"/>
      <c r="AT2515" s="159"/>
      <c r="AU2515" s="159"/>
    </row>
    <row r="2516" spans="27:47" ht="12.95" customHeight="1">
      <c r="AA2516" s="159"/>
      <c r="AB2516" s="159"/>
      <c r="AC2516" s="159"/>
      <c r="AD2516" s="159"/>
      <c r="AE2516" s="159"/>
      <c r="AF2516" s="215"/>
      <c r="AG2516" s="184"/>
      <c r="AN2516" s="159"/>
      <c r="AO2516" s="159"/>
      <c r="AP2516" s="159"/>
      <c r="AQ2516" s="159"/>
      <c r="AR2516" s="159"/>
      <c r="AS2516" s="159"/>
      <c r="AT2516" s="159"/>
      <c r="AU2516" s="159"/>
    </row>
    <row r="2517" spans="27:47" ht="12.95" customHeight="1">
      <c r="AA2517" s="159"/>
      <c r="AB2517" s="159"/>
      <c r="AC2517" s="159"/>
      <c r="AD2517" s="159"/>
      <c r="AE2517" s="159"/>
      <c r="AF2517" s="215"/>
      <c r="AG2517" s="184"/>
      <c r="AN2517" s="159"/>
      <c r="AO2517" s="159"/>
      <c r="AP2517" s="159"/>
      <c r="AQ2517" s="159"/>
      <c r="AR2517" s="159"/>
      <c r="AS2517" s="159"/>
      <c r="AT2517" s="159"/>
      <c r="AU2517" s="159"/>
    </row>
    <row r="2518" spans="27:47" ht="12.95" customHeight="1">
      <c r="AA2518" s="159"/>
      <c r="AB2518" s="159"/>
      <c r="AC2518" s="159"/>
      <c r="AD2518" s="159"/>
      <c r="AE2518" s="159"/>
      <c r="AF2518" s="215"/>
      <c r="AG2518" s="184"/>
      <c r="AN2518" s="159"/>
      <c r="AO2518" s="159"/>
      <c r="AP2518" s="159"/>
      <c r="AQ2518" s="159"/>
      <c r="AR2518" s="159"/>
      <c r="AS2518" s="159"/>
      <c r="AT2518" s="159"/>
      <c r="AU2518" s="159"/>
    </row>
    <row r="2519" spans="27:47" ht="12.95" customHeight="1">
      <c r="AA2519" s="159"/>
      <c r="AB2519" s="159"/>
      <c r="AC2519" s="159"/>
      <c r="AD2519" s="159"/>
      <c r="AE2519" s="159"/>
      <c r="AF2519" s="215"/>
      <c r="AG2519" s="184"/>
      <c r="AN2519" s="159"/>
      <c r="AO2519" s="159"/>
      <c r="AP2519" s="159"/>
      <c r="AQ2519" s="159"/>
      <c r="AR2519" s="159"/>
      <c r="AS2519" s="159"/>
      <c r="AT2519" s="159"/>
      <c r="AU2519" s="159"/>
    </row>
    <row r="2520" spans="27:47" ht="12.95" customHeight="1">
      <c r="AA2520" s="159"/>
      <c r="AB2520" s="159"/>
      <c r="AC2520" s="159"/>
      <c r="AD2520" s="159"/>
      <c r="AE2520" s="159"/>
      <c r="AF2520" s="215"/>
      <c r="AG2520" s="184"/>
      <c r="AN2520" s="159"/>
      <c r="AO2520" s="159"/>
      <c r="AP2520" s="159"/>
      <c r="AQ2520" s="159"/>
      <c r="AR2520" s="159"/>
      <c r="AS2520" s="159"/>
      <c r="AT2520" s="159"/>
      <c r="AU2520" s="159"/>
    </row>
    <row r="2521" spans="27:47" ht="12.95" customHeight="1">
      <c r="AA2521" s="159"/>
      <c r="AB2521" s="159"/>
      <c r="AC2521" s="159"/>
      <c r="AD2521" s="159"/>
      <c r="AE2521" s="159"/>
      <c r="AF2521" s="215"/>
      <c r="AG2521" s="184"/>
      <c r="AN2521" s="159"/>
      <c r="AO2521" s="159"/>
      <c r="AP2521" s="159"/>
      <c r="AQ2521" s="159"/>
      <c r="AR2521" s="159"/>
      <c r="AS2521" s="159"/>
      <c r="AT2521" s="159"/>
      <c r="AU2521" s="159"/>
    </row>
    <row r="2522" spans="27:47" ht="12.95" customHeight="1">
      <c r="AA2522" s="159"/>
      <c r="AB2522" s="159"/>
      <c r="AC2522" s="159"/>
      <c r="AD2522" s="159"/>
      <c r="AE2522" s="159"/>
      <c r="AF2522" s="215"/>
      <c r="AG2522" s="184"/>
      <c r="AN2522" s="159"/>
      <c r="AO2522" s="159"/>
      <c r="AP2522" s="159"/>
      <c r="AQ2522" s="159"/>
      <c r="AR2522" s="159"/>
      <c r="AS2522" s="159"/>
      <c r="AT2522" s="159"/>
      <c r="AU2522" s="159"/>
    </row>
    <row r="2523" spans="27:47" ht="12.95" customHeight="1">
      <c r="AA2523" s="159"/>
      <c r="AB2523" s="159"/>
      <c r="AC2523" s="159"/>
      <c r="AD2523" s="159"/>
      <c r="AE2523" s="159"/>
      <c r="AF2523" s="215"/>
      <c r="AG2523" s="184"/>
      <c r="AN2523" s="159"/>
      <c r="AO2523" s="159"/>
      <c r="AP2523" s="159"/>
      <c r="AQ2523" s="159"/>
      <c r="AR2523" s="159"/>
      <c r="AS2523" s="159"/>
      <c r="AT2523" s="159"/>
      <c r="AU2523" s="159"/>
    </row>
    <row r="2524" spans="27:47" ht="12.95" customHeight="1">
      <c r="AA2524" s="159"/>
      <c r="AB2524" s="159"/>
      <c r="AC2524" s="159"/>
      <c r="AD2524" s="159"/>
      <c r="AE2524" s="159"/>
      <c r="AF2524" s="215"/>
      <c r="AG2524" s="184"/>
      <c r="AN2524" s="159"/>
      <c r="AO2524" s="159"/>
      <c r="AP2524" s="159"/>
      <c r="AQ2524" s="159"/>
      <c r="AR2524" s="159"/>
      <c r="AS2524" s="159"/>
      <c r="AT2524" s="159"/>
      <c r="AU2524" s="159"/>
    </row>
    <row r="2525" spans="27:47" ht="12.95" customHeight="1">
      <c r="AA2525" s="159"/>
      <c r="AB2525" s="159"/>
      <c r="AC2525" s="159"/>
      <c r="AD2525" s="159"/>
      <c r="AE2525" s="159"/>
      <c r="AF2525" s="215"/>
      <c r="AG2525" s="184"/>
      <c r="AN2525" s="159"/>
      <c r="AO2525" s="159"/>
      <c r="AP2525" s="159"/>
      <c r="AQ2525" s="159"/>
      <c r="AR2525" s="159"/>
      <c r="AS2525" s="159"/>
      <c r="AT2525" s="159"/>
      <c r="AU2525" s="159"/>
    </row>
    <row r="2526" spans="27:47" ht="12.95" customHeight="1">
      <c r="AA2526" s="159"/>
      <c r="AB2526" s="159"/>
      <c r="AC2526" s="159"/>
      <c r="AD2526" s="159"/>
      <c r="AE2526" s="159"/>
      <c r="AF2526" s="215"/>
      <c r="AG2526" s="184"/>
      <c r="AN2526" s="159"/>
      <c r="AO2526" s="159"/>
      <c r="AP2526" s="159"/>
      <c r="AQ2526" s="159"/>
      <c r="AR2526" s="159"/>
      <c r="AS2526" s="159"/>
      <c r="AT2526" s="159"/>
      <c r="AU2526" s="159"/>
    </row>
    <row r="2527" spans="27:47" ht="12.95" customHeight="1">
      <c r="AA2527" s="159"/>
      <c r="AB2527" s="159"/>
      <c r="AC2527" s="159"/>
      <c r="AD2527" s="159"/>
      <c r="AE2527" s="159"/>
      <c r="AF2527" s="215"/>
      <c r="AG2527" s="184"/>
      <c r="AN2527" s="159"/>
      <c r="AO2527" s="159"/>
      <c r="AP2527" s="159"/>
      <c r="AQ2527" s="159"/>
      <c r="AR2527" s="159"/>
      <c r="AS2527" s="159"/>
      <c r="AT2527" s="159"/>
      <c r="AU2527" s="159"/>
    </row>
    <row r="2528" spans="27:47" ht="12.95" customHeight="1">
      <c r="AA2528" s="159"/>
      <c r="AB2528" s="159"/>
      <c r="AC2528" s="159"/>
      <c r="AD2528" s="159"/>
      <c r="AE2528" s="159"/>
      <c r="AF2528" s="215"/>
      <c r="AG2528" s="184"/>
      <c r="AN2528" s="159"/>
      <c r="AO2528" s="159"/>
      <c r="AP2528" s="159"/>
      <c r="AQ2528" s="159"/>
      <c r="AR2528" s="159"/>
      <c r="AS2528" s="159"/>
      <c r="AT2528" s="159"/>
      <c r="AU2528" s="159"/>
    </row>
    <row r="2529" spans="27:47" ht="12.95" customHeight="1">
      <c r="AA2529" s="159"/>
      <c r="AB2529" s="159"/>
      <c r="AC2529" s="159"/>
      <c r="AD2529" s="159"/>
      <c r="AE2529" s="159"/>
      <c r="AF2529" s="215"/>
      <c r="AG2529" s="184"/>
      <c r="AN2529" s="159"/>
      <c r="AO2529" s="159"/>
      <c r="AP2529" s="159"/>
      <c r="AQ2529" s="159"/>
      <c r="AR2529" s="159"/>
      <c r="AS2529" s="159"/>
      <c r="AT2529" s="159"/>
      <c r="AU2529" s="159"/>
    </row>
    <row r="2530" spans="27:47" ht="12.95" customHeight="1">
      <c r="AA2530" s="159"/>
      <c r="AB2530" s="159"/>
      <c r="AC2530" s="159"/>
      <c r="AD2530" s="159"/>
      <c r="AE2530" s="159"/>
      <c r="AF2530" s="215"/>
      <c r="AG2530" s="184"/>
      <c r="AN2530" s="159"/>
      <c r="AO2530" s="159"/>
      <c r="AP2530" s="159"/>
      <c r="AQ2530" s="159"/>
      <c r="AR2530" s="159"/>
      <c r="AS2530" s="159"/>
      <c r="AT2530" s="159"/>
      <c r="AU2530" s="159"/>
    </row>
    <row r="2531" spans="27:47" ht="12.95" customHeight="1">
      <c r="AA2531" s="159"/>
      <c r="AB2531" s="159"/>
      <c r="AC2531" s="159"/>
      <c r="AD2531" s="159"/>
      <c r="AE2531" s="159"/>
      <c r="AF2531" s="215"/>
      <c r="AG2531" s="184"/>
      <c r="AN2531" s="159"/>
      <c r="AO2531" s="159"/>
      <c r="AP2531" s="159"/>
      <c r="AQ2531" s="159"/>
      <c r="AR2531" s="159"/>
      <c r="AS2531" s="159"/>
      <c r="AT2531" s="159"/>
      <c r="AU2531" s="159"/>
    </row>
    <row r="2532" spans="27:47" ht="12.95" customHeight="1">
      <c r="AA2532" s="159"/>
      <c r="AB2532" s="159"/>
      <c r="AC2532" s="159"/>
      <c r="AD2532" s="159"/>
      <c r="AE2532" s="159"/>
      <c r="AF2532" s="215"/>
      <c r="AG2532" s="184"/>
      <c r="AN2532" s="159"/>
      <c r="AO2532" s="159"/>
      <c r="AP2532" s="159"/>
      <c r="AQ2532" s="159"/>
      <c r="AR2532" s="159"/>
      <c r="AS2532" s="159"/>
      <c r="AT2532" s="159"/>
      <c r="AU2532" s="159"/>
    </row>
    <row r="2533" spans="27:47" ht="12.95" customHeight="1">
      <c r="AA2533" s="159"/>
      <c r="AB2533" s="159"/>
      <c r="AC2533" s="159"/>
      <c r="AD2533" s="159"/>
      <c r="AE2533" s="159"/>
      <c r="AF2533" s="215"/>
      <c r="AG2533" s="184"/>
      <c r="AN2533" s="159"/>
      <c r="AO2533" s="159"/>
      <c r="AP2533" s="159"/>
      <c r="AQ2533" s="159"/>
      <c r="AR2533" s="159"/>
      <c r="AS2533" s="159"/>
      <c r="AT2533" s="159"/>
      <c r="AU2533" s="159"/>
    </row>
    <row r="2534" spans="27:47" ht="12.95" customHeight="1">
      <c r="AA2534" s="159"/>
      <c r="AB2534" s="159"/>
      <c r="AC2534" s="159"/>
      <c r="AD2534" s="159"/>
      <c r="AE2534" s="159"/>
      <c r="AF2534" s="215"/>
      <c r="AG2534" s="184"/>
      <c r="AN2534" s="159"/>
      <c r="AO2534" s="159"/>
      <c r="AP2534" s="159"/>
      <c r="AQ2534" s="159"/>
      <c r="AR2534" s="159"/>
      <c r="AS2534" s="159"/>
      <c r="AT2534" s="159"/>
      <c r="AU2534" s="159"/>
    </row>
    <row r="2535" spans="27:47" ht="12.95" customHeight="1">
      <c r="AA2535" s="159"/>
      <c r="AB2535" s="159"/>
      <c r="AC2535" s="159"/>
      <c r="AD2535" s="159"/>
      <c r="AE2535" s="159"/>
      <c r="AF2535" s="215"/>
      <c r="AG2535" s="184"/>
      <c r="AN2535" s="159"/>
      <c r="AO2535" s="159"/>
      <c r="AP2535" s="159"/>
      <c r="AQ2535" s="159"/>
      <c r="AR2535" s="159"/>
      <c r="AS2535" s="159"/>
      <c r="AT2535" s="159"/>
      <c r="AU2535" s="159"/>
    </row>
    <row r="2536" spans="27:47" ht="12.95" customHeight="1">
      <c r="AA2536" s="159"/>
      <c r="AB2536" s="159"/>
      <c r="AC2536" s="159"/>
      <c r="AD2536" s="159"/>
      <c r="AE2536" s="159"/>
      <c r="AF2536" s="215"/>
      <c r="AG2536" s="184"/>
      <c r="AN2536" s="159"/>
      <c r="AO2536" s="159"/>
      <c r="AP2536" s="159"/>
      <c r="AQ2536" s="159"/>
      <c r="AR2536" s="159"/>
      <c r="AS2536" s="159"/>
      <c r="AT2536" s="159"/>
      <c r="AU2536" s="159"/>
    </row>
    <row r="2537" spans="27:47" ht="12.95" customHeight="1">
      <c r="AA2537" s="159"/>
      <c r="AB2537" s="159"/>
      <c r="AC2537" s="159"/>
      <c r="AD2537" s="159"/>
      <c r="AE2537" s="159"/>
      <c r="AF2537" s="215"/>
      <c r="AG2537" s="184"/>
      <c r="AN2537" s="159"/>
      <c r="AO2537" s="159"/>
      <c r="AP2537" s="159"/>
      <c r="AQ2537" s="159"/>
      <c r="AR2537" s="159"/>
      <c r="AS2537" s="159"/>
      <c r="AT2537" s="159"/>
      <c r="AU2537" s="159"/>
    </row>
    <row r="2538" spans="27:47" ht="12.95" customHeight="1">
      <c r="AA2538" s="159"/>
      <c r="AB2538" s="159"/>
      <c r="AC2538" s="159"/>
      <c r="AD2538" s="159"/>
      <c r="AE2538" s="159"/>
      <c r="AF2538" s="215"/>
      <c r="AG2538" s="184"/>
      <c r="AN2538" s="159"/>
      <c r="AO2538" s="159"/>
      <c r="AP2538" s="159"/>
      <c r="AQ2538" s="159"/>
      <c r="AR2538" s="159"/>
      <c r="AS2538" s="159"/>
      <c r="AT2538" s="159"/>
      <c r="AU2538" s="159"/>
    </row>
    <row r="2539" spans="27:47" ht="12.95" customHeight="1">
      <c r="AA2539" s="159"/>
      <c r="AB2539" s="159"/>
      <c r="AC2539" s="159"/>
      <c r="AD2539" s="159"/>
      <c r="AE2539" s="159"/>
      <c r="AF2539" s="215"/>
      <c r="AG2539" s="184"/>
      <c r="AN2539" s="159"/>
      <c r="AO2539" s="159"/>
      <c r="AP2539" s="159"/>
      <c r="AQ2539" s="159"/>
      <c r="AR2539" s="159"/>
      <c r="AS2539" s="159"/>
      <c r="AT2539" s="159"/>
      <c r="AU2539" s="159"/>
    </row>
  </sheetData>
  <protectedRanges>
    <protectedRange sqref="A255:D259" name="Range1"/>
  </protectedRanges>
  <sortState xmlns:xlrd2="http://schemas.microsoft.com/office/spreadsheetml/2017/richdata2" ref="A21:AU266">
    <sortCondition ref="C21:C266"/>
  </sortState>
  <phoneticPr fontId="7" type="noConversion"/>
  <hyperlinks>
    <hyperlink ref="A109" r:id="rId1" display="http://var.astro.cz/oejv/issues/oejv0074.pdf" xr:uid="{00000000-0004-0000-0200-000000000000}"/>
    <hyperlink ref="A113" r:id="rId2" display="http://www.konkoly.hu/cgi-bin/IBVS?5040" xr:uid="{00000000-0004-0000-0200-000001000000}"/>
    <hyperlink ref="A120" r:id="rId3" display="http://var.astro.cz/oejv/issues/oejv0074.pdf" xr:uid="{00000000-0004-0000-0200-000002000000}"/>
    <hyperlink ref="A122" r:id="rId4" display="http://var.astro.cz/oejv/issues/oejv0074.pdf" xr:uid="{00000000-0004-0000-0200-000003000000}"/>
    <hyperlink ref="A124" r:id="rId5" display="http://var.astro.cz/oejv/issues/oejv0074.pdf" xr:uid="{00000000-0004-0000-0200-000004000000}"/>
    <hyperlink ref="A127" r:id="rId6" display="http://vsolj.cetus-net.org/no40.pdf" xr:uid="{00000000-0004-0000-0200-000005000000}"/>
    <hyperlink ref="A128" r:id="rId7" display="http://vsolj.cetus-net.org/no40.pdf" xr:uid="{00000000-0004-0000-0200-000006000000}"/>
    <hyperlink ref="A157" r:id="rId8" display="http://vsolj.cetus-net.org/no44.pdf" xr:uid="{00000000-0004-0000-0200-000007000000}"/>
    <hyperlink ref="A158" r:id="rId9" display="http://vsolj.cetus-net.org/no44.pdf" xr:uid="{00000000-0004-0000-0200-000008000000}"/>
    <hyperlink ref="A209" r:id="rId10" display="http://var.astro.cz/oejv/issues/oejv0107.pdf" xr:uid="{00000000-0004-0000-0200-000009000000}"/>
    <hyperlink ref="A211" r:id="rId11" display="http://var.astro.cz/oejv/issues/oejv0107.pdf" xr:uid="{00000000-0004-0000-0200-00000A000000}"/>
    <hyperlink ref="A214" r:id="rId12" display="http://var.astro.cz/oejv/issues/oejv0107.pdf" xr:uid="{00000000-0004-0000-0200-00000B000000}"/>
    <hyperlink ref="A216" r:id="rId13" display="http://var.astro.cz/oejv/issues/oejv0107.pdf" xr:uid="{00000000-0004-0000-0200-00000C000000}"/>
    <hyperlink ref="A219" r:id="rId14" display="http://www.konkoly.hu/cgi-bin/IBVS?5980" xr:uid="{00000000-0004-0000-0200-00000D000000}"/>
    <hyperlink ref="A222" r:id="rId15" display="http://var.astro.cz/oejv/issues/oejv0137.pdf" xr:uid="{00000000-0004-0000-0200-00000E000000}"/>
    <hyperlink ref="A224" r:id="rId16" display="http://var.astro.cz/oejv/issues/oejv0137.pdf" xr:uid="{00000000-0004-0000-0200-00000F000000}"/>
    <hyperlink ref="A226" r:id="rId17" display="http://www.konkoly.hu/cgi-bin/IBVS?5980" xr:uid="{00000000-0004-0000-0200-000010000000}"/>
    <hyperlink ref="A227" r:id="rId18" display="http://var.astro.cz/oejv/issues/oejv0137.pdf" xr:uid="{00000000-0004-0000-0200-000011000000}"/>
    <hyperlink ref="A230" r:id="rId19" display="http://www.konkoly.hu/cgi-bin/IBVS?6044" xr:uid="{00000000-0004-0000-0200-000012000000}"/>
    <hyperlink ref="AP4460" r:id="rId20" display="http://cdsbib.u-strasbg.fr/cgi-bin/cdsbib?1990RMxAA..21..381G" xr:uid="{00000000-0004-0000-0200-000013000000}"/>
    <hyperlink ref="AP4463" r:id="rId21" display="http://cdsbib.u-strasbg.fr/cgi-bin/cdsbib?1990RMxAA..21..381G" xr:uid="{00000000-0004-0000-0200-000014000000}"/>
    <hyperlink ref="AP4461" r:id="rId22" display="http://cdsbib.u-strasbg.fr/cgi-bin/cdsbib?1990RMxAA..21..381G" xr:uid="{00000000-0004-0000-0200-000015000000}"/>
    <hyperlink ref="AP4439" r:id="rId23" display="http://cdsbib.u-strasbg.fr/cgi-bin/cdsbib?1990RMxAA..21..381G" xr:uid="{00000000-0004-0000-0200-000016000000}"/>
    <hyperlink ref="AQ4573" r:id="rId24" display="http://cdsbib.u-strasbg.fr/cgi-bin/cdsbib?1990RMxAA..21..381G" xr:uid="{00000000-0004-0000-0200-000017000000}"/>
    <hyperlink ref="AQ2842" r:id="rId25" display="http://cdsbib.u-strasbg.fr/cgi-bin/cdsbib?1990RMxAA..21..381G" xr:uid="{00000000-0004-0000-0200-000018000000}"/>
    <hyperlink ref="AQ4574" r:id="rId26" display="http://cdsbib.u-strasbg.fr/cgi-bin/cdsbib?1990RMxAA..21..381G" xr:uid="{00000000-0004-0000-0200-000019000000}"/>
  </hyperlinks>
  <pageMargins left="0.75" right="0.75" top="1" bottom="1" header="0.5" footer="0.5"/>
  <headerFooter alignWithMargins="0"/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844-D3ED-4C3A-8721-2CF292E3C1D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L431"/>
  <sheetViews>
    <sheetView workbookViewId="0"/>
  </sheetViews>
  <sheetFormatPr defaultRowHeight="12.75"/>
  <cols>
    <col min="1" max="1" width="14.28515625" style="12" customWidth="1"/>
    <col min="2" max="2" width="5.42578125" customWidth="1"/>
    <col min="3" max="3" width="9.140625" style="12"/>
    <col min="4" max="4" width="5.42578125" style="12" customWidth="1"/>
    <col min="5" max="6" width="11.28515625" style="12" customWidth="1"/>
    <col min="7" max="9" width="21.42578125" customWidth="1"/>
    <col min="11" max="11" width="21.42578125" customWidth="1"/>
  </cols>
  <sheetData>
    <row r="11" spans="1:12" ht="12.75" customHeight="1">
      <c r="A11" s="47" t="s">
        <v>112</v>
      </c>
      <c r="B11" s="46" t="str">
        <f t="shared" ref="B11:B42" si="0">IF(H11=INT(H11),"I","II")</f>
        <v>II</v>
      </c>
      <c r="C11" s="12">
        <v>37651.642</v>
      </c>
      <c r="D11" s="47" t="s">
        <v>525</v>
      </c>
      <c r="E11" s="47">
        <f>VLOOKUP(C11,'Active 1'!C$21:E$191,3,FALSE)</f>
        <v>-33049.131449206121</v>
      </c>
      <c r="F11" s="47"/>
      <c r="G11" s="44" t="s">
        <v>109</v>
      </c>
      <c r="H11" s="43">
        <v>-24373.5</v>
      </c>
      <c r="I11" s="43" t="s">
        <v>110</v>
      </c>
      <c r="K11" s="44"/>
      <c r="L11" s="45" t="s">
        <v>111</v>
      </c>
    </row>
    <row r="12" spans="1:12" ht="12.75" customHeight="1">
      <c r="A12" s="47" t="s">
        <v>112</v>
      </c>
      <c r="B12" s="46" t="str">
        <f t="shared" si="0"/>
        <v>II</v>
      </c>
      <c r="C12" s="12">
        <v>37737.527999999998</v>
      </c>
      <c r="D12" s="47" t="s">
        <v>525</v>
      </c>
      <c r="E12" s="47">
        <f>VLOOKUP(C12,'Active 1'!C$21:E$191,3,FALSE)</f>
        <v>-32766.078987146364</v>
      </c>
      <c r="F12" s="47"/>
      <c r="G12" s="44" t="s">
        <v>113</v>
      </c>
      <c r="H12" s="43">
        <v>-24090.5</v>
      </c>
      <c r="I12" s="43" t="s">
        <v>114</v>
      </c>
      <c r="K12" s="44"/>
      <c r="L12" s="45" t="s">
        <v>111</v>
      </c>
    </row>
    <row r="13" spans="1:12" ht="12.75" customHeight="1">
      <c r="A13" s="47" t="s">
        <v>112</v>
      </c>
      <c r="B13" s="46" t="str">
        <f t="shared" si="0"/>
        <v>I</v>
      </c>
      <c r="C13" s="12">
        <v>38111.5</v>
      </c>
      <c r="D13" s="47" t="s">
        <v>525</v>
      </c>
      <c r="E13" s="47">
        <f>VLOOKUP(C13,'Active 1'!C$21:E$191,3,FALSE)</f>
        <v>-31533.588297844108</v>
      </c>
      <c r="F13" s="47"/>
      <c r="G13" s="44" t="s">
        <v>115</v>
      </c>
      <c r="H13" s="43">
        <v>-22858</v>
      </c>
      <c r="I13" s="43" t="s">
        <v>116</v>
      </c>
      <c r="K13" s="44"/>
      <c r="L13" s="45" t="s">
        <v>111</v>
      </c>
    </row>
    <row r="14" spans="1:12" ht="12.75" customHeight="1">
      <c r="A14" s="47" t="s">
        <v>112</v>
      </c>
      <c r="B14" s="46" t="str">
        <f t="shared" si="0"/>
        <v>I</v>
      </c>
      <c r="C14" s="12">
        <v>38112.410000000003</v>
      </c>
      <c r="D14" s="47" t="s">
        <v>525</v>
      </c>
      <c r="E14" s="47">
        <f>VLOOKUP(C14,'Active 1'!C$21:E$191,3,FALSE)</f>
        <v>-31530.589232333135</v>
      </c>
      <c r="F14" s="47"/>
      <c r="G14" s="44" t="s">
        <v>117</v>
      </c>
      <c r="H14" s="43">
        <v>-22855</v>
      </c>
      <c r="I14" s="43" t="s">
        <v>116</v>
      </c>
      <c r="K14" s="44"/>
      <c r="L14" s="45" t="s">
        <v>111</v>
      </c>
    </row>
    <row r="15" spans="1:12" ht="12.75" customHeight="1">
      <c r="A15" s="47" t="s">
        <v>112</v>
      </c>
      <c r="B15" s="46" t="str">
        <f t="shared" si="0"/>
        <v>II</v>
      </c>
      <c r="C15" s="12">
        <v>38112.559999999998</v>
      </c>
      <c r="D15" s="47" t="s">
        <v>525</v>
      </c>
      <c r="E15" s="47">
        <f>VLOOKUP(C15,'Active 1'!C$21:E$191,3,FALSE)</f>
        <v>-31530.094880875302</v>
      </c>
      <c r="F15" s="47"/>
      <c r="G15" s="44" t="s">
        <v>118</v>
      </c>
      <c r="H15" s="43">
        <v>-22854.5</v>
      </c>
      <c r="I15" s="43" t="s">
        <v>116</v>
      </c>
      <c r="K15" s="44"/>
      <c r="L15" s="45" t="s">
        <v>111</v>
      </c>
    </row>
    <row r="16" spans="1:12" ht="12.75" customHeight="1">
      <c r="A16" s="47" t="s">
        <v>112</v>
      </c>
      <c r="B16" s="46" t="str">
        <f t="shared" si="0"/>
        <v>II</v>
      </c>
      <c r="C16" s="12">
        <v>38113.47</v>
      </c>
      <c r="D16" s="47" t="s">
        <v>525</v>
      </c>
      <c r="E16" s="47">
        <f>VLOOKUP(C16,'Active 1'!C$21:E$191,3,FALSE)</f>
        <v>-31527.09581536433</v>
      </c>
      <c r="F16" s="47"/>
      <c r="G16" s="44" t="s">
        <v>119</v>
      </c>
      <c r="H16" s="43">
        <v>-22851.5</v>
      </c>
      <c r="I16" s="43" t="s">
        <v>116</v>
      </c>
      <c r="K16" s="44"/>
      <c r="L16" s="45" t="s">
        <v>111</v>
      </c>
    </row>
    <row r="17" spans="1:12" ht="12.75" customHeight="1">
      <c r="A17" s="47" t="s">
        <v>112</v>
      </c>
      <c r="B17" s="46" t="str">
        <f t="shared" si="0"/>
        <v>I</v>
      </c>
      <c r="C17" s="12">
        <v>38113.620000000003</v>
      </c>
      <c r="D17" s="47" t="s">
        <v>525</v>
      </c>
      <c r="E17" s="47">
        <f>VLOOKUP(C17,'Active 1'!C$21:E$191,3,FALSE)</f>
        <v>-31526.601463906474</v>
      </c>
      <c r="F17" s="47"/>
      <c r="G17" s="44" t="s">
        <v>120</v>
      </c>
      <c r="H17" s="43">
        <v>-22851</v>
      </c>
      <c r="I17" s="43" t="s">
        <v>121</v>
      </c>
      <c r="K17" s="44"/>
      <c r="L17" s="45" t="s">
        <v>111</v>
      </c>
    </row>
    <row r="18" spans="1:12" ht="12.75" customHeight="1">
      <c r="A18" s="47" t="s">
        <v>112</v>
      </c>
      <c r="B18" s="46" t="str">
        <f t="shared" si="0"/>
        <v>I</v>
      </c>
      <c r="C18" s="12">
        <v>38116.339999999997</v>
      </c>
      <c r="D18" s="47" t="s">
        <v>525</v>
      </c>
      <c r="E18" s="47">
        <f>VLOOKUP(C18,'Active 1'!C$21:E$191,3,FALSE)</f>
        <v>-31517.63722413747</v>
      </c>
      <c r="F18" s="47"/>
      <c r="G18" s="44" t="s">
        <v>122</v>
      </c>
      <c r="H18" s="43">
        <v>-22842</v>
      </c>
      <c r="I18" s="43" t="s">
        <v>123</v>
      </c>
      <c r="K18" s="44"/>
      <c r="L18" s="45" t="s">
        <v>111</v>
      </c>
    </row>
    <row r="19" spans="1:12" ht="12.75" customHeight="1">
      <c r="A19" s="47" t="s">
        <v>112</v>
      </c>
      <c r="B19" s="46" t="str">
        <f t="shared" si="0"/>
        <v>II</v>
      </c>
      <c r="C19" s="12">
        <v>38116.5</v>
      </c>
      <c r="D19" s="47" t="s">
        <v>525</v>
      </c>
      <c r="E19" s="47">
        <f>VLOOKUP(C19,'Active 1'!C$21:E$191,3,FALSE)</f>
        <v>-31517.109915915749</v>
      </c>
      <c r="F19" s="47"/>
      <c r="G19" s="44" t="s">
        <v>124</v>
      </c>
      <c r="H19" s="43">
        <v>-22841.5</v>
      </c>
      <c r="I19" s="43" t="s">
        <v>121</v>
      </c>
      <c r="K19" s="44"/>
      <c r="L19" s="45" t="s">
        <v>111</v>
      </c>
    </row>
    <row r="20" spans="1:12" ht="12.75" customHeight="1">
      <c r="A20" s="47" t="s">
        <v>112</v>
      </c>
      <c r="B20" s="46" t="str">
        <f t="shared" si="0"/>
        <v>II</v>
      </c>
      <c r="C20" s="12">
        <v>38134.411999999997</v>
      </c>
      <c r="D20" s="47" t="s">
        <v>525</v>
      </c>
      <c r="E20" s="47">
        <f>VLOOKUP(C20,'Active 1'!C$21:E$191,3,FALSE)</f>
        <v>-31458.077760495617</v>
      </c>
      <c r="F20" s="47"/>
      <c r="G20" s="44" t="s">
        <v>125</v>
      </c>
      <c r="H20" s="43">
        <v>-22782.5</v>
      </c>
      <c r="I20" s="43" t="s">
        <v>126</v>
      </c>
      <c r="K20" s="44"/>
      <c r="L20" s="45" t="s">
        <v>111</v>
      </c>
    </row>
    <row r="21" spans="1:12" ht="12.75" customHeight="1">
      <c r="A21" s="47" t="s">
        <v>112</v>
      </c>
      <c r="B21" s="46" t="str">
        <f t="shared" si="0"/>
        <v>II</v>
      </c>
      <c r="C21" s="12">
        <v>38412.65</v>
      </c>
      <c r="D21" s="47" t="s">
        <v>525</v>
      </c>
      <c r="E21" s="47">
        <f>VLOOKUP(C21,'Active 1'!C$21:E$191,3,FALSE)</f>
        <v>-30541.095354299203</v>
      </c>
      <c r="F21" s="47"/>
      <c r="G21" s="44" t="s">
        <v>127</v>
      </c>
      <c r="H21" s="43">
        <v>-21865.5</v>
      </c>
      <c r="I21" s="43" t="s">
        <v>121</v>
      </c>
      <c r="K21" s="44"/>
      <c r="L21" s="45" t="s">
        <v>111</v>
      </c>
    </row>
    <row r="22" spans="1:12" ht="12.75" customHeight="1">
      <c r="A22" s="47" t="s">
        <v>112</v>
      </c>
      <c r="B22" s="46" t="str">
        <f t="shared" si="0"/>
        <v>I</v>
      </c>
      <c r="C22" s="12">
        <v>38414.61</v>
      </c>
      <c r="D22" s="47" t="s">
        <v>525</v>
      </c>
      <c r="E22" s="47">
        <f>VLOOKUP(C22,'Active 1'!C$21:E$191,3,FALSE)</f>
        <v>-30534.63582858329</v>
      </c>
      <c r="F22" s="47"/>
      <c r="G22" s="44" t="s">
        <v>128</v>
      </c>
      <c r="H22" s="43">
        <v>-21859</v>
      </c>
      <c r="I22" s="43" t="s">
        <v>123</v>
      </c>
      <c r="K22" s="44"/>
      <c r="L22" s="45" t="s">
        <v>111</v>
      </c>
    </row>
    <row r="23" spans="1:12" ht="12.75" customHeight="1">
      <c r="A23" s="47" t="s">
        <v>112</v>
      </c>
      <c r="B23" s="46" t="str">
        <f t="shared" si="0"/>
        <v>II</v>
      </c>
      <c r="C23" s="12">
        <v>38415.69</v>
      </c>
      <c r="D23" s="47" t="s">
        <v>525</v>
      </c>
      <c r="E23" s="47">
        <f>VLOOKUP(C23,'Active 1'!C$21:E$191,3,FALSE)</f>
        <v>-30531.076498086761</v>
      </c>
      <c r="F23" s="47"/>
      <c r="G23" s="44" t="s">
        <v>129</v>
      </c>
      <c r="H23" s="43">
        <v>-21855.5</v>
      </c>
      <c r="I23" s="43" t="s">
        <v>116</v>
      </c>
      <c r="K23" s="44"/>
      <c r="L23" s="45" t="s">
        <v>111</v>
      </c>
    </row>
    <row r="24" spans="1:12" ht="12.75" customHeight="1">
      <c r="A24" s="47" t="s">
        <v>112</v>
      </c>
      <c r="B24" s="46" t="str">
        <f t="shared" si="0"/>
        <v>II</v>
      </c>
      <c r="C24" s="12">
        <v>38446.620000000003</v>
      </c>
      <c r="D24" s="47" t="s">
        <v>525</v>
      </c>
      <c r="E24" s="47">
        <f>VLOOKUP(C24,'Active 1'!C$21:E$191,3,FALSE)</f>
        <v>-30429.141227477947</v>
      </c>
      <c r="F24" s="47"/>
      <c r="G24" s="44" t="s">
        <v>130</v>
      </c>
      <c r="H24" s="43">
        <v>-21753.5</v>
      </c>
      <c r="I24" s="43" t="s">
        <v>123</v>
      </c>
      <c r="K24" s="44"/>
      <c r="L24" s="45" t="s">
        <v>111</v>
      </c>
    </row>
    <row r="25" spans="1:12" ht="12.75" customHeight="1">
      <c r="A25" s="47" t="s">
        <v>112</v>
      </c>
      <c r="B25" s="46" t="str">
        <f t="shared" si="0"/>
        <v>I</v>
      </c>
      <c r="C25" s="12">
        <v>38457.402000000002</v>
      </c>
      <c r="D25" s="47" t="s">
        <v>525</v>
      </c>
      <c r="E25" s="47">
        <f>VLOOKUP(C25,'Active 1'!C$21:E$191,3,FALSE)</f>
        <v>-30393.607244687642</v>
      </c>
      <c r="F25" s="47"/>
      <c r="G25" s="44" t="s">
        <v>131</v>
      </c>
      <c r="H25" s="43">
        <v>-21718</v>
      </c>
      <c r="I25" s="43" t="s">
        <v>132</v>
      </c>
      <c r="K25" s="44"/>
      <c r="L25" s="45" t="s">
        <v>111</v>
      </c>
    </row>
    <row r="26" spans="1:12" ht="12.75" customHeight="1">
      <c r="A26" s="47" t="s">
        <v>112</v>
      </c>
      <c r="B26" s="46" t="str">
        <f t="shared" si="0"/>
        <v>I</v>
      </c>
      <c r="C26" s="12">
        <v>38458.315000000002</v>
      </c>
      <c r="D26" s="47" t="s">
        <v>525</v>
      </c>
      <c r="E26" s="47">
        <f>VLOOKUP(C26,'Active 1'!C$21:E$191,3,FALSE)</f>
        <v>-30390.598292147522</v>
      </c>
      <c r="F26" s="47"/>
      <c r="G26" s="44" t="s">
        <v>133</v>
      </c>
      <c r="H26" s="43">
        <v>-21715</v>
      </c>
      <c r="I26" s="43" t="s">
        <v>134</v>
      </c>
      <c r="K26" s="44"/>
      <c r="L26" s="45" t="s">
        <v>111</v>
      </c>
    </row>
    <row r="27" spans="1:12" ht="12.75" customHeight="1">
      <c r="A27" s="47" t="s">
        <v>112</v>
      </c>
      <c r="B27" s="46" t="str">
        <f t="shared" si="0"/>
        <v>I</v>
      </c>
      <c r="C27" s="12">
        <v>38463.480000000003</v>
      </c>
      <c r="D27" s="47" t="s">
        <v>525</v>
      </c>
      <c r="E27" s="47">
        <f>VLOOKUP(C27,'Active 1'!C$21:E$191,3,FALSE)</f>
        <v>-30373.576123615527</v>
      </c>
      <c r="F27" s="47"/>
      <c r="G27" s="44" t="s">
        <v>135</v>
      </c>
      <c r="H27" s="43">
        <v>-21698</v>
      </c>
      <c r="I27" s="43" t="s">
        <v>116</v>
      </c>
      <c r="K27" s="44"/>
      <c r="L27" s="45" t="s">
        <v>111</v>
      </c>
    </row>
    <row r="28" spans="1:12" ht="12.75" customHeight="1">
      <c r="A28" s="47" t="s">
        <v>112</v>
      </c>
      <c r="B28" s="46" t="str">
        <f t="shared" si="0"/>
        <v>II</v>
      </c>
      <c r="C28" s="12">
        <v>38463.620000000003</v>
      </c>
      <c r="D28" s="47" t="s">
        <v>525</v>
      </c>
      <c r="E28" s="47">
        <f>VLOOKUP(C28,'Active 1'!C$21:E$191,3,FALSE)</f>
        <v>-30373.114728921537</v>
      </c>
      <c r="F28" s="47"/>
      <c r="G28" s="44" t="s">
        <v>136</v>
      </c>
      <c r="H28" s="43">
        <v>-21697.5</v>
      </c>
      <c r="I28" s="43" t="s">
        <v>121</v>
      </c>
      <c r="K28" s="44"/>
      <c r="L28" s="45" t="s">
        <v>111</v>
      </c>
    </row>
    <row r="29" spans="1:12" ht="12.75" customHeight="1">
      <c r="A29" s="47" t="s">
        <v>112</v>
      </c>
      <c r="B29" s="46" t="str">
        <f t="shared" si="0"/>
        <v>I</v>
      </c>
      <c r="C29" s="12">
        <v>38464.39</v>
      </c>
      <c r="D29" s="47" t="s">
        <v>525</v>
      </c>
      <c r="E29" s="47">
        <f>VLOOKUP(C29,'Active 1'!C$21:E$191,3,FALSE)</f>
        <v>-30370.57705810458</v>
      </c>
      <c r="F29" s="47"/>
      <c r="G29" s="44" t="s">
        <v>137</v>
      </c>
      <c r="H29" s="43">
        <v>-21695</v>
      </c>
      <c r="I29" s="43" t="s">
        <v>116</v>
      </c>
      <c r="K29" s="44"/>
      <c r="L29" s="45" t="s">
        <v>111</v>
      </c>
    </row>
    <row r="30" spans="1:12" ht="12.75" customHeight="1">
      <c r="A30" s="47" t="s">
        <v>112</v>
      </c>
      <c r="B30" s="46" t="str">
        <f t="shared" si="0"/>
        <v>II</v>
      </c>
      <c r="C30" s="12">
        <v>38464.54</v>
      </c>
      <c r="D30" s="47" t="s">
        <v>525</v>
      </c>
      <c r="E30" s="47">
        <f>VLOOKUP(C30,'Active 1'!C$21:E$191,3,FALSE)</f>
        <v>-30370.082706646725</v>
      </c>
      <c r="F30" s="47"/>
      <c r="G30" s="44" t="s">
        <v>138</v>
      </c>
      <c r="H30" s="43">
        <v>-21694.5</v>
      </c>
      <c r="I30" s="43" t="s">
        <v>116</v>
      </c>
      <c r="K30" s="44"/>
      <c r="L30" s="45" t="s">
        <v>111</v>
      </c>
    </row>
    <row r="31" spans="1:12" ht="12.75" customHeight="1">
      <c r="A31" s="47" t="s">
        <v>112</v>
      </c>
      <c r="B31" s="46" t="str">
        <f t="shared" si="0"/>
        <v>II</v>
      </c>
      <c r="C31" s="12">
        <v>38465.449999999997</v>
      </c>
      <c r="D31" s="47" t="s">
        <v>525</v>
      </c>
      <c r="E31" s="47">
        <f>VLOOKUP(C31,'Active 1'!C$21:E$191,3,FALSE)</f>
        <v>-30367.083641135774</v>
      </c>
      <c r="F31" s="47"/>
      <c r="G31" s="44" t="s">
        <v>139</v>
      </c>
      <c r="H31" s="43">
        <v>-21691.5</v>
      </c>
      <c r="I31" s="43" t="s">
        <v>116</v>
      </c>
      <c r="K31" s="44"/>
      <c r="L31" s="45" t="s">
        <v>111</v>
      </c>
    </row>
    <row r="32" spans="1:12" ht="12.75" customHeight="1">
      <c r="A32" s="47" t="s">
        <v>112</v>
      </c>
      <c r="B32" s="46" t="str">
        <f t="shared" si="0"/>
        <v>II</v>
      </c>
      <c r="C32" s="12">
        <v>38466.339999999997</v>
      </c>
      <c r="D32" s="47" t="s">
        <v>525</v>
      </c>
      <c r="E32" s="47">
        <f>VLOOKUP(C32,'Active 1'!C$21:E$191,3,FALSE)</f>
        <v>-30364.150489152529</v>
      </c>
      <c r="F32" s="47"/>
      <c r="G32" s="44" t="s">
        <v>140</v>
      </c>
      <c r="H32" s="43">
        <v>-21688.5</v>
      </c>
      <c r="I32" s="43" t="s">
        <v>123</v>
      </c>
      <c r="K32" s="44"/>
      <c r="L32" s="45" t="s">
        <v>111</v>
      </c>
    </row>
    <row r="33" spans="1:12" ht="12.75" customHeight="1">
      <c r="A33" s="47" t="s">
        <v>145</v>
      </c>
      <c r="B33" s="46" t="str">
        <f t="shared" si="0"/>
        <v>II</v>
      </c>
      <c r="C33" s="12">
        <v>41777.444000000003</v>
      </c>
      <c r="D33" s="47" t="s">
        <v>143</v>
      </c>
      <c r="E33" s="47">
        <f>VLOOKUP(C33,'Active 1'!C$21:E$191,3,FALSE)</f>
        <v>-19451.823225850869</v>
      </c>
      <c r="F33" s="47"/>
      <c r="G33" s="44" t="s">
        <v>141</v>
      </c>
      <c r="H33" s="43">
        <v>-10776.5</v>
      </c>
      <c r="I33" s="43" t="s">
        <v>142</v>
      </c>
      <c r="K33" s="44"/>
      <c r="L33" s="45" t="s">
        <v>144</v>
      </c>
    </row>
    <row r="34" spans="1:12" ht="12.75" customHeight="1">
      <c r="A34" s="47" t="s">
        <v>145</v>
      </c>
      <c r="B34" s="46" t="str">
        <f t="shared" si="0"/>
        <v>I</v>
      </c>
      <c r="C34" s="12">
        <v>41778.510999999999</v>
      </c>
      <c r="D34" s="47" t="s">
        <v>143</v>
      </c>
      <c r="E34" s="47">
        <f>VLOOKUP(C34,'Active 1'!C$21:E$191,3,FALSE)</f>
        <v>-19448.306739147374</v>
      </c>
      <c r="F34" s="47"/>
      <c r="G34" s="44" t="s">
        <v>146</v>
      </c>
      <c r="H34" s="43">
        <v>-10773</v>
      </c>
      <c r="I34" s="43" t="s">
        <v>147</v>
      </c>
      <c r="K34" s="44"/>
      <c r="L34" s="45" t="s">
        <v>144</v>
      </c>
    </row>
    <row r="35" spans="1:12" ht="12.75" customHeight="1">
      <c r="A35" s="47" t="s">
        <v>145</v>
      </c>
      <c r="B35" s="46" t="str">
        <f t="shared" si="0"/>
        <v>I</v>
      </c>
      <c r="C35" s="12">
        <v>41806.411999999997</v>
      </c>
      <c r="D35" s="47" t="s">
        <v>143</v>
      </c>
      <c r="E35" s="47">
        <f>VLOOKUP(C35,'Active 1'!C$21:E$191,3,FALSE)</f>
        <v>-19356.354072310765</v>
      </c>
      <c r="F35" s="47"/>
      <c r="G35" s="44" t="s">
        <v>148</v>
      </c>
      <c r="H35" s="43">
        <v>-10681</v>
      </c>
      <c r="I35" s="43" t="s">
        <v>149</v>
      </c>
      <c r="K35" s="44"/>
      <c r="L35" s="45" t="s">
        <v>150</v>
      </c>
    </row>
    <row r="36" spans="1:12" ht="12.75" customHeight="1">
      <c r="A36" s="47" t="s">
        <v>153</v>
      </c>
      <c r="B36" s="46" t="str">
        <f t="shared" si="0"/>
        <v>I</v>
      </c>
      <c r="C36" s="12">
        <v>42090.427000000003</v>
      </c>
      <c r="D36" s="47" t="s">
        <v>143</v>
      </c>
      <c r="E36" s="47">
        <f>VLOOKUP(C36,'Active 1'!C$21:E$191,3,FALSE)</f>
        <v>-18420.332543634322</v>
      </c>
      <c r="F36" s="47"/>
      <c r="G36" s="44" t="s">
        <v>151</v>
      </c>
      <c r="H36" s="43">
        <v>-9745</v>
      </c>
      <c r="I36" s="43" t="s">
        <v>152</v>
      </c>
      <c r="K36" s="44"/>
      <c r="L36" s="45" t="s">
        <v>144</v>
      </c>
    </row>
    <row r="37" spans="1:12" ht="12.75" customHeight="1">
      <c r="A37" s="47" t="s">
        <v>153</v>
      </c>
      <c r="B37" s="46" t="str">
        <f t="shared" si="0"/>
        <v>II</v>
      </c>
      <c r="C37" s="12">
        <v>42105.449000000001</v>
      </c>
      <c r="D37" s="47" t="s">
        <v>143</v>
      </c>
      <c r="E37" s="47">
        <f>VLOOKUP(C37,'Active 1'!C$21:E$191,3,FALSE)</f>
        <v>-18370.82489296878</v>
      </c>
      <c r="F37" s="47"/>
      <c r="G37" s="44" t="s">
        <v>154</v>
      </c>
      <c r="H37" s="43">
        <v>-9695.5</v>
      </c>
      <c r="I37" s="43" t="s">
        <v>155</v>
      </c>
      <c r="K37" s="44"/>
      <c r="L37" s="45" t="s">
        <v>144</v>
      </c>
    </row>
    <row r="38" spans="1:12" ht="12.75" customHeight="1">
      <c r="A38" s="47" t="s">
        <v>158</v>
      </c>
      <c r="B38" s="46" t="str">
        <f t="shared" si="0"/>
        <v>I</v>
      </c>
      <c r="C38" s="12">
        <v>42148.392999999996</v>
      </c>
      <c r="D38" s="47" t="s">
        <v>143</v>
      </c>
      <c r="E38" s="47">
        <f>VLOOKUP(C38,'Active 1'!C$21:E$191,3,FALSE)</f>
        <v>-18229.295366262526</v>
      </c>
      <c r="F38" s="47"/>
      <c r="G38" s="44" t="s">
        <v>156</v>
      </c>
      <c r="H38" s="43">
        <v>-9554</v>
      </c>
      <c r="I38" s="43" t="s">
        <v>157</v>
      </c>
      <c r="K38" s="44"/>
      <c r="L38" s="45" t="s">
        <v>144</v>
      </c>
    </row>
    <row r="39" spans="1:12" ht="12.75" customHeight="1">
      <c r="A39" s="47" t="s">
        <v>158</v>
      </c>
      <c r="B39" s="46" t="str">
        <f t="shared" si="0"/>
        <v>I</v>
      </c>
      <c r="C39" s="12">
        <v>42150.493999999999</v>
      </c>
      <c r="D39" s="47" t="s">
        <v>143</v>
      </c>
      <c r="E39" s="47">
        <f>VLOOKUP(C39,'Active 1'!C$21:E$191,3,FALSE)</f>
        <v>-18222.371150176223</v>
      </c>
      <c r="F39" s="47"/>
      <c r="G39" s="44" t="s">
        <v>159</v>
      </c>
      <c r="H39" s="43">
        <v>-9547</v>
      </c>
      <c r="I39" s="43" t="s">
        <v>160</v>
      </c>
      <c r="K39" s="44"/>
      <c r="L39" s="45" t="s">
        <v>144</v>
      </c>
    </row>
    <row r="40" spans="1:12" ht="12.75" customHeight="1">
      <c r="A40" s="47" t="s">
        <v>158</v>
      </c>
      <c r="B40" s="46" t="str">
        <f t="shared" si="0"/>
        <v>I</v>
      </c>
      <c r="C40" s="12">
        <v>42152.34</v>
      </c>
      <c r="D40" s="47" t="s">
        <v>143</v>
      </c>
      <c r="E40" s="47">
        <f>VLOOKUP(C40,'Active 1'!C$21:E$191,3,FALSE)</f>
        <v>-18216.287331568281</v>
      </c>
      <c r="F40" s="47"/>
      <c r="G40" s="44" t="s">
        <v>161</v>
      </c>
      <c r="H40" s="43">
        <v>-9541</v>
      </c>
      <c r="I40" s="43" t="s">
        <v>162</v>
      </c>
      <c r="K40" s="44"/>
      <c r="L40" s="45" t="s">
        <v>144</v>
      </c>
    </row>
    <row r="41" spans="1:12" ht="12.75" customHeight="1">
      <c r="A41" s="47" t="s">
        <v>165</v>
      </c>
      <c r="B41" s="46" t="str">
        <f t="shared" si="0"/>
        <v>I</v>
      </c>
      <c r="C41" s="12">
        <v>42460.466999999997</v>
      </c>
      <c r="D41" s="47" t="s">
        <v>143</v>
      </c>
      <c r="E41" s="47">
        <f>VLOOKUP(C41,'Active 1'!C$21:E$191,3,FALSE)</f>
        <v>-17200.800453880551</v>
      </c>
      <c r="F41" s="47"/>
      <c r="G41" s="44" t="s">
        <v>163</v>
      </c>
      <c r="H41" s="43">
        <v>-8525</v>
      </c>
      <c r="I41" s="43" t="s">
        <v>164</v>
      </c>
      <c r="K41" s="44"/>
      <c r="L41" s="45" t="s">
        <v>150</v>
      </c>
    </row>
    <row r="42" spans="1:12" ht="12.75" customHeight="1">
      <c r="A42" s="47" t="s">
        <v>168</v>
      </c>
      <c r="B42" s="46" t="str">
        <f t="shared" si="0"/>
        <v>I</v>
      </c>
      <c r="C42" s="12">
        <v>43596.347999999998</v>
      </c>
      <c r="D42" s="47" t="s">
        <v>143</v>
      </c>
      <c r="E42" s="47">
        <f>VLOOKUP(C42,'Active 1'!C$21:E$191,3,FALSE)</f>
        <v>-13457.304265247896</v>
      </c>
      <c r="F42" s="47"/>
      <c r="G42" s="44" t="s">
        <v>166</v>
      </c>
      <c r="H42" s="43">
        <v>-4782</v>
      </c>
      <c r="I42" s="43" t="s">
        <v>167</v>
      </c>
      <c r="K42" s="44"/>
      <c r="L42" s="45" t="s">
        <v>150</v>
      </c>
    </row>
    <row r="43" spans="1:12" ht="12.75" customHeight="1">
      <c r="A43" s="48" t="s">
        <v>173</v>
      </c>
      <c r="B43" s="46" t="str">
        <f t="shared" ref="B43:B74" si="1">IF(H43=INT(H43),"I","II")</f>
        <v>II</v>
      </c>
      <c r="C43" s="12">
        <v>45044.549500000001</v>
      </c>
      <c r="D43" s="47" t="s">
        <v>527</v>
      </c>
      <c r="E43" s="47">
        <f>VLOOKUP(C43,'Active 1'!C$21:E$191,3,FALSE)</f>
        <v>-8684.5007800041949</v>
      </c>
      <c r="F43" s="47"/>
      <c r="G43" s="44" t="s">
        <v>169</v>
      </c>
      <c r="H43" s="43">
        <v>-9.5</v>
      </c>
      <c r="I43" s="43" t="s">
        <v>170</v>
      </c>
      <c r="K43" s="44" t="s">
        <v>171</v>
      </c>
      <c r="L43" s="45" t="s">
        <v>172</v>
      </c>
    </row>
    <row r="44" spans="1:12" ht="12.75" customHeight="1">
      <c r="A44" s="48" t="s">
        <v>173</v>
      </c>
      <c r="B44" s="46" t="str">
        <f t="shared" si="1"/>
        <v>I</v>
      </c>
      <c r="C44" s="12">
        <v>45047.432500000003</v>
      </c>
      <c r="D44" s="47" t="s">
        <v>527</v>
      </c>
      <c r="E44" s="47">
        <f>VLOOKUP(C44,'Active 1'!C$21:E$191,3,FALSE)</f>
        <v>-8674.9993449843005</v>
      </c>
      <c r="F44" s="47"/>
      <c r="G44" s="44" t="s">
        <v>174</v>
      </c>
      <c r="H44" s="43">
        <v>0</v>
      </c>
      <c r="I44" s="43" t="s">
        <v>175</v>
      </c>
      <c r="K44" s="44" t="s">
        <v>171</v>
      </c>
      <c r="L44" s="45" t="s">
        <v>172</v>
      </c>
    </row>
    <row r="45" spans="1:12" ht="12.75" customHeight="1">
      <c r="A45" s="48" t="s">
        <v>179</v>
      </c>
      <c r="B45" s="46" t="str">
        <f t="shared" si="1"/>
        <v>II</v>
      </c>
      <c r="C45" s="12">
        <v>46829.008900000001</v>
      </c>
      <c r="D45" s="47" t="s">
        <v>527</v>
      </c>
      <c r="E45" s="47">
        <f>VLOOKUP(C45,'Active 1'!C$21:E$191,3,FALSE)</f>
        <v>-2803.5000742350981</v>
      </c>
      <c r="F45" s="47"/>
      <c r="G45" s="44" t="s">
        <v>176</v>
      </c>
      <c r="H45" s="43">
        <v>5871.5</v>
      </c>
      <c r="I45" s="43" t="s">
        <v>177</v>
      </c>
      <c r="K45" s="44" t="s">
        <v>171</v>
      </c>
      <c r="L45" s="45" t="s">
        <v>178</v>
      </c>
    </row>
    <row r="46" spans="1:12" ht="12.75" customHeight="1">
      <c r="A46" s="47" t="s">
        <v>224</v>
      </c>
      <c r="B46" s="46" t="str">
        <f t="shared" si="1"/>
        <v>I</v>
      </c>
      <c r="C46" s="12">
        <v>47655.402000000002</v>
      </c>
      <c r="D46" s="47" t="s">
        <v>143</v>
      </c>
      <c r="E46" s="47">
        <f>VLOOKUP(C46,'Active 1'!C$21:E$191,3,FALSE)</f>
        <v>-79.975849283429568</v>
      </c>
      <c r="F46" s="47"/>
      <c r="G46" s="44" t="s">
        <v>222</v>
      </c>
      <c r="H46" s="43">
        <v>8595</v>
      </c>
      <c r="I46" s="43" t="s">
        <v>185</v>
      </c>
      <c r="K46" s="44"/>
      <c r="L46" s="45" t="s">
        <v>223</v>
      </c>
    </row>
    <row r="47" spans="1:12" ht="12.75" customHeight="1">
      <c r="A47" s="48" t="s">
        <v>228</v>
      </c>
      <c r="B47" s="46" t="str">
        <f t="shared" si="1"/>
        <v>I</v>
      </c>
      <c r="C47" s="12">
        <v>47679.668700000002</v>
      </c>
      <c r="D47" s="47" t="s">
        <v>527</v>
      </c>
      <c r="E47" s="47">
        <f>VLOOKUP(C47,'Active 1'!C$21:E$191,3,FALSE)</f>
        <v>-6.5913526048309357E-4</v>
      </c>
      <c r="F47" s="47"/>
      <c r="G47" s="44" t="s">
        <v>225</v>
      </c>
      <c r="H47" s="43">
        <v>8675</v>
      </c>
      <c r="I47" s="43" t="s">
        <v>226</v>
      </c>
      <c r="K47" s="44" t="s">
        <v>171</v>
      </c>
      <c r="L47" s="45" t="s">
        <v>227</v>
      </c>
    </row>
    <row r="48" spans="1:12" ht="12.75" customHeight="1">
      <c r="A48" s="48" t="s">
        <v>228</v>
      </c>
      <c r="B48" s="46" t="str">
        <f t="shared" si="1"/>
        <v>II</v>
      </c>
      <c r="C48" s="12">
        <v>47680.732000000004</v>
      </c>
      <c r="D48" s="47" t="s">
        <v>527</v>
      </c>
      <c r="E48" s="47">
        <f>VLOOKUP(C48,'Active 1'!C$21:E$191,3,FALSE)</f>
        <v>3.5036335656290962</v>
      </c>
      <c r="F48" s="47"/>
      <c r="G48" s="44" t="s">
        <v>229</v>
      </c>
      <c r="H48" s="43">
        <v>8678.5</v>
      </c>
      <c r="I48" s="43" t="s">
        <v>230</v>
      </c>
      <c r="K48" s="44" t="s">
        <v>171</v>
      </c>
      <c r="L48" s="45" t="s">
        <v>227</v>
      </c>
    </row>
    <row r="49" spans="1:12" ht="12.75" customHeight="1">
      <c r="A49" s="48" t="s">
        <v>228</v>
      </c>
      <c r="B49" s="46" t="str">
        <f t="shared" si="1"/>
        <v>II</v>
      </c>
      <c r="C49" s="12">
        <v>47683.764199999998</v>
      </c>
      <c r="D49" s="47" t="s">
        <v>527</v>
      </c>
      <c r="E49" s="47">
        <f>VLOOKUP(C49,'Active 1'!C$21:E$191,3,FALSE)</f>
        <v>13.496783502242334</v>
      </c>
      <c r="F49" s="47"/>
      <c r="G49" s="44" t="s">
        <v>231</v>
      </c>
      <c r="H49" s="43">
        <v>8688.5</v>
      </c>
      <c r="I49" s="43" t="s">
        <v>232</v>
      </c>
      <c r="K49" s="44" t="s">
        <v>171</v>
      </c>
      <c r="L49" s="45" t="s">
        <v>227</v>
      </c>
    </row>
    <row r="50" spans="1:12" ht="12.75" customHeight="1">
      <c r="A50" s="47" t="s">
        <v>235</v>
      </c>
      <c r="B50" s="46" t="str">
        <f t="shared" si="1"/>
        <v>II</v>
      </c>
      <c r="C50" s="12">
        <v>47921.644999999997</v>
      </c>
      <c r="D50" s="47" t="s">
        <v>143</v>
      </c>
      <c r="E50" s="47">
        <f>VLOOKUP(C50,'Active 1'!C$21:E$191,3,FALSE)</f>
        <v>797.47491866682594</v>
      </c>
      <c r="F50" s="47"/>
      <c r="G50" s="44" t="s">
        <v>233</v>
      </c>
      <c r="H50" s="43">
        <v>9472.5</v>
      </c>
      <c r="I50" s="43" t="s">
        <v>234</v>
      </c>
      <c r="K50" s="44"/>
      <c r="L50" s="45" t="s">
        <v>202</v>
      </c>
    </row>
    <row r="51" spans="1:12" ht="12.75" customHeight="1">
      <c r="A51" s="47" t="s">
        <v>235</v>
      </c>
      <c r="B51" s="46" t="str">
        <f t="shared" si="1"/>
        <v>I</v>
      </c>
      <c r="C51" s="12">
        <v>47946.383999999998</v>
      </c>
      <c r="D51" s="47" t="s">
        <v>143</v>
      </c>
      <c r="E51" s="47">
        <f>VLOOKUP(C51,'Active 1'!C$21:E$191,3,FALSE)</f>
        <v>879.00665677195173</v>
      </c>
      <c r="F51" s="47"/>
      <c r="G51" s="44" t="s">
        <v>236</v>
      </c>
      <c r="H51" s="43">
        <v>9554</v>
      </c>
      <c r="I51" s="43" t="s">
        <v>237</v>
      </c>
      <c r="K51" s="44"/>
      <c r="L51" s="45" t="s">
        <v>238</v>
      </c>
    </row>
    <row r="52" spans="1:12" ht="12.75" customHeight="1">
      <c r="A52" s="47" t="s">
        <v>235</v>
      </c>
      <c r="B52" s="46" t="str">
        <f t="shared" si="1"/>
        <v>I</v>
      </c>
      <c r="C52" s="12">
        <v>47967.328999999998</v>
      </c>
      <c r="D52" s="47" t="s">
        <v>143</v>
      </c>
      <c r="E52" s="47">
        <f>VLOOKUP(C52,'Active 1'!C$21:E$191,3,FALSE)</f>
        <v>948.03459866983519</v>
      </c>
      <c r="F52" s="47"/>
      <c r="G52" s="44" t="s">
        <v>239</v>
      </c>
      <c r="H52" s="43">
        <v>9623</v>
      </c>
      <c r="I52" s="43" t="s">
        <v>211</v>
      </c>
      <c r="K52" s="44"/>
      <c r="L52" s="45" t="s">
        <v>238</v>
      </c>
    </row>
    <row r="53" spans="1:12" ht="12.75" customHeight="1">
      <c r="A53" s="47" t="s">
        <v>235</v>
      </c>
      <c r="B53" s="46" t="str">
        <f t="shared" si="1"/>
        <v>I</v>
      </c>
      <c r="C53" s="12">
        <v>48677.356</v>
      </c>
      <c r="D53" s="47" t="s">
        <v>143</v>
      </c>
      <c r="E53" s="47">
        <f>VLOOKUP(C53,'Active 1'!C$21:E$191,3,FALSE)</f>
        <v>3288.0538157588462</v>
      </c>
      <c r="F53" s="47"/>
      <c r="G53" s="44" t="s">
        <v>240</v>
      </c>
      <c r="H53" s="43">
        <v>11963</v>
      </c>
      <c r="I53" s="43" t="s">
        <v>241</v>
      </c>
      <c r="K53" s="44"/>
      <c r="L53" s="45" t="s">
        <v>238</v>
      </c>
    </row>
    <row r="54" spans="1:12" ht="12.75" customHeight="1">
      <c r="A54" s="47" t="s">
        <v>235</v>
      </c>
      <c r="B54" s="46" t="str">
        <f t="shared" si="1"/>
        <v>I</v>
      </c>
      <c r="C54" s="12">
        <v>48711.63</v>
      </c>
      <c r="D54" s="47" t="s">
        <v>143</v>
      </c>
      <c r="E54" s="47">
        <f>VLOOKUP(C54,'Active 1'!C$21:E$191,3,FALSE)</f>
        <v>3401.009828201335</v>
      </c>
      <c r="F54" s="47"/>
      <c r="G54" s="44" t="s">
        <v>242</v>
      </c>
      <c r="H54" s="43">
        <v>12076</v>
      </c>
      <c r="I54" s="43" t="s">
        <v>221</v>
      </c>
      <c r="K54" s="44"/>
      <c r="L54" s="45" t="s">
        <v>202</v>
      </c>
    </row>
    <row r="55" spans="1:12" ht="12.75" customHeight="1">
      <c r="A55" s="47" t="s">
        <v>235</v>
      </c>
      <c r="B55" s="46" t="str">
        <f t="shared" si="1"/>
        <v>I</v>
      </c>
      <c r="C55" s="12">
        <v>48715.576999999997</v>
      </c>
      <c r="D55" s="47" t="s">
        <v>143</v>
      </c>
      <c r="E55" s="47">
        <f>VLOOKUP(C55,'Active 1'!C$21:E$191,3,FALSE)</f>
        <v>3414.01786289558</v>
      </c>
      <c r="F55" s="47"/>
      <c r="G55" s="44" t="s">
        <v>243</v>
      </c>
      <c r="H55" s="43">
        <v>12089</v>
      </c>
      <c r="I55" s="43" t="s">
        <v>237</v>
      </c>
      <c r="K55" s="44"/>
      <c r="L55" s="45" t="s">
        <v>202</v>
      </c>
    </row>
    <row r="56" spans="1:12" ht="12.75" customHeight="1">
      <c r="A56" s="47" t="s">
        <v>235</v>
      </c>
      <c r="B56" s="46" t="str">
        <f t="shared" si="1"/>
        <v>II</v>
      </c>
      <c r="C56" s="12">
        <v>49101.392999999996</v>
      </c>
      <c r="D56" s="47" t="s">
        <v>143</v>
      </c>
      <c r="E56" s="47">
        <f>VLOOKUP(C56,'Active 1'!C$21:E$191,3,FALSE)</f>
        <v>4685.5425433097171</v>
      </c>
      <c r="F56" s="47"/>
      <c r="G56" s="44" t="s">
        <v>244</v>
      </c>
      <c r="H56" s="43">
        <v>13360.5</v>
      </c>
      <c r="I56" s="43" t="s">
        <v>185</v>
      </c>
      <c r="K56" s="44"/>
      <c r="L56" s="45" t="s">
        <v>245</v>
      </c>
    </row>
    <row r="57" spans="1:12" ht="12.75" customHeight="1">
      <c r="A57" s="47" t="s">
        <v>248</v>
      </c>
      <c r="B57" s="46" t="str">
        <f t="shared" si="1"/>
        <v>I</v>
      </c>
      <c r="C57" s="12">
        <v>49415.6</v>
      </c>
      <c r="D57" s="47" t="s">
        <v>143</v>
      </c>
      <c r="E57" s="47">
        <f>VLOOKUP(C57,'Active 1'!C$21:E$191,3,FALSE)</f>
        <v>5721.0671334223325</v>
      </c>
      <c r="F57" s="47"/>
      <c r="G57" s="44" t="s">
        <v>246</v>
      </c>
      <c r="H57" s="43">
        <v>14396</v>
      </c>
      <c r="I57" s="43" t="s">
        <v>205</v>
      </c>
      <c r="K57" s="44"/>
      <c r="L57" s="45" t="s">
        <v>247</v>
      </c>
    </row>
    <row r="58" spans="1:12" ht="12.75" customHeight="1">
      <c r="A58" s="47" t="s">
        <v>248</v>
      </c>
      <c r="B58" s="46" t="str">
        <f t="shared" si="1"/>
        <v>I</v>
      </c>
      <c r="C58" s="12">
        <v>49422.571000000004</v>
      </c>
      <c r="D58" s="47" t="s">
        <v>143</v>
      </c>
      <c r="E58" s="47">
        <f>VLOOKUP(C58,'Active 1'!C$21:E$191,3,FALSE)</f>
        <v>5744.0412935068634</v>
      </c>
      <c r="F58" s="47"/>
      <c r="G58" s="44" t="s">
        <v>249</v>
      </c>
      <c r="H58" s="43">
        <v>14419</v>
      </c>
      <c r="I58" s="43" t="s">
        <v>199</v>
      </c>
      <c r="K58" s="44"/>
      <c r="L58" s="45" t="s">
        <v>247</v>
      </c>
    </row>
    <row r="59" spans="1:12" ht="12.75" customHeight="1">
      <c r="A59" s="47" t="s">
        <v>253</v>
      </c>
      <c r="B59" s="46" t="str">
        <f t="shared" si="1"/>
        <v>I</v>
      </c>
      <c r="C59" s="12">
        <v>50249.411</v>
      </c>
      <c r="D59" s="47" t="s">
        <v>527</v>
      </c>
      <c r="E59" s="47">
        <f>VLOOKUP(C59,'Active 1'!C$21:E$191,3,FALSE)</f>
        <v>8469.0383562352727</v>
      </c>
      <c r="F59" s="47"/>
      <c r="G59" s="44" t="s">
        <v>250</v>
      </c>
      <c r="H59" s="43">
        <v>17144</v>
      </c>
      <c r="I59" s="43" t="s">
        <v>251</v>
      </c>
      <c r="K59" s="44" t="s">
        <v>171</v>
      </c>
      <c r="L59" s="45" t="s">
        <v>252</v>
      </c>
    </row>
    <row r="60" spans="1:12" ht="12.75" customHeight="1">
      <c r="A60" s="48" t="s">
        <v>257</v>
      </c>
      <c r="B60" s="46" t="str">
        <f t="shared" si="1"/>
        <v>II</v>
      </c>
      <c r="C60" s="12">
        <v>50888.288</v>
      </c>
      <c r="D60" s="47" t="s">
        <v>527</v>
      </c>
      <c r="E60" s="47">
        <f>VLOOKUP(C60,'Active 1'!C$21:E$191,3,FALSE)</f>
        <v>10574.570198483771</v>
      </c>
      <c r="F60" s="47"/>
      <c r="G60" s="44" t="s">
        <v>254</v>
      </c>
      <c r="H60" s="43">
        <v>19249.5</v>
      </c>
      <c r="I60" s="43" t="s">
        <v>255</v>
      </c>
      <c r="K60" s="44" t="s">
        <v>171</v>
      </c>
      <c r="L60" s="45" t="s">
        <v>256</v>
      </c>
    </row>
    <row r="61" spans="1:12" ht="12.75" customHeight="1">
      <c r="A61" s="48" t="s">
        <v>257</v>
      </c>
      <c r="B61" s="46" t="str">
        <f t="shared" si="1"/>
        <v>I</v>
      </c>
      <c r="C61" s="12">
        <v>50895.415000000001</v>
      </c>
      <c r="D61" s="47" t="s">
        <v>527</v>
      </c>
      <c r="E61" s="47">
        <f>VLOOKUP(C61,'Active 1'!C$21:E$191,3,FALSE)</f>
        <v>10598.058484084449</v>
      </c>
      <c r="F61" s="47"/>
      <c r="G61" s="44" t="s">
        <v>258</v>
      </c>
      <c r="H61" s="43">
        <v>19273</v>
      </c>
      <c r="I61" s="43" t="s">
        <v>259</v>
      </c>
      <c r="K61" s="44" t="s">
        <v>171</v>
      </c>
      <c r="L61" s="45" t="s">
        <v>256</v>
      </c>
    </row>
    <row r="62" spans="1:12" ht="12.75" customHeight="1">
      <c r="A62" s="48" t="s">
        <v>257</v>
      </c>
      <c r="B62" s="46" t="str">
        <f t="shared" si="1"/>
        <v>II</v>
      </c>
      <c r="C62" s="12">
        <v>50921.360399999998</v>
      </c>
      <c r="D62" s="47" t="s">
        <v>527</v>
      </c>
      <c r="E62" s="47">
        <f>VLOOKUP(C62,'Active 1'!C$21:E$191,3,FALSE)</f>
        <v>10683.566126181235</v>
      </c>
      <c r="F62" s="47"/>
      <c r="G62" s="44" t="s">
        <v>260</v>
      </c>
      <c r="H62" s="43">
        <v>19358.5</v>
      </c>
      <c r="I62" s="43" t="s">
        <v>261</v>
      </c>
      <c r="K62" s="44" t="s">
        <v>171</v>
      </c>
      <c r="L62" s="45" t="s">
        <v>262</v>
      </c>
    </row>
    <row r="63" spans="1:12" ht="12.75" customHeight="1">
      <c r="A63" s="47" t="s">
        <v>266</v>
      </c>
      <c r="B63" s="46" t="str">
        <f t="shared" si="1"/>
        <v>II</v>
      </c>
      <c r="C63" s="12">
        <v>51250.579700000002</v>
      </c>
      <c r="D63" s="47" t="s">
        <v>527</v>
      </c>
      <c r="E63" s="47">
        <f>VLOOKUP(C63,'Active 1'!C$21:E$191,3,FALSE)</f>
        <v>11768.566398898471</v>
      </c>
      <c r="F63" s="47"/>
      <c r="G63" s="44" t="s">
        <v>263</v>
      </c>
      <c r="H63" s="43">
        <v>20443.5</v>
      </c>
      <c r="I63" s="43" t="s">
        <v>264</v>
      </c>
      <c r="K63" s="44" t="s">
        <v>171</v>
      </c>
      <c r="L63" s="45" t="s">
        <v>265</v>
      </c>
    </row>
    <row r="64" spans="1:12" ht="12.75" customHeight="1">
      <c r="A64" s="48" t="s">
        <v>269</v>
      </c>
      <c r="B64" s="46" t="str">
        <f t="shared" si="1"/>
        <v>I</v>
      </c>
      <c r="C64" s="12">
        <v>51270.4522</v>
      </c>
      <c r="D64" s="47" t="s">
        <v>527</v>
      </c>
      <c r="E64" s="47">
        <f>VLOOKUP(C64,'Active 1'!C$21:E$191,3,FALSE)</f>
        <v>11834.059727872715</v>
      </c>
      <c r="F64" s="47"/>
      <c r="G64" s="44" t="s">
        <v>267</v>
      </c>
      <c r="H64" s="43">
        <v>20509</v>
      </c>
      <c r="I64" s="43" t="s">
        <v>268</v>
      </c>
      <c r="K64" s="44" t="s">
        <v>171</v>
      </c>
      <c r="L64" s="45" t="s">
        <v>256</v>
      </c>
    </row>
    <row r="65" spans="1:12" ht="12.75" customHeight="1">
      <c r="A65" s="47" t="s">
        <v>271</v>
      </c>
      <c r="B65" s="46" t="str">
        <f t="shared" si="1"/>
        <v>I</v>
      </c>
      <c r="C65" s="12">
        <v>51284.41</v>
      </c>
      <c r="D65" s="47" t="s">
        <v>143</v>
      </c>
      <c r="E65" s="47">
        <f>VLOOKUP(C65,'Active 1'!C$21:E$191,3,FALSE)</f>
        <v>11880.060119728649</v>
      </c>
      <c r="F65" s="47"/>
      <c r="G65" s="44" t="s">
        <v>270</v>
      </c>
      <c r="H65" s="43">
        <v>20555</v>
      </c>
      <c r="I65" s="43" t="s">
        <v>219</v>
      </c>
      <c r="K65" s="44"/>
      <c r="L65" s="45" t="s">
        <v>247</v>
      </c>
    </row>
    <row r="66" spans="1:12" ht="12.75" customHeight="1">
      <c r="A66" s="47" t="s">
        <v>266</v>
      </c>
      <c r="B66" s="46" t="str">
        <f t="shared" si="1"/>
        <v>II</v>
      </c>
      <c r="C66" s="12">
        <v>51585.5628</v>
      </c>
      <c r="D66" s="47" t="s">
        <v>527</v>
      </c>
      <c r="E66" s="47">
        <f>VLOOKUP(C66,'Active 1'!C$21:E$191,3,FALSE)</f>
        <v>12872.562291167415</v>
      </c>
      <c r="F66" s="47"/>
      <c r="G66" s="44" t="s">
        <v>272</v>
      </c>
      <c r="H66" s="43">
        <v>21547.5</v>
      </c>
      <c r="I66" s="43" t="s">
        <v>273</v>
      </c>
      <c r="K66" s="44" t="s">
        <v>171</v>
      </c>
      <c r="L66" s="45" t="s">
        <v>256</v>
      </c>
    </row>
    <row r="67" spans="1:12" ht="12.75" customHeight="1">
      <c r="A67" s="47" t="s">
        <v>266</v>
      </c>
      <c r="B67" s="46" t="str">
        <f t="shared" si="1"/>
        <v>I</v>
      </c>
      <c r="C67" s="12">
        <v>51603.313099999999</v>
      </c>
      <c r="D67" s="47" t="s">
        <v>527</v>
      </c>
      <c r="E67" s="47">
        <f>VLOOKUP(C67,'Active 1'!C$21:E$191,3,FALSE)</f>
        <v>12931.061535715995</v>
      </c>
      <c r="F67" s="47"/>
      <c r="G67" s="44" t="s">
        <v>274</v>
      </c>
      <c r="H67" s="43">
        <v>21606</v>
      </c>
      <c r="I67" s="43" t="s">
        <v>275</v>
      </c>
      <c r="K67" s="44" t="s">
        <v>171</v>
      </c>
      <c r="L67" s="45" t="s">
        <v>256</v>
      </c>
    </row>
    <row r="68" spans="1:12" ht="12.75" customHeight="1">
      <c r="A68" s="47" t="s">
        <v>277</v>
      </c>
      <c r="B68" s="46" t="str">
        <f t="shared" si="1"/>
        <v>I</v>
      </c>
      <c r="C68" s="12">
        <v>51608.470999999998</v>
      </c>
      <c r="D68" s="47" t="s">
        <v>143</v>
      </c>
      <c r="E68" s="47">
        <f>VLOOKUP(C68,'Active 1'!C$21:E$191,3,FALSE)</f>
        <v>12948.060304945642</v>
      </c>
      <c r="F68" s="47"/>
      <c r="G68" s="44" t="s">
        <v>276</v>
      </c>
      <c r="H68" s="43">
        <v>21623</v>
      </c>
      <c r="I68" s="43" t="s">
        <v>195</v>
      </c>
      <c r="K68" s="44"/>
      <c r="L68" s="45" t="s">
        <v>247</v>
      </c>
    </row>
    <row r="69" spans="1:12" ht="12.75" customHeight="1">
      <c r="A69" s="47" t="s">
        <v>266</v>
      </c>
      <c r="B69" s="46" t="str">
        <f t="shared" si="1"/>
        <v>II</v>
      </c>
      <c r="C69" s="12">
        <v>51658.380100000002</v>
      </c>
      <c r="D69" s="47" t="s">
        <v>527</v>
      </c>
      <c r="E69" s="47">
        <f>VLOOKUP(C69,'Active 1'!C$21:E$191,3,FALSE)</f>
        <v>13112.544547245763</v>
      </c>
      <c r="F69" s="47"/>
      <c r="G69" s="44" t="s">
        <v>278</v>
      </c>
      <c r="H69" s="43">
        <v>21787.5</v>
      </c>
      <c r="I69" s="43" t="s">
        <v>279</v>
      </c>
      <c r="K69" s="44" t="s">
        <v>171</v>
      </c>
      <c r="L69" s="45" t="s">
        <v>280</v>
      </c>
    </row>
    <row r="70" spans="1:12" ht="12.75" customHeight="1">
      <c r="A70" s="47" t="s">
        <v>266</v>
      </c>
      <c r="B70" s="46" t="str">
        <f t="shared" si="1"/>
        <v>II</v>
      </c>
      <c r="C70" s="12">
        <v>51658.385699999999</v>
      </c>
      <c r="D70" s="47" t="s">
        <v>143</v>
      </c>
      <c r="E70" s="47">
        <f>VLOOKUP(C70,'Active 1'!C$21:E$191,3,FALSE)</f>
        <v>13112.563003033512</v>
      </c>
      <c r="F70" s="47"/>
      <c r="G70" s="44" t="s">
        <v>281</v>
      </c>
      <c r="H70" s="43">
        <v>21787.5</v>
      </c>
      <c r="I70" s="43" t="s">
        <v>273</v>
      </c>
      <c r="K70" s="44"/>
      <c r="L70" s="45" t="s">
        <v>209</v>
      </c>
    </row>
    <row r="71" spans="1:12" ht="12.75" customHeight="1">
      <c r="A71" s="47" t="s">
        <v>266</v>
      </c>
      <c r="B71" s="46" t="str">
        <f t="shared" si="1"/>
        <v>II</v>
      </c>
      <c r="C71" s="12">
        <v>51671.415999999997</v>
      </c>
      <c r="D71" s="47" t="s">
        <v>143</v>
      </c>
      <c r="E71" s="47">
        <f>VLOOKUP(C71,'Active 1'!C$21:E$191,3,FALSE)</f>
        <v>13155.50665504172</v>
      </c>
      <c r="F71" s="47"/>
      <c r="G71" s="44" t="s">
        <v>282</v>
      </c>
      <c r="H71" s="43">
        <v>21830.5</v>
      </c>
      <c r="I71" s="43" t="s">
        <v>283</v>
      </c>
      <c r="K71" s="44"/>
      <c r="L71" s="45" t="s">
        <v>284</v>
      </c>
    </row>
    <row r="72" spans="1:12" ht="12.75" customHeight="1">
      <c r="A72" s="47" t="s">
        <v>266</v>
      </c>
      <c r="B72" s="46" t="str">
        <f t="shared" si="1"/>
        <v>II</v>
      </c>
      <c r="C72" s="12">
        <v>51671.421499999997</v>
      </c>
      <c r="D72" s="47" t="s">
        <v>143</v>
      </c>
      <c r="E72" s="47">
        <f>VLOOKUP(C72,'Active 1'!C$21:E$191,3,FALSE)</f>
        <v>13155.524781261838</v>
      </c>
      <c r="F72" s="47"/>
      <c r="G72" s="44" t="s">
        <v>285</v>
      </c>
      <c r="H72" s="43">
        <v>21830.5</v>
      </c>
      <c r="I72" s="43" t="s">
        <v>286</v>
      </c>
      <c r="K72" s="44"/>
      <c r="L72" s="45" t="s">
        <v>287</v>
      </c>
    </row>
    <row r="73" spans="1:12" ht="12.75" customHeight="1">
      <c r="A73" s="47" t="s">
        <v>266</v>
      </c>
      <c r="B73" s="46" t="str">
        <f t="shared" si="1"/>
        <v>II</v>
      </c>
      <c r="C73" s="12">
        <v>51671.4257</v>
      </c>
      <c r="D73" s="47" t="s">
        <v>143</v>
      </c>
      <c r="E73" s="47">
        <f>VLOOKUP(C73,'Active 1'!C$21:E$191,3,FALSE)</f>
        <v>13155.538623102668</v>
      </c>
      <c r="F73" s="47"/>
      <c r="G73" s="44" t="s">
        <v>288</v>
      </c>
      <c r="H73" s="43">
        <v>21830.5</v>
      </c>
      <c r="I73" s="43" t="s">
        <v>289</v>
      </c>
      <c r="K73" s="44"/>
      <c r="L73" s="45" t="s">
        <v>290</v>
      </c>
    </row>
    <row r="74" spans="1:12" ht="12.75" customHeight="1">
      <c r="A74" s="47" t="s">
        <v>266</v>
      </c>
      <c r="B74" s="46" t="str">
        <f t="shared" si="1"/>
        <v>II</v>
      </c>
      <c r="C74" s="12">
        <v>51671.426399999997</v>
      </c>
      <c r="D74" s="47" t="s">
        <v>143</v>
      </c>
      <c r="E74" s="47">
        <f>VLOOKUP(C74,'Active 1'!C$21:E$191,3,FALSE)</f>
        <v>13155.540930076128</v>
      </c>
      <c r="F74" s="47"/>
      <c r="G74" s="44" t="s">
        <v>291</v>
      </c>
      <c r="H74" s="43">
        <v>21830.5</v>
      </c>
      <c r="I74" s="43" t="s">
        <v>292</v>
      </c>
      <c r="K74" s="44"/>
      <c r="L74" s="45" t="s">
        <v>209</v>
      </c>
    </row>
    <row r="75" spans="1:12" ht="12.75" customHeight="1">
      <c r="A75" s="47" t="s">
        <v>266</v>
      </c>
      <c r="B75" s="46" t="str">
        <f t="shared" ref="B75:B106" si="2">IF(H75=INT(H75),"I","II")</f>
        <v>II</v>
      </c>
      <c r="C75" s="12">
        <v>51671.427100000001</v>
      </c>
      <c r="D75" s="47" t="s">
        <v>143</v>
      </c>
      <c r="E75" s="47">
        <f>VLOOKUP(C75,'Active 1'!C$21:E$191,3,FALSE)</f>
        <v>13155.543237049611</v>
      </c>
      <c r="F75" s="47"/>
      <c r="G75" s="44" t="s">
        <v>293</v>
      </c>
      <c r="H75" s="43">
        <v>21830.5</v>
      </c>
      <c r="I75" s="43" t="s">
        <v>294</v>
      </c>
      <c r="K75" s="44"/>
      <c r="L75" s="45" t="s">
        <v>295</v>
      </c>
    </row>
    <row r="76" spans="1:12" ht="12.75" customHeight="1">
      <c r="A76" s="47" t="s">
        <v>266</v>
      </c>
      <c r="B76" s="46" t="str">
        <f t="shared" si="2"/>
        <v>II</v>
      </c>
      <c r="C76" s="12">
        <v>51671.4326</v>
      </c>
      <c r="D76" s="47" t="s">
        <v>143</v>
      </c>
      <c r="E76" s="47">
        <f>VLOOKUP(C76,'Active 1'!C$21:E$191,3,FALSE)</f>
        <v>13155.56136326973</v>
      </c>
      <c r="F76" s="47"/>
      <c r="G76" s="44" t="s">
        <v>296</v>
      </c>
      <c r="H76" s="43">
        <v>21830.5</v>
      </c>
      <c r="I76" s="43" t="s">
        <v>297</v>
      </c>
      <c r="K76" s="44"/>
      <c r="L76" s="45" t="s">
        <v>298</v>
      </c>
    </row>
    <row r="77" spans="1:12" ht="12.75" customHeight="1">
      <c r="A77" s="47" t="s">
        <v>324</v>
      </c>
      <c r="B77" s="46" t="str">
        <f t="shared" si="2"/>
        <v>II</v>
      </c>
      <c r="C77" s="12">
        <v>52368.406799999997</v>
      </c>
      <c r="D77" s="47" t="s">
        <v>527</v>
      </c>
      <c r="E77" s="47">
        <f>VLOOKUP(C77,'Active 1'!C$21:E$191,3,FALSE)</f>
        <v>15452.562775631835</v>
      </c>
      <c r="F77" s="47"/>
      <c r="G77" s="44" t="s">
        <v>322</v>
      </c>
      <c r="H77" s="43">
        <v>24127.5</v>
      </c>
      <c r="I77" s="43" t="s">
        <v>323</v>
      </c>
      <c r="K77" s="44" t="s">
        <v>171</v>
      </c>
      <c r="L77" s="45" t="s">
        <v>150</v>
      </c>
    </row>
    <row r="78" spans="1:12" ht="12.75" customHeight="1">
      <c r="A78" s="48" t="s">
        <v>337</v>
      </c>
      <c r="B78" s="46" t="str">
        <f t="shared" si="2"/>
        <v>I</v>
      </c>
      <c r="C78" s="12">
        <v>52692.622199999998</v>
      </c>
      <c r="D78" s="47" t="s">
        <v>527</v>
      </c>
      <c r="E78" s="47">
        <f>VLOOKUP(C78,'Active 1'!C$21:E$191,3,FALSE)</f>
        <v>16521.071813282797</v>
      </c>
      <c r="F78" s="47"/>
      <c r="G78" s="44" t="s">
        <v>334</v>
      </c>
      <c r="H78" s="43">
        <v>25196</v>
      </c>
      <c r="I78" s="43" t="s">
        <v>335</v>
      </c>
      <c r="K78" s="44" t="s">
        <v>171</v>
      </c>
      <c r="L78" s="45" t="s">
        <v>336</v>
      </c>
    </row>
    <row r="79" spans="1:12" ht="12.75" customHeight="1">
      <c r="A79" s="48" t="s">
        <v>342</v>
      </c>
      <c r="B79" s="46" t="str">
        <f t="shared" si="2"/>
        <v>I</v>
      </c>
      <c r="C79" s="12">
        <v>52712.345099999999</v>
      </c>
      <c r="D79" s="47" t="s">
        <v>527</v>
      </c>
      <c r="E79" s="47">
        <f>VLOOKUP(C79,'Active 1'!C$21:E$191,3,FALSE)</f>
        <v>16586.072109069755</v>
      </c>
      <c r="F79" s="47"/>
      <c r="G79" s="44" t="s">
        <v>339</v>
      </c>
      <c r="H79" s="43">
        <v>25261</v>
      </c>
      <c r="I79" s="43" t="s">
        <v>335</v>
      </c>
      <c r="K79" s="44" t="s">
        <v>340</v>
      </c>
      <c r="L79" s="45" t="s">
        <v>341</v>
      </c>
    </row>
    <row r="80" spans="1:12" ht="12.75" customHeight="1">
      <c r="A80" s="47" t="s">
        <v>346</v>
      </c>
      <c r="B80" s="46" t="str">
        <f t="shared" si="2"/>
        <v>II</v>
      </c>
      <c r="C80" s="12">
        <v>52715.531000000003</v>
      </c>
      <c r="D80" s="47" t="s">
        <v>527</v>
      </c>
      <c r="E80" s="47">
        <f>VLOOKUP(C80,'Active 1'!C$21:E$191,3,FALSE)</f>
        <v>16596.571804466879</v>
      </c>
      <c r="F80" s="47"/>
      <c r="G80" s="44" t="s">
        <v>343</v>
      </c>
      <c r="H80" s="43" t="s">
        <v>344</v>
      </c>
      <c r="I80" s="43" t="s">
        <v>345</v>
      </c>
      <c r="K80" s="44" t="s">
        <v>171</v>
      </c>
      <c r="L80" s="45" t="s">
        <v>150</v>
      </c>
    </row>
    <row r="81" spans="1:12" ht="12.75" customHeight="1">
      <c r="A81" s="48" t="s">
        <v>350</v>
      </c>
      <c r="B81" s="46" t="str">
        <f t="shared" si="2"/>
        <v>II</v>
      </c>
      <c r="C81" s="12">
        <v>52725.393900000003</v>
      </c>
      <c r="D81" s="47" t="s">
        <v>527</v>
      </c>
      <c r="E81" s="47">
        <f>VLOOKUP(C81,'Active 1'!C$21:E$191,3,FALSE)</f>
        <v>16629.076731091118</v>
      </c>
      <c r="F81" s="47"/>
      <c r="G81" s="44" t="s">
        <v>347</v>
      </c>
      <c r="H81" s="43" t="s">
        <v>348</v>
      </c>
      <c r="I81" s="43" t="s">
        <v>349</v>
      </c>
      <c r="K81" s="44" t="s">
        <v>171</v>
      </c>
      <c r="L81" s="45" t="s">
        <v>262</v>
      </c>
    </row>
    <row r="82" spans="1:12" ht="12.75" customHeight="1">
      <c r="A82" s="48" t="s">
        <v>350</v>
      </c>
      <c r="B82" s="46" t="str">
        <f t="shared" si="2"/>
        <v>II</v>
      </c>
      <c r="C82" s="12">
        <v>52730.399599999997</v>
      </c>
      <c r="D82" s="47" t="s">
        <v>527</v>
      </c>
      <c r="E82" s="47">
        <f>VLOOKUP(C82,'Active 1'!C$21:E$191,3,FALSE)</f>
        <v>16645.573898374852</v>
      </c>
      <c r="F82" s="47"/>
      <c r="G82" s="44" t="s">
        <v>351</v>
      </c>
      <c r="H82" s="43" t="s">
        <v>352</v>
      </c>
      <c r="I82" s="43" t="s">
        <v>312</v>
      </c>
      <c r="K82" s="44" t="s">
        <v>171</v>
      </c>
      <c r="L82" s="45" t="s">
        <v>262</v>
      </c>
    </row>
    <row r="83" spans="1:12" ht="12.75" customHeight="1">
      <c r="A83" s="48" t="s">
        <v>357</v>
      </c>
      <c r="B83" s="46" t="str">
        <f t="shared" si="2"/>
        <v>II</v>
      </c>
      <c r="C83" s="12">
        <v>52745.418899999997</v>
      </c>
      <c r="D83" s="47" t="s">
        <v>527</v>
      </c>
      <c r="E83" s="47">
        <f>VLOOKUP(C83,'Active 1'!C$21:E$191,3,FALSE)</f>
        <v>16695.072650714166</v>
      </c>
      <c r="F83" s="47"/>
      <c r="G83" s="44" t="s">
        <v>353</v>
      </c>
      <c r="H83" s="43" t="s">
        <v>354</v>
      </c>
      <c r="I83" s="43" t="s">
        <v>355</v>
      </c>
      <c r="K83" s="44" t="s">
        <v>340</v>
      </c>
      <c r="L83" s="45" t="s">
        <v>356</v>
      </c>
    </row>
    <row r="84" spans="1:12" ht="12.75" customHeight="1">
      <c r="A84" s="48" t="s">
        <v>357</v>
      </c>
      <c r="B84" s="46" t="str">
        <f t="shared" si="2"/>
        <v>II</v>
      </c>
      <c r="C84" s="12">
        <v>52745.570800000001</v>
      </c>
      <c r="D84" s="47" t="s">
        <v>527</v>
      </c>
      <c r="E84" s="47">
        <f>VLOOKUP(C84,'Active 1'!C$21:E$191,3,FALSE)</f>
        <v>16695.573263957162</v>
      </c>
      <c r="F84" s="47"/>
      <c r="G84" s="44" t="s">
        <v>358</v>
      </c>
      <c r="H84" s="43" t="s">
        <v>359</v>
      </c>
      <c r="I84" s="43" t="s">
        <v>360</v>
      </c>
      <c r="K84" s="44" t="s">
        <v>340</v>
      </c>
      <c r="L84" s="45" t="s">
        <v>356</v>
      </c>
    </row>
    <row r="85" spans="1:12" ht="12.75" customHeight="1">
      <c r="A85" s="48" t="s">
        <v>363</v>
      </c>
      <c r="B85" s="46" t="str">
        <f t="shared" si="2"/>
        <v>II</v>
      </c>
      <c r="C85" s="12">
        <v>53051.881999999998</v>
      </c>
      <c r="D85" s="47" t="s">
        <v>527</v>
      </c>
      <c r="E85" s="47">
        <f>VLOOKUP(C85,'Active 1'!C$21:E$191,3,FALSE)</f>
        <v>17705.075852463775</v>
      </c>
      <c r="F85" s="47"/>
      <c r="G85" s="44" t="s">
        <v>361</v>
      </c>
      <c r="H85" s="43" t="s">
        <v>362</v>
      </c>
      <c r="I85" s="43" t="s">
        <v>201</v>
      </c>
      <c r="K85" s="44" t="s">
        <v>171</v>
      </c>
      <c r="L85" s="45" t="s">
        <v>303</v>
      </c>
    </row>
    <row r="86" spans="1:12" ht="12.75" customHeight="1">
      <c r="A86" s="48" t="s">
        <v>337</v>
      </c>
      <c r="B86" s="46" t="str">
        <f t="shared" si="2"/>
        <v>II</v>
      </c>
      <c r="C86" s="12">
        <v>53075.549299999999</v>
      </c>
      <c r="D86" s="47" t="s">
        <v>527</v>
      </c>
      <c r="E86" s="47">
        <f>VLOOKUP(C86,'Active 1'!C$21:E$191,3,FALSE)</f>
        <v>17783.075614186379</v>
      </c>
      <c r="F86" s="47"/>
      <c r="G86" s="44" t="s">
        <v>364</v>
      </c>
      <c r="H86" s="43" t="s">
        <v>365</v>
      </c>
      <c r="I86" s="43" t="s">
        <v>366</v>
      </c>
      <c r="K86" s="44" t="s">
        <v>171</v>
      </c>
      <c r="L86" s="45" t="s">
        <v>336</v>
      </c>
    </row>
    <row r="87" spans="1:12" ht="12.75" customHeight="1">
      <c r="A87" s="48" t="s">
        <v>342</v>
      </c>
      <c r="B87" s="46" t="str">
        <f t="shared" si="2"/>
        <v>II</v>
      </c>
      <c r="C87" s="12">
        <v>53093.452400000002</v>
      </c>
      <c r="D87" s="47" t="s">
        <v>527</v>
      </c>
      <c r="E87" s="47">
        <f>VLOOKUP(C87,'Active 1'!C$21:E$191,3,FALSE)</f>
        <v>17842.078438086697</v>
      </c>
      <c r="F87" s="47"/>
      <c r="G87" s="44" t="s">
        <v>367</v>
      </c>
      <c r="H87" s="43" t="s">
        <v>368</v>
      </c>
      <c r="I87" s="43" t="s">
        <v>312</v>
      </c>
      <c r="K87" s="44" t="s">
        <v>340</v>
      </c>
      <c r="L87" s="45" t="s">
        <v>356</v>
      </c>
    </row>
    <row r="88" spans="1:12" ht="12.75" customHeight="1">
      <c r="A88" s="48" t="s">
        <v>342</v>
      </c>
      <c r="B88" s="46" t="str">
        <f t="shared" si="2"/>
        <v>II</v>
      </c>
      <c r="C88" s="12">
        <v>53093.602400000003</v>
      </c>
      <c r="D88" s="47" t="s">
        <v>527</v>
      </c>
      <c r="E88" s="47">
        <f>VLOOKUP(C88,'Active 1'!C$21:E$191,3,FALSE)</f>
        <v>17842.572789544553</v>
      </c>
      <c r="F88" s="47"/>
      <c r="G88" s="44" t="s">
        <v>369</v>
      </c>
      <c r="H88" s="43" t="s">
        <v>370</v>
      </c>
      <c r="I88" s="43" t="s">
        <v>371</v>
      </c>
      <c r="K88" s="44" t="s">
        <v>340</v>
      </c>
      <c r="L88" s="45" t="s">
        <v>356</v>
      </c>
    </row>
    <row r="89" spans="1:12" ht="12.75" customHeight="1">
      <c r="A89" s="48" t="s">
        <v>376</v>
      </c>
      <c r="B89" s="46" t="str">
        <f t="shared" si="2"/>
        <v>II</v>
      </c>
      <c r="C89" s="12">
        <v>53094.362200000003</v>
      </c>
      <c r="D89" s="47" t="s">
        <v>527</v>
      </c>
      <c r="E89" s="47">
        <f>VLOOKUP(C89,'Active 1'!C$21:E$191,3,FALSE)</f>
        <v>17845.076844462386</v>
      </c>
      <c r="F89" s="47"/>
      <c r="G89" s="44" t="s">
        <v>372</v>
      </c>
      <c r="H89" s="43" t="s">
        <v>373</v>
      </c>
      <c r="I89" s="43" t="s">
        <v>335</v>
      </c>
      <c r="K89" s="44" t="s">
        <v>374</v>
      </c>
      <c r="L89" s="45" t="s">
        <v>375</v>
      </c>
    </row>
    <row r="90" spans="1:12" ht="12.75" customHeight="1">
      <c r="A90" s="48" t="s">
        <v>380</v>
      </c>
      <c r="B90" s="46" t="str">
        <f t="shared" si="2"/>
        <v>II</v>
      </c>
      <c r="C90" s="12">
        <v>53172.191500000001</v>
      </c>
      <c r="D90" s="47" t="s">
        <v>527</v>
      </c>
      <c r="E90" s="47">
        <f>VLOOKUP(C90,'Active 1'!C$21:E$191,3,FALSE)</f>
        <v>18101.577030585704</v>
      </c>
      <c r="F90" s="47"/>
      <c r="G90" s="44" t="s">
        <v>377</v>
      </c>
      <c r="H90" s="43" t="s">
        <v>378</v>
      </c>
      <c r="I90" s="43" t="s">
        <v>331</v>
      </c>
      <c r="K90" s="44" t="s">
        <v>171</v>
      </c>
      <c r="L90" s="45" t="s">
        <v>379</v>
      </c>
    </row>
    <row r="91" spans="1:12" ht="12.75" customHeight="1">
      <c r="A91" s="48" t="s">
        <v>385</v>
      </c>
      <c r="B91" s="46" t="str">
        <f t="shared" si="2"/>
        <v>II</v>
      </c>
      <c r="C91" s="12">
        <v>53386.565399999999</v>
      </c>
      <c r="D91" s="47" t="s">
        <v>526</v>
      </c>
      <c r="E91" s="47">
        <f>VLOOKUP(C91,'Active 1'!C$21:E$191,3,FALSE)</f>
        <v>18808.084030519949</v>
      </c>
      <c r="F91" s="47"/>
      <c r="G91" s="44" t="s">
        <v>381</v>
      </c>
      <c r="H91" s="43" t="s">
        <v>382</v>
      </c>
      <c r="I91" s="43" t="s">
        <v>383</v>
      </c>
      <c r="K91" s="44" t="s">
        <v>340</v>
      </c>
      <c r="L91" s="45" t="s">
        <v>384</v>
      </c>
    </row>
    <row r="92" spans="1:12" ht="12.75" customHeight="1">
      <c r="A92" s="48" t="s">
        <v>395</v>
      </c>
      <c r="B92" s="46" t="str">
        <f t="shared" si="2"/>
        <v>II</v>
      </c>
      <c r="C92" s="12">
        <v>53450.284699999997</v>
      </c>
      <c r="D92" s="47" t="s">
        <v>527</v>
      </c>
      <c r="E92" s="47">
        <f>VLOOKUP(C92,'Active 1'!C$21:E$191,3,FALSE)</f>
        <v>19018.082222841444</v>
      </c>
      <c r="F92" s="47"/>
      <c r="G92" s="44" t="s">
        <v>392</v>
      </c>
      <c r="H92" s="43" t="s">
        <v>393</v>
      </c>
      <c r="I92" s="43" t="s">
        <v>360</v>
      </c>
      <c r="K92" s="44" t="s">
        <v>171</v>
      </c>
      <c r="L92" s="45" t="s">
        <v>394</v>
      </c>
    </row>
    <row r="93" spans="1:12" ht="12.75" customHeight="1">
      <c r="A93" s="48" t="s">
        <v>300</v>
      </c>
      <c r="B93" s="46" t="str">
        <f t="shared" si="2"/>
        <v>II</v>
      </c>
      <c r="C93" s="12">
        <v>53458.476580000002</v>
      </c>
      <c r="D93" s="47" t="s">
        <v>526</v>
      </c>
      <c r="E93" s="47">
        <f>VLOOKUP(C93,'Active 1'!C$21:E$191,3,FALSE)</f>
        <v>19045.080008311714</v>
      </c>
      <c r="F93" s="47"/>
      <c r="G93" s="44" t="s">
        <v>396</v>
      </c>
      <c r="H93" s="43" t="s">
        <v>397</v>
      </c>
      <c r="I93" s="43" t="s">
        <v>398</v>
      </c>
      <c r="K93" s="44" t="s">
        <v>399</v>
      </c>
      <c r="L93" s="45" t="s">
        <v>400</v>
      </c>
    </row>
    <row r="94" spans="1:12" ht="12.75" customHeight="1">
      <c r="A94" s="48" t="s">
        <v>385</v>
      </c>
      <c r="B94" s="46" t="str">
        <f t="shared" si="2"/>
        <v>II</v>
      </c>
      <c r="C94" s="12">
        <v>53463.331400000003</v>
      </c>
      <c r="D94" s="47" t="s">
        <v>526</v>
      </c>
      <c r="E94" s="47">
        <f>VLOOKUP(C94,'Active 1'!C$21:E$191,3,FALSE)</f>
        <v>19061.079923942401</v>
      </c>
      <c r="F94" s="47"/>
      <c r="G94" s="44" t="s">
        <v>401</v>
      </c>
      <c r="H94" s="43" t="s">
        <v>402</v>
      </c>
      <c r="I94" s="43" t="s">
        <v>333</v>
      </c>
      <c r="K94" s="44" t="s">
        <v>340</v>
      </c>
      <c r="L94" s="45" t="s">
        <v>384</v>
      </c>
    </row>
    <row r="95" spans="1:12" ht="12.75" customHeight="1">
      <c r="A95" s="48" t="s">
        <v>300</v>
      </c>
      <c r="B95" s="46" t="str">
        <f t="shared" si="2"/>
        <v>II</v>
      </c>
      <c r="C95" s="12">
        <v>53502.473189999997</v>
      </c>
      <c r="D95" s="47" t="s">
        <v>526</v>
      </c>
      <c r="E95" s="47">
        <f>VLOOKUP(C95,'Active 1'!C$21:E$191,3,FALSE)</f>
        <v>19190.078596938285</v>
      </c>
      <c r="F95" s="47"/>
      <c r="G95" s="44" t="s">
        <v>403</v>
      </c>
      <c r="H95" s="43" t="s">
        <v>404</v>
      </c>
      <c r="I95" s="43" t="s">
        <v>405</v>
      </c>
      <c r="K95" s="44" t="s">
        <v>38</v>
      </c>
      <c r="L95" s="45" t="s">
        <v>406</v>
      </c>
    </row>
    <row r="96" spans="1:12" ht="12.75" customHeight="1">
      <c r="A96" s="48" t="s">
        <v>300</v>
      </c>
      <c r="B96" s="46" t="str">
        <f t="shared" si="2"/>
        <v>II</v>
      </c>
      <c r="C96" s="12">
        <v>53502.473189999997</v>
      </c>
      <c r="D96" s="47" t="s">
        <v>526</v>
      </c>
      <c r="E96" s="47">
        <f>VLOOKUP(C96,'Active 1'!C$21:E$191,3,FALSE)</f>
        <v>19190.078596938285</v>
      </c>
      <c r="F96" s="47"/>
      <c r="G96" s="44" t="s">
        <v>403</v>
      </c>
      <c r="H96" s="43" t="s">
        <v>404</v>
      </c>
      <c r="I96" s="43" t="s">
        <v>405</v>
      </c>
      <c r="K96" s="44" t="s">
        <v>407</v>
      </c>
      <c r="L96" s="45" t="s">
        <v>406</v>
      </c>
    </row>
    <row r="97" spans="1:12" ht="12.75" customHeight="1">
      <c r="A97" s="48" t="s">
        <v>300</v>
      </c>
      <c r="B97" s="46" t="str">
        <f t="shared" si="2"/>
        <v>II</v>
      </c>
      <c r="C97" s="12">
        <v>53502.473890000001</v>
      </c>
      <c r="D97" s="47" t="s">
        <v>526</v>
      </c>
      <c r="E97" s="47">
        <f>VLOOKUP(C97,'Active 1'!C$21:E$191,3,FALSE)</f>
        <v>19190.080903911767</v>
      </c>
      <c r="F97" s="47"/>
      <c r="G97" s="44" t="s">
        <v>408</v>
      </c>
      <c r="H97" s="43" t="s">
        <v>404</v>
      </c>
      <c r="I97" s="43" t="s">
        <v>409</v>
      </c>
      <c r="K97" s="44" t="s">
        <v>410</v>
      </c>
      <c r="L97" s="45" t="s">
        <v>406</v>
      </c>
    </row>
    <row r="98" spans="1:12" ht="12.75" customHeight="1">
      <c r="A98" s="48" t="s">
        <v>300</v>
      </c>
      <c r="B98" s="46" t="str">
        <f t="shared" si="2"/>
        <v>II</v>
      </c>
      <c r="C98" s="12">
        <v>53502.473890000001</v>
      </c>
      <c r="D98" s="47" t="s">
        <v>526</v>
      </c>
      <c r="E98" s="47">
        <f>VLOOKUP(C98,'Active 1'!C$21:E$191,3,FALSE)</f>
        <v>19190.080903911767</v>
      </c>
      <c r="F98" s="47"/>
      <c r="G98" s="44" t="s">
        <v>408</v>
      </c>
      <c r="H98" s="43" t="s">
        <v>404</v>
      </c>
      <c r="I98" s="43" t="s">
        <v>409</v>
      </c>
      <c r="K98" s="44" t="s">
        <v>411</v>
      </c>
      <c r="L98" s="45" t="s">
        <v>406</v>
      </c>
    </row>
    <row r="99" spans="1:12" ht="12.75" customHeight="1">
      <c r="A99" s="48" t="s">
        <v>300</v>
      </c>
      <c r="B99" s="46" t="str">
        <f t="shared" si="2"/>
        <v>II</v>
      </c>
      <c r="C99" s="12">
        <v>53760.69152</v>
      </c>
      <c r="D99" s="47" t="s">
        <v>526</v>
      </c>
      <c r="E99" s="47">
        <f>VLOOKUP(C99,'Active 1'!C$21:E$191,3,FALSE)</f>
        <v>20041.082649466764</v>
      </c>
      <c r="F99" s="47"/>
      <c r="G99" s="44" t="s">
        <v>412</v>
      </c>
      <c r="H99" s="43" t="s">
        <v>413</v>
      </c>
      <c r="I99" s="43" t="s">
        <v>414</v>
      </c>
      <c r="K99" s="44" t="s">
        <v>38</v>
      </c>
      <c r="L99" s="45" t="s">
        <v>406</v>
      </c>
    </row>
    <row r="100" spans="1:12" ht="12.75" customHeight="1">
      <c r="A100" s="48" t="s">
        <v>300</v>
      </c>
      <c r="B100" s="46" t="str">
        <f t="shared" si="2"/>
        <v>II</v>
      </c>
      <c r="C100" s="12">
        <v>53760.692210000001</v>
      </c>
      <c r="D100" s="47" t="s">
        <v>526</v>
      </c>
      <c r="E100" s="47">
        <f>VLOOKUP(C100,'Active 1'!C$21:E$191,3,FALSE)</f>
        <v>20041.084923483471</v>
      </c>
      <c r="F100" s="47"/>
      <c r="G100" s="44" t="s">
        <v>415</v>
      </c>
      <c r="H100" s="43" t="s">
        <v>413</v>
      </c>
      <c r="I100" s="43" t="s">
        <v>416</v>
      </c>
      <c r="K100" s="44" t="s">
        <v>407</v>
      </c>
      <c r="L100" s="45" t="s">
        <v>406</v>
      </c>
    </row>
    <row r="101" spans="1:12" ht="12.75" customHeight="1">
      <c r="A101" s="48" t="s">
        <v>300</v>
      </c>
      <c r="B101" s="46" t="str">
        <f t="shared" si="2"/>
        <v>II</v>
      </c>
      <c r="C101" s="12">
        <v>53760.692210000001</v>
      </c>
      <c r="D101" s="47" t="s">
        <v>526</v>
      </c>
      <c r="E101" s="47">
        <f>VLOOKUP(C101,'Active 1'!C$21:E$191,3,FALSE)</f>
        <v>20041.084923483471</v>
      </c>
      <c r="F101" s="47"/>
      <c r="G101" s="44" t="s">
        <v>415</v>
      </c>
      <c r="H101" s="43" t="s">
        <v>413</v>
      </c>
      <c r="I101" s="43" t="s">
        <v>416</v>
      </c>
      <c r="K101" s="44" t="s">
        <v>411</v>
      </c>
      <c r="L101" s="45" t="s">
        <v>406</v>
      </c>
    </row>
    <row r="102" spans="1:12" ht="12.75" customHeight="1">
      <c r="A102" s="48" t="s">
        <v>300</v>
      </c>
      <c r="B102" s="46" t="str">
        <f t="shared" si="2"/>
        <v>II</v>
      </c>
      <c r="C102" s="12">
        <v>53760.692909999998</v>
      </c>
      <c r="D102" s="47" t="s">
        <v>526</v>
      </c>
      <c r="E102" s="47">
        <f>VLOOKUP(C102,'Active 1'!C$21:E$191,3,FALSE)</f>
        <v>20041.087230456931</v>
      </c>
      <c r="F102" s="47"/>
      <c r="G102" s="44" t="s">
        <v>417</v>
      </c>
      <c r="H102" s="43" t="s">
        <v>413</v>
      </c>
      <c r="I102" s="43" t="s">
        <v>418</v>
      </c>
      <c r="K102" s="44" t="s">
        <v>410</v>
      </c>
      <c r="L102" s="45" t="s">
        <v>406</v>
      </c>
    </row>
    <row r="103" spans="1:12" ht="12.75" customHeight="1">
      <c r="A103" s="48" t="s">
        <v>422</v>
      </c>
      <c r="B103" s="46" t="str">
        <f t="shared" si="2"/>
        <v>II</v>
      </c>
      <c r="C103" s="12">
        <v>53765.547400000003</v>
      </c>
      <c r="D103" s="47" t="s">
        <v>527</v>
      </c>
      <c r="E103" s="47">
        <f>VLOOKUP(C103,'Active 1'!C$21:E$191,3,FALSE)</f>
        <v>20057.086058514426</v>
      </c>
      <c r="F103" s="47"/>
      <c r="G103" s="44" t="s">
        <v>419</v>
      </c>
      <c r="H103" s="43" t="s">
        <v>420</v>
      </c>
      <c r="I103" s="43" t="s">
        <v>360</v>
      </c>
      <c r="K103" s="44" t="s">
        <v>171</v>
      </c>
      <c r="L103" s="45" t="s">
        <v>421</v>
      </c>
    </row>
    <row r="104" spans="1:12" ht="12.75" customHeight="1">
      <c r="A104" s="48" t="s">
        <v>385</v>
      </c>
      <c r="B104" s="46" t="str">
        <f t="shared" si="2"/>
        <v>II</v>
      </c>
      <c r="C104" s="12">
        <v>53766.457000000002</v>
      </c>
      <c r="D104" s="47" t="s">
        <v>526</v>
      </c>
      <c r="E104" s="47">
        <f>VLOOKUP(C104,'Active 1'!C$21:E$191,3,FALSE)</f>
        <v>20060.083805754828</v>
      </c>
      <c r="F104" s="47"/>
      <c r="G104" s="44" t="s">
        <v>423</v>
      </c>
      <c r="H104" s="43" t="s">
        <v>424</v>
      </c>
      <c r="I104" s="43" t="s">
        <v>333</v>
      </c>
      <c r="K104" s="44" t="s">
        <v>374</v>
      </c>
      <c r="L104" s="45" t="s">
        <v>375</v>
      </c>
    </row>
    <row r="105" spans="1:12" ht="12.75" customHeight="1">
      <c r="A105" s="48" t="s">
        <v>422</v>
      </c>
      <c r="B105" s="46" t="str">
        <f t="shared" si="2"/>
        <v>II</v>
      </c>
      <c r="C105" s="12">
        <v>53767.518600000003</v>
      </c>
      <c r="D105" s="47" t="s">
        <v>527</v>
      </c>
      <c r="E105" s="47">
        <f>VLOOKUP(C105,'Active 1'!C$21:E$191,3,FALSE)</f>
        <v>20063.582495805858</v>
      </c>
      <c r="F105" s="47"/>
      <c r="G105" s="44" t="s">
        <v>425</v>
      </c>
      <c r="H105" s="43" t="s">
        <v>426</v>
      </c>
      <c r="I105" s="43" t="s">
        <v>329</v>
      </c>
      <c r="K105" s="44" t="s">
        <v>171</v>
      </c>
      <c r="L105" s="45" t="s">
        <v>421</v>
      </c>
    </row>
    <row r="106" spans="1:12" ht="12.75" customHeight="1">
      <c r="A106" s="48" t="s">
        <v>422</v>
      </c>
      <c r="B106" s="46" t="str">
        <f t="shared" si="2"/>
        <v>II</v>
      </c>
      <c r="C106" s="12">
        <v>53835.486799999999</v>
      </c>
      <c r="D106" s="47" t="s">
        <v>527</v>
      </c>
      <c r="E106" s="47">
        <f>VLOOKUP(C106,'Active 1'!C$21:E$191,3,FALSE)</f>
        <v>20287.583687522427</v>
      </c>
      <c r="F106" s="47"/>
      <c r="G106" s="44" t="s">
        <v>427</v>
      </c>
      <c r="H106" s="43" t="s">
        <v>428</v>
      </c>
      <c r="I106" s="43" t="s">
        <v>316</v>
      </c>
      <c r="K106" s="44" t="s">
        <v>171</v>
      </c>
      <c r="L106" s="45" t="s">
        <v>421</v>
      </c>
    </row>
    <row r="107" spans="1:12" ht="12.75" customHeight="1">
      <c r="A107" s="48" t="s">
        <v>432</v>
      </c>
      <c r="B107" s="46" t="str">
        <f t="shared" ref="B107:B138" si="3">IF(H107=INT(H107),"I","II")</f>
        <v>II</v>
      </c>
      <c r="C107" s="12">
        <v>54085.6639</v>
      </c>
      <c r="D107" s="47" t="s">
        <v>526</v>
      </c>
      <c r="E107" s="47">
        <f>VLOOKUP(C107,'Active 1'!C$21:E$191,3,FALSE)</f>
        <v>21112.086448228147</v>
      </c>
      <c r="F107" s="47"/>
      <c r="G107" s="44" t="s">
        <v>429</v>
      </c>
      <c r="H107" s="43" t="s">
        <v>430</v>
      </c>
      <c r="I107" s="43" t="s">
        <v>329</v>
      </c>
      <c r="K107" s="44" t="s">
        <v>374</v>
      </c>
      <c r="L107" s="45" t="s">
        <v>431</v>
      </c>
    </row>
    <row r="108" spans="1:12" ht="12.75" customHeight="1">
      <c r="A108" s="48" t="s">
        <v>300</v>
      </c>
      <c r="B108" s="46" t="str">
        <f t="shared" si="3"/>
        <v>II</v>
      </c>
      <c r="C108" s="12">
        <v>54190.346680000002</v>
      </c>
      <c r="D108" s="47" t="s">
        <v>526</v>
      </c>
      <c r="E108" s="47">
        <f>VLOOKUP(C108,'Active 1'!C$21:E$191,3,FALSE)</f>
        <v>21457.087014260575</v>
      </c>
      <c r="F108" s="47"/>
      <c r="G108" s="44" t="s">
        <v>433</v>
      </c>
      <c r="H108" s="43" t="s">
        <v>434</v>
      </c>
      <c r="I108" s="43" t="s">
        <v>435</v>
      </c>
      <c r="K108" s="44" t="s">
        <v>399</v>
      </c>
      <c r="L108" s="45" t="s">
        <v>436</v>
      </c>
    </row>
    <row r="109" spans="1:12" ht="12.75" customHeight="1">
      <c r="A109" s="48" t="s">
        <v>440</v>
      </c>
      <c r="B109" s="46" t="str">
        <f t="shared" si="3"/>
        <v>II</v>
      </c>
      <c r="C109" s="12">
        <v>54205.366699999999</v>
      </c>
      <c r="D109" s="47" t="s">
        <v>526</v>
      </c>
      <c r="E109" s="47">
        <f>VLOOKUP(C109,'Active 1'!C$21:E$191,3,FALSE)</f>
        <v>21506.588139486874</v>
      </c>
      <c r="F109" s="47"/>
      <c r="G109" s="44" t="s">
        <v>437</v>
      </c>
      <c r="H109" s="43" t="s">
        <v>438</v>
      </c>
      <c r="I109" s="43" t="s">
        <v>329</v>
      </c>
      <c r="K109" s="44" t="s">
        <v>340</v>
      </c>
      <c r="L109" s="45" t="s">
        <v>439</v>
      </c>
    </row>
    <row r="110" spans="1:12" ht="12.75" customHeight="1">
      <c r="A110" s="48" t="s">
        <v>300</v>
      </c>
      <c r="B110" s="46" t="str">
        <f t="shared" si="3"/>
        <v>I</v>
      </c>
      <c r="C110" s="12">
        <v>54237.379050000003</v>
      </c>
      <c r="D110" s="47" t="s">
        <v>526</v>
      </c>
      <c r="E110" s="47">
        <f>VLOOKUP(C110,'Active 1'!C$21:E$191,3,FALSE)</f>
        <v>21612.09048543173</v>
      </c>
      <c r="F110" s="47"/>
      <c r="G110" s="44" t="s">
        <v>441</v>
      </c>
      <c r="H110" s="43">
        <v>30287</v>
      </c>
      <c r="I110" s="43" t="s">
        <v>442</v>
      </c>
      <c r="K110" s="44" t="s">
        <v>407</v>
      </c>
      <c r="L110" s="45" t="s">
        <v>436</v>
      </c>
    </row>
    <row r="111" spans="1:12" ht="12.75" customHeight="1">
      <c r="A111" s="48" t="s">
        <v>444</v>
      </c>
      <c r="B111" s="46" t="str">
        <f t="shared" si="3"/>
        <v>II</v>
      </c>
      <c r="C111" s="12">
        <v>54449.627099999998</v>
      </c>
      <c r="D111" s="47" t="s">
        <v>526</v>
      </c>
      <c r="E111" s="47" t="e">
        <f>VLOOKUP(C111,'Active 1'!C$21:E$191,3,FALSE)</f>
        <v>#N/A</v>
      </c>
      <c r="F111" s="47"/>
      <c r="G111" s="44" t="s">
        <v>443</v>
      </c>
      <c r="H111" s="43">
        <v>30986.5</v>
      </c>
      <c r="I111" s="43" t="s">
        <v>316</v>
      </c>
      <c r="K111" s="44" t="s">
        <v>374</v>
      </c>
      <c r="L111" s="45" t="s">
        <v>431</v>
      </c>
    </row>
    <row r="112" spans="1:12" ht="12.75" customHeight="1">
      <c r="A112" s="48" t="s">
        <v>444</v>
      </c>
      <c r="B112" s="46" t="str">
        <f t="shared" si="3"/>
        <v>II</v>
      </c>
      <c r="C112" s="12">
        <v>54538.531300000002</v>
      </c>
      <c r="D112" s="47" t="s">
        <v>526</v>
      </c>
      <c r="E112" s="47" t="e">
        <f>VLOOKUP(C112,'Active 1'!C$21:E$191,3,FALSE)</f>
        <v>#N/A</v>
      </c>
      <c r="F112" s="47"/>
      <c r="G112" s="44" t="s">
        <v>445</v>
      </c>
      <c r="H112" s="43">
        <v>31279.5</v>
      </c>
      <c r="I112" s="43" t="s">
        <v>371</v>
      </c>
      <c r="K112" s="44" t="s">
        <v>374</v>
      </c>
      <c r="L112" s="45" t="s">
        <v>431</v>
      </c>
    </row>
    <row r="113" spans="1:12" ht="12.75" customHeight="1">
      <c r="A113" s="48" t="s">
        <v>440</v>
      </c>
      <c r="B113" s="46" t="str">
        <f t="shared" si="3"/>
        <v>I</v>
      </c>
      <c r="C113" s="12">
        <v>54564.474000000002</v>
      </c>
      <c r="D113" s="47" t="s">
        <v>526</v>
      </c>
      <c r="E113" s="47" t="e">
        <f>VLOOKUP(C113,'Active 1'!C$21:E$191,3,FALSE)</f>
        <v>#N/A</v>
      </c>
      <c r="F113" s="47"/>
      <c r="G113" s="44" t="s">
        <v>446</v>
      </c>
      <c r="H113" s="43">
        <v>31365</v>
      </c>
      <c r="I113" s="43" t="s">
        <v>230</v>
      </c>
      <c r="K113" s="44" t="s">
        <v>374</v>
      </c>
      <c r="L113" s="45" t="s">
        <v>356</v>
      </c>
    </row>
    <row r="114" spans="1:12" ht="12.75" customHeight="1">
      <c r="A114" s="48" t="s">
        <v>440</v>
      </c>
      <c r="B114" s="46" t="str">
        <f t="shared" si="3"/>
        <v>II</v>
      </c>
      <c r="C114" s="12">
        <v>54564.626199999999</v>
      </c>
      <c r="D114" s="47" t="s">
        <v>526</v>
      </c>
      <c r="E114" s="47" t="e">
        <f>VLOOKUP(C114,'Active 1'!C$21:E$191,3,FALSE)</f>
        <v>#N/A</v>
      </c>
      <c r="F114" s="47"/>
      <c r="G114" s="44" t="s">
        <v>447</v>
      </c>
      <c r="H114" s="43">
        <v>31365.5</v>
      </c>
      <c r="I114" s="43" t="s">
        <v>371</v>
      </c>
      <c r="K114" s="44" t="s">
        <v>374</v>
      </c>
      <c r="L114" s="45" t="s">
        <v>356</v>
      </c>
    </row>
    <row r="115" spans="1:12" ht="12.75" customHeight="1">
      <c r="A115" s="48" t="s">
        <v>451</v>
      </c>
      <c r="B115" s="46" t="str">
        <f t="shared" si="3"/>
        <v>II</v>
      </c>
      <c r="C115" s="12">
        <v>54832.554600000003</v>
      </c>
      <c r="D115" s="47" t="s">
        <v>526</v>
      </c>
      <c r="E115" s="47" t="e">
        <f>VLOOKUP(C115,'Active 1'!C$21:E$191,3,FALSE)</f>
        <v>#N/A</v>
      </c>
      <c r="F115" s="47"/>
      <c r="G115" s="44" t="s">
        <v>448</v>
      </c>
      <c r="H115" s="43">
        <v>32248.5</v>
      </c>
      <c r="I115" s="43" t="s">
        <v>318</v>
      </c>
      <c r="K115" s="44" t="s">
        <v>449</v>
      </c>
      <c r="L115" s="45" t="s">
        <v>450</v>
      </c>
    </row>
    <row r="116" spans="1:12" ht="12.75" customHeight="1">
      <c r="A116" s="48" t="s">
        <v>455</v>
      </c>
      <c r="B116" s="46" t="str">
        <f t="shared" si="3"/>
        <v>II</v>
      </c>
      <c r="C116" s="12">
        <v>54865.936099999999</v>
      </c>
      <c r="D116" s="47" t="s">
        <v>526</v>
      </c>
      <c r="E116" s="47" t="e">
        <f>VLOOKUP(C116,'Active 1'!C$21:E$191,3,FALSE)</f>
        <v>#N/A</v>
      </c>
      <c r="F116" s="47"/>
      <c r="G116" s="44" t="s">
        <v>452</v>
      </c>
      <c r="H116" s="43" t="s">
        <v>453</v>
      </c>
      <c r="I116" s="43" t="s">
        <v>454</v>
      </c>
      <c r="K116" s="44" t="s">
        <v>411</v>
      </c>
      <c r="L116" s="45" t="s">
        <v>150</v>
      </c>
    </row>
    <row r="117" spans="1:12" ht="12.75" customHeight="1">
      <c r="A117" s="48" t="s">
        <v>444</v>
      </c>
      <c r="B117" s="46" t="str">
        <f t="shared" si="3"/>
        <v>II</v>
      </c>
      <c r="C117" s="12">
        <v>54947.4012</v>
      </c>
      <c r="D117" s="47" t="s">
        <v>526</v>
      </c>
      <c r="E117" s="47" t="e">
        <f>VLOOKUP(C117,'Active 1'!C$21:E$191,3,FALSE)</f>
        <v>#N/A</v>
      </c>
      <c r="F117" s="47"/>
      <c r="G117" s="44" t="s">
        <v>462</v>
      </c>
      <c r="H117" s="43" t="s">
        <v>463</v>
      </c>
      <c r="I117" s="43" t="s">
        <v>464</v>
      </c>
      <c r="K117" s="44" t="s">
        <v>411</v>
      </c>
      <c r="L117" s="45" t="s">
        <v>431</v>
      </c>
    </row>
    <row r="118" spans="1:12" ht="12.75" customHeight="1">
      <c r="A118" s="47" t="s">
        <v>473</v>
      </c>
      <c r="B118" s="46" t="str">
        <f t="shared" si="3"/>
        <v>II</v>
      </c>
      <c r="C118" s="12">
        <v>54977.284299999999</v>
      </c>
      <c r="D118" s="47" t="s">
        <v>526</v>
      </c>
      <c r="E118" s="47" t="e">
        <f>VLOOKUP(C118,'Active 1'!C$21:E$191,3,FALSE)</f>
        <v>#N/A</v>
      </c>
      <c r="F118" s="47"/>
      <c r="G118" s="44" t="s">
        <v>469</v>
      </c>
      <c r="H118" s="43" t="s">
        <v>470</v>
      </c>
      <c r="I118" s="43" t="s">
        <v>471</v>
      </c>
      <c r="K118" s="44" t="s">
        <v>319</v>
      </c>
      <c r="L118" s="45" t="s">
        <v>472</v>
      </c>
    </row>
    <row r="119" spans="1:12" ht="12.75" customHeight="1">
      <c r="A119" s="48" t="s">
        <v>479</v>
      </c>
      <c r="B119" s="46" t="str">
        <f t="shared" si="3"/>
        <v>II</v>
      </c>
      <c r="C119" s="12">
        <v>55262.663999999997</v>
      </c>
      <c r="D119" s="47" t="s">
        <v>526</v>
      </c>
      <c r="E119" s="47" t="e">
        <f>VLOOKUP(C119,'Active 1'!C$21:E$191,3,FALSE)</f>
        <v>#N/A</v>
      </c>
      <c r="F119" s="47"/>
      <c r="G119" s="44" t="s">
        <v>477</v>
      </c>
      <c r="H119" s="43" t="s">
        <v>478</v>
      </c>
      <c r="I119" s="43" t="s">
        <v>237</v>
      </c>
      <c r="K119" s="44" t="s">
        <v>411</v>
      </c>
      <c r="L119" s="45" t="s">
        <v>320</v>
      </c>
    </row>
    <row r="120" spans="1:12" ht="12.75" customHeight="1">
      <c r="A120" s="48" t="s">
        <v>482</v>
      </c>
      <c r="B120" s="46" t="str">
        <f t="shared" si="3"/>
        <v>II</v>
      </c>
      <c r="C120" s="12">
        <v>55267.674099999997</v>
      </c>
      <c r="D120" s="47" t="s">
        <v>526</v>
      </c>
      <c r="E120" s="47" t="e">
        <f>VLOOKUP(C120,'Active 1'!C$21:E$191,3,FALSE)</f>
        <v>#N/A</v>
      </c>
      <c r="F120" s="47"/>
      <c r="G120" s="44" t="s">
        <v>480</v>
      </c>
      <c r="H120" s="43" t="s">
        <v>481</v>
      </c>
      <c r="I120" s="43" t="s">
        <v>268</v>
      </c>
      <c r="K120" s="44" t="s">
        <v>411</v>
      </c>
      <c r="L120" s="45" t="s">
        <v>150</v>
      </c>
    </row>
    <row r="121" spans="1:12" ht="12.75" customHeight="1">
      <c r="A121" s="48" t="s">
        <v>493</v>
      </c>
      <c r="B121" s="46" t="str">
        <f t="shared" si="3"/>
        <v>II</v>
      </c>
      <c r="C121" s="12">
        <v>55603.872199999998</v>
      </c>
      <c r="D121" s="47" t="s">
        <v>526</v>
      </c>
      <c r="E121" s="47" t="e">
        <f>VLOOKUP(C121,'Active 1'!C$21:E$191,3,FALSE)</f>
        <v>#N/A</v>
      </c>
      <c r="F121" s="47"/>
      <c r="G121" s="44" t="s">
        <v>491</v>
      </c>
      <c r="H121" s="43" t="s">
        <v>492</v>
      </c>
      <c r="I121" s="43" t="s">
        <v>312</v>
      </c>
      <c r="K121" s="44" t="s">
        <v>411</v>
      </c>
      <c r="L121" s="45" t="s">
        <v>150</v>
      </c>
    </row>
    <row r="122" spans="1:12" ht="12.75" customHeight="1">
      <c r="A122" s="48" t="s">
        <v>501</v>
      </c>
      <c r="B122" s="46" t="str">
        <f t="shared" si="3"/>
        <v>II</v>
      </c>
      <c r="C122" s="12">
        <v>55653.481119999997</v>
      </c>
      <c r="D122" s="47" t="s">
        <v>526</v>
      </c>
      <c r="E122" s="47" t="e">
        <f>VLOOKUP(C122,'Active 1'!C$21:E$191,3,FALSE)</f>
        <v>#N/A</v>
      </c>
      <c r="F122" s="47"/>
      <c r="G122" s="44" t="s">
        <v>498</v>
      </c>
      <c r="H122" s="43" t="s">
        <v>499</v>
      </c>
      <c r="I122" s="43" t="s">
        <v>500</v>
      </c>
      <c r="K122" s="44" t="s">
        <v>411</v>
      </c>
      <c r="L122" s="45" t="s">
        <v>459</v>
      </c>
    </row>
    <row r="123" spans="1:12" ht="12.75" customHeight="1">
      <c r="A123" s="48" t="s">
        <v>501</v>
      </c>
      <c r="B123" s="46" t="str">
        <f t="shared" si="3"/>
        <v>II</v>
      </c>
      <c r="C123" s="12">
        <v>55653.481220000001</v>
      </c>
      <c r="D123" s="47" t="s">
        <v>526</v>
      </c>
      <c r="E123" s="47" t="e">
        <f>VLOOKUP(C123,'Active 1'!C$21:E$191,3,FALSE)</f>
        <v>#N/A</v>
      </c>
      <c r="F123" s="47"/>
      <c r="G123" s="44" t="s">
        <v>498</v>
      </c>
      <c r="H123" s="43" t="s">
        <v>499</v>
      </c>
      <c r="I123" s="43" t="s">
        <v>502</v>
      </c>
      <c r="K123" s="44" t="s">
        <v>407</v>
      </c>
      <c r="L123" s="45" t="s">
        <v>459</v>
      </c>
    </row>
    <row r="124" spans="1:12" ht="12.75" customHeight="1">
      <c r="A124" s="48" t="s">
        <v>493</v>
      </c>
      <c r="B124" s="46" t="str">
        <f t="shared" si="3"/>
        <v>II</v>
      </c>
      <c r="C124" s="12">
        <v>55666.679900000003</v>
      </c>
      <c r="D124" s="47" t="s">
        <v>526</v>
      </c>
      <c r="E124" s="47" t="e">
        <f>VLOOKUP(C124,'Active 1'!C$21:E$191,3,FALSE)</f>
        <v>#N/A</v>
      </c>
      <c r="F124" s="47"/>
      <c r="G124" s="44" t="s">
        <v>503</v>
      </c>
      <c r="H124" s="43" t="s">
        <v>504</v>
      </c>
      <c r="I124" s="43" t="s">
        <v>490</v>
      </c>
      <c r="K124" s="44" t="s">
        <v>411</v>
      </c>
      <c r="L124" s="45" t="s">
        <v>150</v>
      </c>
    </row>
    <row r="125" spans="1:12" ht="12.75" customHeight="1">
      <c r="A125" s="48" t="s">
        <v>508</v>
      </c>
      <c r="B125" s="46" t="str">
        <f t="shared" si="3"/>
        <v>II</v>
      </c>
      <c r="C125" s="12">
        <v>55917.009700000002</v>
      </c>
      <c r="D125" s="47" t="s">
        <v>526</v>
      </c>
      <c r="E125" s="47" t="e">
        <f>VLOOKUP(C125,'Active 1'!C$21:E$191,3,FALSE)</f>
        <v>#N/A</v>
      </c>
      <c r="F125" s="47"/>
      <c r="G125" s="44" t="s">
        <v>505</v>
      </c>
      <c r="H125" s="43" t="s">
        <v>506</v>
      </c>
      <c r="I125" s="43" t="s">
        <v>329</v>
      </c>
      <c r="K125" s="44" t="s">
        <v>399</v>
      </c>
      <c r="L125" s="45" t="s">
        <v>507</v>
      </c>
    </row>
    <row r="126" spans="1:12" ht="12.75" customHeight="1">
      <c r="A126" s="48" t="s">
        <v>511</v>
      </c>
      <c r="B126" s="46" t="str">
        <f t="shared" si="3"/>
        <v>II</v>
      </c>
      <c r="C126" s="12">
        <v>55968.895799999998</v>
      </c>
      <c r="D126" s="47" t="s">
        <v>526</v>
      </c>
      <c r="E126" s="47" t="e">
        <f>VLOOKUP(C126,'Active 1'!C$21:E$191,3,FALSE)</f>
        <v>#N/A</v>
      </c>
      <c r="F126" s="47"/>
      <c r="G126" s="44" t="s">
        <v>509</v>
      </c>
      <c r="H126" s="43" t="s">
        <v>510</v>
      </c>
      <c r="I126" s="43" t="s">
        <v>485</v>
      </c>
      <c r="K126" s="44" t="s">
        <v>411</v>
      </c>
      <c r="L126" s="45" t="s">
        <v>150</v>
      </c>
    </row>
    <row r="127" spans="1:12" ht="12.75" customHeight="1">
      <c r="A127" s="48" t="s">
        <v>501</v>
      </c>
      <c r="B127" s="46" t="str">
        <f t="shared" si="3"/>
        <v>II</v>
      </c>
      <c r="C127" s="12">
        <v>56010.464679999997</v>
      </c>
      <c r="D127" s="47" t="s">
        <v>526</v>
      </c>
      <c r="E127" s="47" t="e">
        <f>VLOOKUP(C127,'Active 1'!C$21:E$191,3,FALSE)</f>
        <v>#N/A</v>
      </c>
      <c r="F127" s="47"/>
      <c r="G127" s="44" t="s">
        <v>512</v>
      </c>
      <c r="H127" s="43" t="s">
        <v>513</v>
      </c>
      <c r="I127" s="43" t="s">
        <v>514</v>
      </c>
      <c r="K127" s="44" t="s">
        <v>407</v>
      </c>
      <c r="L127" s="45" t="s">
        <v>515</v>
      </c>
    </row>
    <row r="128" spans="1:12" ht="12.75" customHeight="1">
      <c r="A128" s="48" t="s">
        <v>511</v>
      </c>
      <c r="B128" s="46" t="str">
        <f t="shared" si="3"/>
        <v>II</v>
      </c>
      <c r="C128" s="12">
        <v>56036.711600000002</v>
      </c>
      <c r="D128" s="47" t="s">
        <v>526</v>
      </c>
      <c r="E128" s="47" t="e">
        <f>VLOOKUP(C128,'Active 1'!C$21:E$191,3,FALSE)</f>
        <v>#N/A</v>
      </c>
      <c r="F128" s="47"/>
      <c r="G128" s="44" t="s">
        <v>516</v>
      </c>
      <c r="H128" s="43" t="s">
        <v>517</v>
      </c>
      <c r="I128" s="43" t="s">
        <v>490</v>
      </c>
      <c r="K128" s="44" t="s">
        <v>411</v>
      </c>
      <c r="L128" s="45" t="s">
        <v>150</v>
      </c>
    </row>
    <row r="129" spans="1:12" ht="12.75" customHeight="1">
      <c r="A129" s="48" t="s">
        <v>501</v>
      </c>
      <c r="B129" s="46" t="str">
        <f t="shared" si="3"/>
        <v>II</v>
      </c>
      <c r="C129" s="12">
        <v>56400.364309999997</v>
      </c>
      <c r="D129" s="47" t="s">
        <v>526</v>
      </c>
      <c r="E129" s="47" t="e">
        <f>VLOOKUP(C129,'Active 1'!C$21:E$191,3,FALSE)</f>
        <v>#N/A</v>
      </c>
      <c r="F129" s="47"/>
      <c r="G129" s="44" t="s">
        <v>518</v>
      </c>
      <c r="H129" s="43" t="s">
        <v>519</v>
      </c>
      <c r="I129" s="43" t="s">
        <v>520</v>
      </c>
      <c r="K129" s="44" t="s">
        <v>38</v>
      </c>
      <c r="L129" s="45" t="s">
        <v>521</v>
      </c>
    </row>
    <row r="130" spans="1:12" ht="12.75" customHeight="1">
      <c r="A130" s="48" t="s">
        <v>501</v>
      </c>
      <c r="B130" s="46" t="str">
        <f t="shared" si="3"/>
        <v>II</v>
      </c>
      <c r="C130" s="12">
        <v>56400.364600000001</v>
      </c>
      <c r="D130" s="47" t="s">
        <v>526</v>
      </c>
      <c r="E130" s="47" t="e">
        <f>VLOOKUP(C130,'Active 1'!C$21:E$191,3,FALSE)</f>
        <v>#N/A</v>
      </c>
      <c r="F130" s="47"/>
      <c r="G130" s="44" t="s">
        <v>522</v>
      </c>
      <c r="H130" s="43" t="s">
        <v>519</v>
      </c>
      <c r="I130" s="43" t="s">
        <v>523</v>
      </c>
      <c r="K130" s="44" t="s">
        <v>407</v>
      </c>
      <c r="L130" s="45" t="s">
        <v>521</v>
      </c>
    </row>
    <row r="131" spans="1:12" ht="12.75" customHeight="1">
      <c r="A131" s="48" t="s">
        <v>108</v>
      </c>
      <c r="B131" s="46" t="str">
        <f t="shared" si="3"/>
        <v>II</v>
      </c>
      <c r="C131" s="12">
        <v>56400.364670000003</v>
      </c>
      <c r="D131" s="47" t="s">
        <v>526</v>
      </c>
      <c r="E131" s="47" t="e">
        <f>VLOOKUP(C131,'Active 1'!C$21:E$191,3,FALSE)</f>
        <v>#N/A</v>
      </c>
      <c r="F131" s="47"/>
      <c r="G131" s="44" t="s">
        <v>522</v>
      </c>
      <c r="H131" s="43" t="s">
        <v>519</v>
      </c>
      <c r="I131" s="43" t="s">
        <v>524</v>
      </c>
      <c r="K131" s="44" t="s">
        <v>411</v>
      </c>
      <c r="L131" s="45" t="s">
        <v>521</v>
      </c>
    </row>
    <row r="132" spans="1:12" ht="12.75" customHeight="1">
      <c r="A132" s="47" t="s">
        <v>187</v>
      </c>
      <c r="B132" s="46" t="str">
        <f t="shared" si="3"/>
        <v>II</v>
      </c>
      <c r="C132" s="12">
        <v>47268.377999999997</v>
      </c>
      <c r="D132" s="47" t="s">
        <v>143</v>
      </c>
      <c r="E132" s="47">
        <f>VLOOKUP(C132,'Active 1'!C$21:E$191,3,FALSE)</f>
        <v>-1355.4817067714778</v>
      </c>
      <c r="F132" s="47"/>
      <c r="G132" s="44" t="s">
        <v>184</v>
      </c>
      <c r="H132" s="43">
        <v>7319.5</v>
      </c>
      <c r="I132" s="43" t="s">
        <v>185</v>
      </c>
      <c r="K132" s="44"/>
      <c r="L132" s="45" t="s">
        <v>186</v>
      </c>
    </row>
    <row r="133" spans="1:12" ht="12.75" customHeight="1">
      <c r="A133" s="47" t="s">
        <v>187</v>
      </c>
      <c r="B133" s="46" t="str">
        <f t="shared" si="3"/>
        <v>II</v>
      </c>
      <c r="C133" s="12">
        <v>47268.381000000001</v>
      </c>
      <c r="D133" s="47" t="s">
        <v>143</v>
      </c>
      <c r="E133" s="47">
        <f>VLOOKUP(C133,'Active 1'!C$21:E$191,3,FALSE)</f>
        <v>-1355.4718197423069</v>
      </c>
      <c r="F133" s="47"/>
      <c r="G133" s="44" t="s">
        <v>188</v>
      </c>
      <c r="H133" s="43">
        <v>7319.5</v>
      </c>
      <c r="I133" s="43" t="s">
        <v>189</v>
      </c>
      <c r="K133" s="44"/>
      <c r="L133" s="45" t="s">
        <v>190</v>
      </c>
    </row>
    <row r="134" spans="1:12" ht="12.75" customHeight="1">
      <c r="A134" s="47" t="s">
        <v>187</v>
      </c>
      <c r="B134" s="46" t="str">
        <f t="shared" si="3"/>
        <v>II</v>
      </c>
      <c r="C134" s="12">
        <v>47268.385999999999</v>
      </c>
      <c r="D134" s="47" t="s">
        <v>143</v>
      </c>
      <c r="E134" s="47">
        <f>VLOOKUP(C134,'Active 1'!C$21:E$191,3,FALSE)</f>
        <v>-1355.4553413603871</v>
      </c>
      <c r="F134" s="47"/>
      <c r="G134" s="44" t="s">
        <v>191</v>
      </c>
      <c r="H134" s="43">
        <v>7319.5</v>
      </c>
      <c r="I134" s="43" t="s">
        <v>192</v>
      </c>
      <c r="K134" s="44"/>
      <c r="L134" s="45" t="s">
        <v>193</v>
      </c>
    </row>
    <row r="135" spans="1:12" ht="12.75" customHeight="1">
      <c r="A135" s="47" t="s">
        <v>187</v>
      </c>
      <c r="B135" s="46" t="str">
        <f t="shared" si="3"/>
        <v>I</v>
      </c>
      <c r="C135" s="12">
        <v>47268.525999999998</v>
      </c>
      <c r="D135" s="47" t="s">
        <v>143</v>
      </c>
      <c r="E135" s="47">
        <f>VLOOKUP(C135,'Active 1'!C$21:E$191,3,FALSE)</f>
        <v>-1354.993946666395</v>
      </c>
      <c r="F135" s="47"/>
      <c r="G135" s="44" t="s">
        <v>194</v>
      </c>
      <c r="H135" s="43">
        <v>7320</v>
      </c>
      <c r="I135" s="43" t="s">
        <v>195</v>
      </c>
      <c r="K135" s="44"/>
      <c r="L135" s="45" t="s">
        <v>186</v>
      </c>
    </row>
    <row r="136" spans="1:12" ht="12.75" customHeight="1">
      <c r="A136" s="47" t="s">
        <v>187</v>
      </c>
      <c r="B136" s="46" t="str">
        <f t="shared" si="3"/>
        <v>I</v>
      </c>
      <c r="C136" s="12">
        <v>47268.527999999998</v>
      </c>
      <c r="D136" s="47" t="s">
        <v>143</v>
      </c>
      <c r="E136" s="47">
        <f>VLOOKUP(C136,'Active 1'!C$21:E$191,3,FALSE)</f>
        <v>-1354.9873553136224</v>
      </c>
      <c r="F136" s="47"/>
      <c r="G136" s="44" t="s">
        <v>196</v>
      </c>
      <c r="H136" s="43">
        <v>7320</v>
      </c>
      <c r="I136" s="43" t="s">
        <v>197</v>
      </c>
      <c r="K136" s="44"/>
      <c r="L136" s="45" t="s">
        <v>193</v>
      </c>
    </row>
    <row r="137" spans="1:12" ht="12.75" customHeight="1">
      <c r="A137" s="47" t="s">
        <v>187</v>
      </c>
      <c r="B137" s="46" t="str">
        <f t="shared" si="3"/>
        <v>I</v>
      </c>
      <c r="C137" s="12">
        <v>47268.529000000002</v>
      </c>
      <c r="D137" s="47" t="s">
        <v>143</v>
      </c>
      <c r="E137" s="47">
        <f>VLOOKUP(C137,'Active 1'!C$21:E$191,3,FALSE)</f>
        <v>-1354.9840596372239</v>
      </c>
      <c r="F137" s="47"/>
      <c r="G137" s="44" t="s">
        <v>198</v>
      </c>
      <c r="H137" s="43">
        <v>7320</v>
      </c>
      <c r="I137" s="43" t="s">
        <v>199</v>
      </c>
      <c r="K137" s="44"/>
      <c r="L137" s="45" t="s">
        <v>190</v>
      </c>
    </row>
    <row r="138" spans="1:12" ht="12.75" customHeight="1">
      <c r="A138" s="47" t="s">
        <v>187</v>
      </c>
      <c r="B138" s="46" t="str">
        <f t="shared" si="3"/>
        <v>II</v>
      </c>
      <c r="C138" s="12">
        <v>47291.434000000001</v>
      </c>
      <c r="D138" s="47" t="s">
        <v>143</v>
      </c>
      <c r="E138" s="47">
        <f>VLOOKUP(C138,'Active 1'!C$21:E$191,3,FALSE)</f>
        <v>-1279.4965920234279</v>
      </c>
      <c r="F138" s="47"/>
      <c r="G138" s="44" t="s">
        <v>200</v>
      </c>
      <c r="H138" s="43">
        <v>7395.5</v>
      </c>
      <c r="I138" s="43" t="s">
        <v>201</v>
      </c>
      <c r="K138" s="44"/>
      <c r="L138" s="45" t="s">
        <v>202</v>
      </c>
    </row>
    <row r="139" spans="1:12" ht="12.75" customHeight="1">
      <c r="A139" s="47" t="s">
        <v>187</v>
      </c>
      <c r="B139" s="46" t="str">
        <f t="shared" ref="B139:B174" si="4">IF(H139=INT(H139),"I","II")</f>
        <v>II</v>
      </c>
      <c r="C139" s="12">
        <v>47291.438999999998</v>
      </c>
      <c r="D139" s="47" t="s">
        <v>143</v>
      </c>
      <c r="E139" s="47">
        <f>VLOOKUP(C139,'Active 1'!C$21:E$191,3,FALSE)</f>
        <v>-1279.4801136415081</v>
      </c>
      <c r="F139" s="47"/>
      <c r="G139" s="44" t="s">
        <v>203</v>
      </c>
      <c r="H139" s="43">
        <v>7395.5</v>
      </c>
      <c r="I139" s="43" t="s">
        <v>185</v>
      </c>
      <c r="K139" s="44"/>
      <c r="L139" s="45" t="s">
        <v>186</v>
      </c>
    </row>
    <row r="140" spans="1:12" ht="12.75" customHeight="1">
      <c r="A140" s="47" t="s">
        <v>187</v>
      </c>
      <c r="B140" s="46" t="str">
        <f t="shared" si="4"/>
        <v>II</v>
      </c>
      <c r="C140" s="12">
        <v>47291.446000000004</v>
      </c>
      <c r="D140" s="47" t="s">
        <v>143</v>
      </c>
      <c r="E140" s="47">
        <f>VLOOKUP(C140,'Active 1'!C$21:E$191,3,FALSE)</f>
        <v>-1279.4570439067916</v>
      </c>
      <c r="F140" s="47"/>
      <c r="G140" s="44" t="s">
        <v>204</v>
      </c>
      <c r="H140" s="43">
        <v>7395.5</v>
      </c>
      <c r="I140" s="43" t="s">
        <v>205</v>
      </c>
      <c r="K140" s="44"/>
      <c r="L140" s="45" t="s">
        <v>206</v>
      </c>
    </row>
    <row r="141" spans="1:12" ht="12.75" customHeight="1">
      <c r="A141" s="47" t="s">
        <v>187</v>
      </c>
      <c r="B141" s="46" t="str">
        <f t="shared" si="4"/>
        <v>II</v>
      </c>
      <c r="C141" s="12">
        <v>47291.449000000001</v>
      </c>
      <c r="D141" s="47" t="s">
        <v>143</v>
      </c>
      <c r="E141" s="47">
        <f>VLOOKUP(C141,'Active 1'!C$21:E$191,3,FALSE)</f>
        <v>-1279.4471568776446</v>
      </c>
      <c r="F141" s="47"/>
      <c r="G141" s="44" t="s">
        <v>207</v>
      </c>
      <c r="H141" s="43">
        <v>7395.5</v>
      </c>
      <c r="I141" s="43" t="s">
        <v>208</v>
      </c>
      <c r="K141" s="44"/>
      <c r="L141" s="45" t="s">
        <v>209</v>
      </c>
    </row>
    <row r="142" spans="1:12" ht="12.75" customHeight="1">
      <c r="A142" s="47" t="s">
        <v>187</v>
      </c>
      <c r="B142" s="46" t="str">
        <f t="shared" si="4"/>
        <v>II</v>
      </c>
      <c r="C142" s="12">
        <v>47529.631999999998</v>
      </c>
      <c r="D142" s="47" t="s">
        <v>143</v>
      </c>
      <c r="E142" s="47">
        <f>VLOOKUP(C142,'Active 1'!C$21:E$191,3,FALSE)</f>
        <v>-494.47306830931689</v>
      </c>
      <c r="F142" s="47"/>
      <c r="G142" s="44" t="s">
        <v>210</v>
      </c>
      <c r="H142" s="43">
        <v>8180.5</v>
      </c>
      <c r="I142" s="43" t="s">
        <v>211</v>
      </c>
      <c r="K142" s="44"/>
      <c r="L142" s="45" t="s">
        <v>212</v>
      </c>
    </row>
    <row r="143" spans="1:12" ht="12.75" customHeight="1">
      <c r="A143" s="47" t="s">
        <v>187</v>
      </c>
      <c r="B143" s="46" t="str">
        <f t="shared" si="4"/>
        <v>II</v>
      </c>
      <c r="C143" s="12">
        <v>47529.633000000002</v>
      </c>
      <c r="D143" s="47" t="s">
        <v>143</v>
      </c>
      <c r="E143" s="47">
        <f>VLOOKUP(C143,'Active 1'!C$21:E$191,3,FALSE)</f>
        <v>-494.46977263291853</v>
      </c>
      <c r="F143" s="47"/>
      <c r="G143" s="44" t="s">
        <v>213</v>
      </c>
      <c r="H143" s="43">
        <v>8180.5</v>
      </c>
      <c r="I143" s="43" t="s">
        <v>189</v>
      </c>
      <c r="K143" s="44"/>
      <c r="L143" s="45" t="s">
        <v>202</v>
      </c>
    </row>
    <row r="144" spans="1:12" ht="12.75" customHeight="1">
      <c r="A144" s="47" t="s">
        <v>187</v>
      </c>
      <c r="B144" s="46" t="str">
        <f t="shared" si="4"/>
        <v>II</v>
      </c>
      <c r="C144" s="12">
        <v>47591.534</v>
      </c>
      <c r="D144" s="47" t="s">
        <v>143</v>
      </c>
      <c r="E144" s="47">
        <f>VLOOKUP(C144,'Active 1'!C$21:E$191,3,FALSE)</f>
        <v>-290.46410868348863</v>
      </c>
      <c r="F144" s="47"/>
      <c r="G144" s="44" t="s">
        <v>214</v>
      </c>
      <c r="H144" s="43">
        <v>8384.5</v>
      </c>
      <c r="I144" s="43" t="s">
        <v>215</v>
      </c>
      <c r="K144" s="44"/>
      <c r="L144" s="45" t="s">
        <v>202</v>
      </c>
    </row>
    <row r="145" spans="1:12" ht="12.75" customHeight="1">
      <c r="A145" s="47" t="s">
        <v>187</v>
      </c>
      <c r="B145" s="46" t="str">
        <f t="shared" si="4"/>
        <v>II</v>
      </c>
      <c r="C145" s="12">
        <v>47592.436000000002</v>
      </c>
      <c r="D145" s="47" t="s">
        <v>143</v>
      </c>
      <c r="E145" s="47">
        <f>VLOOKUP(C145,'Active 1'!C$21:E$191,3,FALSE)</f>
        <v>-287.49140858360704</v>
      </c>
      <c r="F145" s="47"/>
      <c r="G145" s="44" t="s">
        <v>216</v>
      </c>
      <c r="H145" s="43">
        <v>8387.5</v>
      </c>
      <c r="I145" s="43" t="s">
        <v>195</v>
      </c>
      <c r="K145" s="44"/>
      <c r="L145" s="45" t="s">
        <v>217</v>
      </c>
    </row>
    <row r="146" spans="1:12" ht="12.75" customHeight="1">
      <c r="A146" s="47" t="s">
        <v>187</v>
      </c>
      <c r="B146" s="46" t="str">
        <f t="shared" si="4"/>
        <v>II</v>
      </c>
      <c r="C146" s="12">
        <v>47592.436999999998</v>
      </c>
      <c r="D146" s="47" t="s">
        <v>143</v>
      </c>
      <c r="E146" s="47">
        <f>VLOOKUP(C146,'Active 1'!C$21:E$191,3,FALSE)</f>
        <v>-287.48811290723268</v>
      </c>
      <c r="F146" s="47"/>
      <c r="G146" s="44" t="s">
        <v>218</v>
      </c>
      <c r="H146" s="43">
        <v>8387.5</v>
      </c>
      <c r="I146" s="43" t="s">
        <v>219</v>
      </c>
      <c r="K146" s="44"/>
      <c r="L146" s="45" t="s">
        <v>202</v>
      </c>
    </row>
    <row r="147" spans="1:12" ht="12.75" customHeight="1">
      <c r="A147" s="47" t="s">
        <v>187</v>
      </c>
      <c r="B147" s="46" t="str">
        <f t="shared" si="4"/>
        <v>I</v>
      </c>
      <c r="C147" s="12">
        <v>47614.430999999997</v>
      </c>
      <c r="D147" s="47" t="s">
        <v>143</v>
      </c>
      <c r="E147" s="47">
        <f>VLOOKUP(C147,'Active 1'!C$21:E$191,3,FALSE)</f>
        <v>-215.00300648078309</v>
      </c>
      <c r="F147" s="47"/>
      <c r="G147" s="44" t="s">
        <v>220</v>
      </c>
      <c r="H147" s="43">
        <v>8460</v>
      </c>
      <c r="I147" s="43" t="s">
        <v>221</v>
      </c>
      <c r="K147" s="44"/>
      <c r="L147" s="45" t="s">
        <v>212</v>
      </c>
    </row>
    <row r="148" spans="1:12" ht="12.75" customHeight="1">
      <c r="A148" s="48" t="s">
        <v>300</v>
      </c>
      <c r="B148" s="46" t="str">
        <f t="shared" si="4"/>
        <v>II</v>
      </c>
      <c r="C148" s="12">
        <v>51671.436000000002</v>
      </c>
      <c r="D148" s="47" t="s">
        <v>143</v>
      </c>
      <c r="E148" s="47">
        <f>VLOOKUP(C148,'Active 1'!C$21:E$191,3,FALSE)</f>
        <v>13155.572568569445</v>
      </c>
      <c r="F148" s="47"/>
      <c r="G148" s="44" t="s">
        <v>299</v>
      </c>
      <c r="H148" s="43">
        <v>21830.5</v>
      </c>
      <c r="I148" s="43" t="s">
        <v>185</v>
      </c>
      <c r="K148" s="44"/>
      <c r="L148" s="45" t="s">
        <v>202</v>
      </c>
    </row>
    <row r="149" spans="1:12" ht="12.75" customHeight="1">
      <c r="A149" s="48" t="s">
        <v>300</v>
      </c>
      <c r="B149" s="46" t="str">
        <f t="shared" si="4"/>
        <v>I</v>
      </c>
      <c r="C149" s="12">
        <v>52055.41</v>
      </c>
      <c r="D149" s="47" t="s">
        <v>143</v>
      </c>
      <c r="E149" s="47">
        <f>VLOOKUP(C149,'Active 1'!C$21:E$191,3,FALSE)</f>
        <v>14421.026613081187</v>
      </c>
      <c r="F149" s="47"/>
      <c r="G149" s="44" t="s">
        <v>305</v>
      </c>
      <c r="H149" s="43">
        <v>23096</v>
      </c>
      <c r="I149" s="43" t="s">
        <v>234</v>
      </c>
      <c r="K149" s="44"/>
      <c r="L149" s="45" t="s">
        <v>306</v>
      </c>
    </row>
    <row r="150" spans="1:12" ht="12.75" customHeight="1">
      <c r="A150" s="48" t="s">
        <v>300</v>
      </c>
      <c r="B150" s="46" t="str">
        <f t="shared" si="4"/>
        <v>I</v>
      </c>
      <c r="C150" s="12">
        <v>52055.425999999999</v>
      </c>
      <c r="D150" s="47" t="s">
        <v>143</v>
      </c>
      <c r="E150" s="47">
        <f>VLOOKUP(C150,'Active 1'!C$21:E$191,3,FALSE)</f>
        <v>14421.079343903344</v>
      </c>
      <c r="F150" s="47"/>
      <c r="G150" s="44" t="s">
        <v>307</v>
      </c>
      <c r="H150" s="43">
        <v>23096</v>
      </c>
      <c r="I150" s="43" t="s">
        <v>185</v>
      </c>
      <c r="K150" s="44"/>
      <c r="L150" s="45" t="s">
        <v>308</v>
      </c>
    </row>
    <row r="151" spans="1:12" ht="12.75" customHeight="1">
      <c r="A151" s="48" t="s">
        <v>300</v>
      </c>
      <c r="B151" s="46" t="str">
        <f t="shared" si="4"/>
        <v>I</v>
      </c>
      <c r="C151" s="12">
        <v>52055.43</v>
      </c>
      <c r="D151" s="47" t="s">
        <v>143</v>
      </c>
      <c r="E151" s="47">
        <f>VLOOKUP(C151,'Active 1'!C$21:E$191,3,FALSE)</f>
        <v>14421.092526608891</v>
      </c>
      <c r="F151" s="47"/>
      <c r="G151" s="44" t="s">
        <v>309</v>
      </c>
      <c r="H151" s="43">
        <v>23096</v>
      </c>
      <c r="I151" s="43" t="s">
        <v>215</v>
      </c>
      <c r="K151" s="44"/>
      <c r="L151" s="45" t="s">
        <v>310</v>
      </c>
    </row>
    <row r="152" spans="1:12" ht="12.75" customHeight="1">
      <c r="A152" s="47" t="s">
        <v>183</v>
      </c>
      <c r="B152" s="46" t="str">
        <f t="shared" si="4"/>
        <v>I</v>
      </c>
      <c r="C152" s="12">
        <v>46929.008900000001</v>
      </c>
      <c r="D152" s="47" t="s">
        <v>527</v>
      </c>
      <c r="E152" s="47">
        <f>VLOOKUP(C152,'Active 1'!C$21:E$191,3,FALSE)</f>
        <v>-2473.9324356679726</v>
      </c>
      <c r="F152" s="47"/>
      <c r="G152" s="44" t="s">
        <v>180</v>
      </c>
      <c r="H152" s="43">
        <v>6201</v>
      </c>
      <c r="I152" s="43" t="s">
        <v>181</v>
      </c>
      <c r="K152" s="44" t="s">
        <v>171</v>
      </c>
      <c r="L152" s="45" t="s">
        <v>182</v>
      </c>
    </row>
    <row r="153" spans="1:12" ht="12.75" customHeight="1">
      <c r="A153" s="48" t="s">
        <v>304</v>
      </c>
      <c r="B153" s="46" t="str">
        <f t="shared" si="4"/>
        <v>I</v>
      </c>
      <c r="C153" s="12">
        <v>51672.798499999997</v>
      </c>
      <c r="D153" s="47" t="s">
        <v>527</v>
      </c>
      <c r="E153" s="47">
        <f>VLOOKUP(C153,'Active 1'!C$21:E$191,3,FALSE)</f>
        <v>13160.062927644909</v>
      </c>
      <c r="F153" s="47"/>
      <c r="G153" s="44" t="s">
        <v>301</v>
      </c>
      <c r="H153" s="43">
        <v>21835</v>
      </c>
      <c r="I153" s="43" t="s">
        <v>302</v>
      </c>
      <c r="K153" s="44" t="s">
        <v>171</v>
      </c>
      <c r="L153" s="45" t="s">
        <v>303</v>
      </c>
    </row>
    <row r="154" spans="1:12" ht="12.75" customHeight="1">
      <c r="A154" s="48" t="s">
        <v>314</v>
      </c>
      <c r="B154" s="46" t="str">
        <f t="shared" si="4"/>
        <v>I</v>
      </c>
      <c r="C154" s="12">
        <v>52330.025000000001</v>
      </c>
      <c r="D154" s="47" t="s">
        <v>527</v>
      </c>
      <c r="E154" s="47">
        <f>VLOOKUP(C154,'Active 1'!C$21:E$191,3,FALSE)</f>
        <v>15326.068783732293</v>
      </c>
      <c r="F154" s="47"/>
      <c r="G154" s="44" t="s">
        <v>311</v>
      </c>
      <c r="H154" s="43">
        <v>24001</v>
      </c>
      <c r="I154" s="43" t="s">
        <v>312</v>
      </c>
      <c r="K154" s="44" t="s">
        <v>171</v>
      </c>
      <c r="L154" s="45" t="s">
        <v>313</v>
      </c>
    </row>
    <row r="155" spans="1:12" ht="12.75" customHeight="1">
      <c r="A155" s="48" t="s">
        <v>314</v>
      </c>
      <c r="B155" s="46" t="str">
        <f t="shared" si="4"/>
        <v>II</v>
      </c>
      <c r="C155" s="12">
        <v>52330.175499999998</v>
      </c>
      <c r="D155" s="47" t="s">
        <v>527</v>
      </c>
      <c r="E155" s="47">
        <f>VLOOKUP(C155,'Active 1'!C$21:E$191,3,FALSE)</f>
        <v>15326.564783028323</v>
      </c>
      <c r="F155" s="47"/>
      <c r="G155" s="44" t="s">
        <v>315</v>
      </c>
      <c r="H155" s="43">
        <v>24001.5</v>
      </c>
      <c r="I155" s="43" t="s">
        <v>316</v>
      </c>
      <c r="K155" s="44" t="s">
        <v>171</v>
      </c>
      <c r="L155" s="45" t="s">
        <v>313</v>
      </c>
    </row>
    <row r="156" spans="1:12" ht="12.75" customHeight="1">
      <c r="A156" s="47" t="s">
        <v>321</v>
      </c>
      <c r="B156" s="46" t="str">
        <f t="shared" si="4"/>
        <v>I</v>
      </c>
      <c r="C156" s="12">
        <v>52347.622799999997</v>
      </c>
      <c r="D156" s="47" t="s">
        <v>526</v>
      </c>
      <c r="E156" s="47">
        <f>VLOOKUP(C156,'Active 1'!C$21:E$191,3,FALSE)</f>
        <v>15384.065437632045</v>
      </c>
      <c r="F156" s="47"/>
      <c r="G156" s="44" t="s">
        <v>317</v>
      </c>
      <c r="H156" s="43">
        <v>24059</v>
      </c>
      <c r="I156" s="43" t="s">
        <v>318</v>
      </c>
      <c r="K156" s="44" t="s">
        <v>319</v>
      </c>
      <c r="L156" s="45" t="s">
        <v>320</v>
      </c>
    </row>
    <row r="157" spans="1:12" ht="12.75" customHeight="1">
      <c r="A157" s="47" t="s">
        <v>321</v>
      </c>
      <c r="B157" s="46" t="str">
        <f t="shared" si="4"/>
        <v>II</v>
      </c>
      <c r="C157" s="12">
        <v>52373.565300000002</v>
      </c>
      <c r="D157" s="47" t="s">
        <v>526</v>
      </c>
      <c r="E157" s="47">
        <f>VLOOKUP(C157,'Active 1'!C$21:E$191,3,FALSE)</f>
        <v>15469.563522267337</v>
      </c>
      <c r="F157" s="47"/>
      <c r="G157" s="44" t="s">
        <v>325</v>
      </c>
      <c r="H157" s="43">
        <v>24144.5</v>
      </c>
      <c r="I157" s="43" t="s">
        <v>326</v>
      </c>
      <c r="K157" s="44" t="s">
        <v>319</v>
      </c>
      <c r="L157" s="45" t="s">
        <v>320</v>
      </c>
    </row>
    <row r="158" spans="1:12" ht="12.75" customHeight="1">
      <c r="A158" s="47" t="s">
        <v>321</v>
      </c>
      <c r="B158" s="46" t="str">
        <f t="shared" si="4"/>
        <v>I</v>
      </c>
      <c r="C158" s="12">
        <v>52408.612000000001</v>
      </c>
      <c r="D158" s="47" t="s">
        <v>526</v>
      </c>
      <c r="E158" s="47">
        <f>VLOOKUP(C158,'Active 1'!C$21:E$191,3,FALSE)</f>
        <v>15585.066103853038</v>
      </c>
      <c r="F158" s="47"/>
      <c r="G158" s="44" t="s">
        <v>327</v>
      </c>
      <c r="H158" s="43">
        <v>24260</v>
      </c>
      <c r="I158" s="43" t="s">
        <v>318</v>
      </c>
      <c r="K158" s="44" t="s">
        <v>319</v>
      </c>
      <c r="L158" s="45" t="s">
        <v>320</v>
      </c>
    </row>
    <row r="159" spans="1:12" ht="12.75" customHeight="1">
      <c r="A159" s="47" t="s">
        <v>321</v>
      </c>
      <c r="B159" s="46" t="str">
        <f t="shared" si="4"/>
        <v>I</v>
      </c>
      <c r="C159" s="12">
        <v>52418.625</v>
      </c>
      <c r="D159" s="47" t="s">
        <v>526</v>
      </c>
      <c r="E159" s="47">
        <f>VLOOKUP(C159,'Active 1'!C$21:E$191,3,FALSE)</f>
        <v>15618.065711502761</v>
      </c>
      <c r="F159" s="47"/>
      <c r="G159" s="44" t="s">
        <v>328</v>
      </c>
      <c r="H159" s="43">
        <v>24293</v>
      </c>
      <c r="I159" s="43" t="s">
        <v>329</v>
      </c>
      <c r="K159" s="44" t="s">
        <v>319</v>
      </c>
      <c r="L159" s="45" t="s">
        <v>320</v>
      </c>
    </row>
    <row r="160" spans="1:12" ht="12.75" customHeight="1">
      <c r="A160" s="47" t="s">
        <v>321</v>
      </c>
      <c r="B160" s="46" t="str">
        <f t="shared" si="4"/>
        <v>II</v>
      </c>
      <c r="C160" s="12">
        <v>52637.853000000003</v>
      </c>
      <c r="D160" s="47" t="s">
        <v>526</v>
      </c>
      <c r="E160" s="47">
        <f>VLOOKUP(C160,'Active 1'!C$21:E$191,3,FALSE)</f>
        <v>16340.570254180708</v>
      </c>
      <c r="F160" s="47"/>
      <c r="G160" s="44" t="s">
        <v>330</v>
      </c>
      <c r="H160" s="43">
        <v>25015.5</v>
      </c>
      <c r="I160" s="43" t="s">
        <v>331</v>
      </c>
      <c r="K160" s="44" t="s">
        <v>319</v>
      </c>
      <c r="L160" s="45" t="s">
        <v>320</v>
      </c>
    </row>
    <row r="161" spans="1:12" ht="12.75" customHeight="1">
      <c r="A161" s="47" t="s">
        <v>321</v>
      </c>
      <c r="B161" s="46" t="str">
        <f t="shared" si="4"/>
        <v>II</v>
      </c>
      <c r="C161" s="12">
        <v>52644.831700000002</v>
      </c>
      <c r="D161" s="47" t="s">
        <v>526</v>
      </c>
      <c r="E161" s="47">
        <f>VLOOKUP(C161,'Active 1'!C$21:E$191,3,FALSE)</f>
        <v>16363.569790973392</v>
      </c>
      <c r="F161" s="47"/>
      <c r="G161" s="44" t="s">
        <v>332</v>
      </c>
      <c r="H161" s="43">
        <v>25038.5</v>
      </c>
      <c r="I161" s="43" t="s">
        <v>333</v>
      </c>
      <c r="K161" s="44" t="s">
        <v>319</v>
      </c>
      <c r="L161" s="45" t="s">
        <v>320</v>
      </c>
    </row>
    <row r="162" spans="1:12" ht="12.75" customHeight="1">
      <c r="A162" s="47" t="s">
        <v>321</v>
      </c>
      <c r="B162" s="46" t="str">
        <f t="shared" si="4"/>
        <v>I</v>
      </c>
      <c r="C162" s="12">
        <v>52694.745499999997</v>
      </c>
      <c r="D162" s="47" t="s">
        <v>526</v>
      </c>
      <c r="E162" s="47">
        <f>VLOOKUP(C162,'Active 1'!C$21:E$191,3,FALSE)</f>
        <v>16528.069522952494</v>
      </c>
      <c r="F162" s="47"/>
      <c r="G162" s="44" t="s">
        <v>338</v>
      </c>
      <c r="H162" s="43">
        <v>25203</v>
      </c>
      <c r="I162" s="43" t="s">
        <v>316</v>
      </c>
      <c r="K162" s="44" t="s">
        <v>319</v>
      </c>
      <c r="L162" s="45" t="s">
        <v>320</v>
      </c>
    </row>
    <row r="163" spans="1:12" ht="12.75" customHeight="1">
      <c r="A163" s="48" t="s">
        <v>389</v>
      </c>
      <c r="B163" s="46" t="str">
        <f t="shared" si="4"/>
        <v>II</v>
      </c>
      <c r="C163" s="12">
        <v>53439.055500000002</v>
      </c>
      <c r="D163" s="47" t="s">
        <v>527</v>
      </c>
      <c r="E163" s="47">
        <f>VLOOKUP(C163,'Active 1'!C$21:E$191,3,FALSE)</f>
        <v>18981.074413571481</v>
      </c>
      <c r="F163" s="47"/>
      <c r="G163" s="44" t="s">
        <v>386</v>
      </c>
      <c r="H163" s="43" t="s">
        <v>387</v>
      </c>
      <c r="I163" s="43" t="s">
        <v>388</v>
      </c>
      <c r="K163" s="44" t="s">
        <v>171</v>
      </c>
      <c r="L163" s="45" t="s">
        <v>313</v>
      </c>
    </row>
    <row r="164" spans="1:12" ht="12.75" customHeight="1">
      <c r="A164" s="48" t="s">
        <v>389</v>
      </c>
      <c r="B164" s="46" t="str">
        <f t="shared" si="4"/>
        <v>II</v>
      </c>
      <c r="C164" s="12">
        <v>53439.208899999998</v>
      </c>
      <c r="D164" s="47" t="s">
        <v>527</v>
      </c>
      <c r="E164" s="47">
        <f>VLOOKUP(C164,'Active 1'!C$21:E$191,3,FALSE)</f>
        <v>18981.579970329029</v>
      </c>
      <c r="F164" s="47"/>
      <c r="G164" s="44" t="s">
        <v>390</v>
      </c>
      <c r="H164" s="43" t="s">
        <v>391</v>
      </c>
      <c r="I164" s="43" t="s">
        <v>366</v>
      </c>
      <c r="K164" s="44" t="s">
        <v>171</v>
      </c>
      <c r="L164" s="45" t="s">
        <v>313</v>
      </c>
    </row>
    <row r="165" spans="1:12" ht="12.75" customHeight="1">
      <c r="A165" s="48" t="s">
        <v>460</v>
      </c>
      <c r="B165" s="46" t="str">
        <f t="shared" si="4"/>
        <v>II</v>
      </c>
      <c r="C165" s="12">
        <v>54943.455900000001</v>
      </c>
      <c r="D165" s="47" t="s">
        <v>526</v>
      </c>
      <c r="E165" s="47" t="e">
        <f>VLOOKUP(C165,'Active 1'!C$21:E$191,3,FALSE)</f>
        <v>#N/A</v>
      </c>
      <c r="F165" s="47"/>
      <c r="G165" s="44" t="s">
        <v>456</v>
      </c>
      <c r="H165" s="43" t="s">
        <v>457</v>
      </c>
      <c r="I165" s="43" t="s">
        <v>458</v>
      </c>
      <c r="K165" s="44" t="s">
        <v>38</v>
      </c>
      <c r="L165" s="45" t="s">
        <v>459</v>
      </c>
    </row>
    <row r="166" spans="1:12" ht="12.75" customHeight="1">
      <c r="A166" s="48" t="s">
        <v>460</v>
      </c>
      <c r="B166" s="46" t="str">
        <f t="shared" si="4"/>
        <v>II</v>
      </c>
      <c r="C166" s="12">
        <v>54943.4565</v>
      </c>
      <c r="D166" s="47" t="s">
        <v>526</v>
      </c>
      <c r="E166" s="47" t="e">
        <f>VLOOKUP(C166,'Active 1'!C$21:E$191,3,FALSE)</f>
        <v>#N/A</v>
      </c>
      <c r="F166" s="47"/>
      <c r="G166" s="44" t="s">
        <v>461</v>
      </c>
      <c r="H166" s="43" t="s">
        <v>457</v>
      </c>
      <c r="I166" s="43" t="s">
        <v>388</v>
      </c>
      <c r="K166" s="44" t="s">
        <v>407</v>
      </c>
      <c r="L166" s="45" t="s">
        <v>459</v>
      </c>
    </row>
    <row r="167" spans="1:12" ht="12.75" customHeight="1">
      <c r="A167" s="48" t="s">
        <v>460</v>
      </c>
      <c r="B167" s="46" t="str">
        <f t="shared" si="4"/>
        <v>II</v>
      </c>
      <c r="C167" s="12">
        <v>54959.385999999999</v>
      </c>
      <c r="D167" s="47" t="s">
        <v>526</v>
      </c>
      <c r="E167" s="47" t="e">
        <f>VLOOKUP(C167,'Active 1'!C$21:E$191,3,FALSE)</f>
        <v>#N/A</v>
      </c>
      <c r="F167" s="47"/>
      <c r="G167" s="44" t="s">
        <v>465</v>
      </c>
      <c r="H167" s="43" t="s">
        <v>466</v>
      </c>
      <c r="I167" s="43" t="s">
        <v>467</v>
      </c>
      <c r="K167" s="44" t="s">
        <v>38</v>
      </c>
      <c r="L167" s="45" t="s">
        <v>459</v>
      </c>
    </row>
    <row r="168" spans="1:12" ht="12.75" customHeight="1">
      <c r="A168" s="48" t="s">
        <v>460</v>
      </c>
      <c r="B168" s="46" t="str">
        <f t="shared" si="4"/>
        <v>II</v>
      </c>
      <c r="C168" s="12">
        <v>54959.386599999998</v>
      </c>
      <c r="D168" s="47" t="s">
        <v>526</v>
      </c>
      <c r="E168" s="47" t="e">
        <f>VLOOKUP(C168,'Active 1'!C$21:E$191,3,FALSE)</f>
        <v>#N/A</v>
      </c>
      <c r="F168" s="47"/>
      <c r="G168" s="44" t="s">
        <v>468</v>
      </c>
      <c r="H168" s="43" t="s">
        <v>466</v>
      </c>
      <c r="I168" s="43" t="s">
        <v>464</v>
      </c>
      <c r="K168" s="44" t="s">
        <v>407</v>
      </c>
      <c r="L168" s="45" t="s">
        <v>459</v>
      </c>
    </row>
    <row r="169" spans="1:12" ht="12.75" customHeight="1">
      <c r="A169" s="48" t="s">
        <v>476</v>
      </c>
      <c r="B169" s="46" t="str">
        <f t="shared" si="4"/>
        <v>II</v>
      </c>
      <c r="C169" s="12">
        <v>55211.536</v>
      </c>
      <c r="D169" s="47" t="s">
        <v>526</v>
      </c>
      <c r="E169" s="47" t="e">
        <f>VLOOKUP(C169,'Active 1'!C$21:E$191,3,FALSE)</f>
        <v>#N/A</v>
      </c>
      <c r="F169" s="47"/>
      <c r="G169" s="44" t="s">
        <v>474</v>
      </c>
      <c r="H169" s="43" t="s">
        <v>475</v>
      </c>
      <c r="I169" s="43" t="s">
        <v>388</v>
      </c>
      <c r="K169" s="44" t="s">
        <v>411</v>
      </c>
      <c r="L169" s="45" t="s">
        <v>431</v>
      </c>
    </row>
    <row r="170" spans="1:12" ht="12.75" customHeight="1">
      <c r="A170" s="48" t="s">
        <v>487</v>
      </c>
      <c r="B170" s="46" t="str">
        <f t="shared" si="4"/>
        <v>II</v>
      </c>
      <c r="C170" s="12">
        <v>55272.374499999998</v>
      </c>
      <c r="D170" s="47" t="s">
        <v>526</v>
      </c>
      <c r="E170" s="47" t="e">
        <f>VLOOKUP(C170,'Active 1'!C$21:E$191,3,FALSE)</f>
        <v>#N/A</v>
      </c>
      <c r="F170" s="47"/>
      <c r="G170" s="44" t="s">
        <v>483</v>
      </c>
      <c r="H170" s="43" t="s">
        <v>484</v>
      </c>
      <c r="I170" s="43" t="s">
        <v>485</v>
      </c>
      <c r="K170" s="44" t="s">
        <v>411</v>
      </c>
      <c r="L170" s="45" t="s">
        <v>486</v>
      </c>
    </row>
    <row r="171" spans="1:12" ht="12.75" customHeight="1">
      <c r="A171" s="48" t="s">
        <v>487</v>
      </c>
      <c r="B171" s="46" t="str">
        <f t="shared" si="4"/>
        <v>II</v>
      </c>
      <c r="C171" s="12">
        <v>55278.442499999997</v>
      </c>
      <c r="D171" s="47" t="s">
        <v>526</v>
      </c>
      <c r="E171" s="47" t="e">
        <f>VLOOKUP(C171,'Active 1'!C$21:E$191,3,FALSE)</f>
        <v>#N/A</v>
      </c>
      <c r="F171" s="47"/>
      <c r="G171" s="44" t="s">
        <v>488</v>
      </c>
      <c r="H171" s="43" t="s">
        <v>489</v>
      </c>
      <c r="I171" s="43" t="s">
        <v>490</v>
      </c>
      <c r="K171" s="44" t="s">
        <v>407</v>
      </c>
      <c r="L171" s="45" t="s">
        <v>459</v>
      </c>
    </row>
    <row r="172" spans="1:12" ht="12.75" customHeight="1">
      <c r="A172" s="48" t="s">
        <v>476</v>
      </c>
      <c r="B172" s="46" t="str">
        <f t="shared" si="4"/>
        <v>II</v>
      </c>
      <c r="C172" s="12">
        <v>55278.442600000002</v>
      </c>
      <c r="D172" s="47" t="s">
        <v>526</v>
      </c>
      <c r="E172" s="47" t="e">
        <f>VLOOKUP(C172,'Active 1'!C$21:E$191,3,FALSE)</f>
        <v>#N/A</v>
      </c>
      <c r="F172" s="47"/>
      <c r="G172" s="44" t="s">
        <v>488</v>
      </c>
      <c r="H172" s="43" t="s">
        <v>489</v>
      </c>
      <c r="I172" s="43" t="s">
        <v>323</v>
      </c>
      <c r="K172" s="44" t="s">
        <v>411</v>
      </c>
      <c r="L172" s="45" t="s">
        <v>431</v>
      </c>
    </row>
    <row r="173" spans="1:12" ht="12.75" customHeight="1">
      <c r="A173" s="48" t="s">
        <v>487</v>
      </c>
      <c r="B173" s="46" t="str">
        <f t="shared" si="4"/>
        <v>II</v>
      </c>
      <c r="C173" s="12">
        <v>55278.442600000002</v>
      </c>
      <c r="D173" s="47" t="s">
        <v>526</v>
      </c>
      <c r="E173" s="47" t="e">
        <f>VLOOKUP(C173,'Active 1'!C$21:E$191,3,FALSE)</f>
        <v>#N/A</v>
      </c>
      <c r="F173" s="47"/>
      <c r="G173" s="44" t="s">
        <v>488</v>
      </c>
      <c r="H173" s="43" t="s">
        <v>489</v>
      </c>
      <c r="I173" s="43" t="s">
        <v>323</v>
      </c>
      <c r="K173" s="44" t="s">
        <v>38</v>
      </c>
      <c r="L173" s="45" t="s">
        <v>459</v>
      </c>
    </row>
    <row r="174" spans="1:12" ht="12.75" customHeight="1">
      <c r="A174" s="48" t="s">
        <v>497</v>
      </c>
      <c r="B174" s="46" t="str">
        <f t="shared" si="4"/>
        <v>II</v>
      </c>
      <c r="C174" s="12">
        <v>55623.438499999997</v>
      </c>
      <c r="D174" s="47" t="s">
        <v>526</v>
      </c>
      <c r="E174" s="47" t="e">
        <f>VLOOKUP(C174,'Active 1'!C$21:E$191,3,FALSE)</f>
        <v>#N/A</v>
      </c>
      <c r="F174" s="47"/>
      <c r="G174" s="44" t="s">
        <v>494</v>
      </c>
      <c r="H174" s="43" t="s">
        <v>495</v>
      </c>
      <c r="I174" s="43" t="s">
        <v>496</v>
      </c>
      <c r="K174" s="44" t="s">
        <v>411</v>
      </c>
      <c r="L174" s="45" t="s">
        <v>431</v>
      </c>
    </row>
    <row r="175" spans="1:12" ht="12.75" customHeight="1">
      <c r="B175" s="46"/>
      <c r="E175" s="47"/>
    </row>
    <row r="176" spans="1:12" ht="12.75" customHeight="1">
      <c r="B176" s="46"/>
      <c r="E176" s="47"/>
    </row>
    <row r="177" spans="2:5" ht="12.75" customHeight="1">
      <c r="B177" s="46"/>
      <c r="E177" s="47"/>
    </row>
    <row r="178" spans="2:5" ht="12.75" customHeight="1">
      <c r="B178" s="46"/>
      <c r="E178" s="47"/>
    </row>
    <row r="179" spans="2:5" ht="12.75" customHeight="1">
      <c r="B179" s="46"/>
      <c r="E179" s="47"/>
    </row>
    <row r="180" spans="2:5" ht="12.75" customHeight="1">
      <c r="B180" s="46"/>
      <c r="E180" s="47"/>
    </row>
    <row r="181" spans="2:5" ht="12.75" customHeight="1">
      <c r="B181" s="46"/>
      <c r="E181" s="47"/>
    </row>
    <row r="182" spans="2:5" ht="12.75" customHeight="1">
      <c r="B182" s="46"/>
      <c r="E182" s="47"/>
    </row>
    <row r="183" spans="2:5" ht="12.75" customHeight="1">
      <c r="B183" s="46"/>
      <c r="E183" s="47"/>
    </row>
    <row r="184" spans="2:5" ht="12.75" customHeight="1">
      <c r="B184" s="46"/>
      <c r="E184" s="47"/>
    </row>
    <row r="185" spans="2:5" ht="12.75" customHeight="1">
      <c r="B185" s="46"/>
      <c r="E185" s="47"/>
    </row>
    <row r="186" spans="2:5" ht="12.75" customHeight="1">
      <c r="B186" s="46"/>
      <c r="E186" s="47"/>
    </row>
    <row r="187" spans="2:5" ht="12.75" customHeight="1">
      <c r="B187" s="46"/>
      <c r="E187" s="47"/>
    </row>
    <row r="188" spans="2:5" ht="12.75" customHeight="1">
      <c r="B188" s="46"/>
      <c r="E188" s="47"/>
    </row>
    <row r="189" spans="2:5" ht="12.75" customHeight="1">
      <c r="B189" s="46"/>
      <c r="E189" s="47"/>
    </row>
    <row r="190" spans="2:5" ht="12.75" customHeight="1">
      <c r="B190" s="46"/>
      <c r="E190" s="47"/>
    </row>
    <row r="191" spans="2:5" ht="12.75" customHeight="1">
      <c r="B191" s="46"/>
      <c r="E191" s="47"/>
    </row>
    <row r="192" spans="2:5" ht="12.75" customHeight="1">
      <c r="B192" s="46"/>
      <c r="E192" s="47"/>
    </row>
    <row r="193" spans="2:5" ht="12.75" customHeight="1">
      <c r="B193" s="46"/>
      <c r="E193" s="47"/>
    </row>
    <row r="194" spans="2:5" ht="12.75" customHeight="1">
      <c r="B194" s="46"/>
      <c r="E194" s="47"/>
    </row>
    <row r="195" spans="2:5" ht="12.75" customHeight="1">
      <c r="B195" s="46"/>
      <c r="E195" s="47"/>
    </row>
    <row r="196" spans="2:5" ht="12.75" customHeight="1">
      <c r="B196" s="46"/>
      <c r="E196" s="47"/>
    </row>
    <row r="197" spans="2:5" ht="12.75" customHeight="1">
      <c r="B197" s="46"/>
      <c r="E197" s="47"/>
    </row>
    <row r="198" spans="2:5" ht="12.75" customHeight="1">
      <c r="B198" s="46"/>
      <c r="E198" s="47"/>
    </row>
    <row r="199" spans="2:5" ht="12.75" customHeight="1">
      <c r="B199" s="46"/>
      <c r="E199" s="47"/>
    </row>
    <row r="200" spans="2:5" ht="12.75" customHeight="1">
      <c r="B200" s="46"/>
      <c r="E200" s="47"/>
    </row>
    <row r="201" spans="2:5" ht="12.75" customHeight="1">
      <c r="B201" s="46"/>
      <c r="E201" s="47"/>
    </row>
    <row r="202" spans="2:5" ht="12.75" customHeight="1">
      <c r="B202" s="46"/>
      <c r="E202" s="47"/>
    </row>
    <row r="203" spans="2:5" ht="12.75" customHeight="1">
      <c r="B203" s="46"/>
      <c r="E203" s="47"/>
    </row>
    <row r="204" spans="2:5" ht="12.75" customHeight="1">
      <c r="B204" s="46"/>
      <c r="E204" s="47"/>
    </row>
    <row r="205" spans="2:5" ht="12.75" customHeight="1">
      <c r="B205" s="46"/>
      <c r="E205" s="47"/>
    </row>
    <row r="206" spans="2:5" ht="12.75" customHeight="1">
      <c r="B206" s="46"/>
      <c r="E206" s="47"/>
    </row>
    <row r="207" spans="2:5" ht="12.75" customHeight="1">
      <c r="B207" s="46"/>
      <c r="E207" s="47"/>
    </row>
    <row r="208" spans="2:5" ht="12.75" customHeight="1">
      <c r="B208" s="46"/>
      <c r="E208" s="47"/>
    </row>
    <row r="209" spans="2:5" ht="12.75" customHeight="1">
      <c r="B209" s="46"/>
      <c r="E209" s="47"/>
    </row>
    <row r="210" spans="2:5" ht="12.75" customHeight="1">
      <c r="B210" s="46"/>
      <c r="E210" s="47"/>
    </row>
    <row r="211" spans="2:5" ht="12.75" customHeight="1">
      <c r="B211" s="46"/>
      <c r="E211" s="47"/>
    </row>
    <row r="212" spans="2:5" ht="12.75" customHeight="1">
      <c r="B212" s="46"/>
      <c r="E212" s="47"/>
    </row>
    <row r="213" spans="2:5" ht="12.75" customHeight="1">
      <c r="B213" s="46"/>
      <c r="E213" s="47"/>
    </row>
    <row r="214" spans="2:5" ht="12.75" customHeight="1">
      <c r="B214" s="46"/>
      <c r="E214" s="47"/>
    </row>
    <row r="215" spans="2:5" ht="12.75" customHeight="1">
      <c r="B215" s="46"/>
      <c r="E215" s="47"/>
    </row>
    <row r="216" spans="2:5" ht="12.75" customHeight="1">
      <c r="B216" s="46"/>
      <c r="E216" s="47"/>
    </row>
    <row r="217" spans="2:5" ht="12.75" customHeight="1">
      <c r="B217" s="46"/>
      <c r="E217" s="47"/>
    </row>
    <row r="218" spans="2:5" ht="12.75" customHeight="1">
      <c r="B218" s="46"/>
      <c r="E218" s="47"/>
    </row>
    <row r="219" spans="2:5" ht="12.75" customHeight="1">
      <c r="B219" s="46"/>
      <c r="E219" s="47"/>
    </row>
    <row r="220" spans="2:5" ht="12.75" customHeight="1">
      <c r="B220" s="46"/>
      <c r="E220" s="47"/>
    </row>
    <row r="221" spans="2:5" ht="12.75" customHeight="1">
      <c r="B221" s="46"/>
      <c r="E221" s="47"/>
    </row>
    <row r="222" spans="2:5" ht="12.75" customHeight="1">
      <c r="B222" s="46"/>
      <c r="E222" s="47"/>
    </row>
    <row r="223" spans="2:5" ht="12.75" customHeight="1">
      <c r="B223" s="46"/>
      <c r="E223" s="47"/>
    </row>
    <row r="224" spans="2:5" ht="12.75" customHeight="1">
      <c r="B224" s="46"/>
      <c r="E224" s="47"/>
    </row>
    <row r="225" spans="2:5" ht="12.75" customHeight="1">
      <c r="B225" s="46"/>
      <c r="E225" s="47"/>
    </row>
    <row r="226" spans="2:5" ht="12.75" customHeight="1">
      <c r="B226" s="46"/>
    </row>
    <row r="227" spans="2:5" ht="12.75" customHeight="1">
      <c r="B227" s="46"/>
    </row>
    <row r="228" spans="2:5" ht="12.75" customHeight="1">
      <c r="B228" s="46"/>
    </row>
    <row r="229" spans="2:5" ht="12.75" customHeight="1">
      <c r="B229" s="46"/>
    </row>
    <row r="230" spans="2:5" ht="12.75" customHeight="1">
      <c r="B230" s="46"/>
    </row>
    <row r="231" spans="2:5" ht="12.75" customHeight="1">
      <c r="B231" s="46"/>
    </row>
    <row r="232" spans="2:5" ht="12.75" customHeight="1">
      <c r="B232" s="46"/>
    </row>
    <row r="233" spans="2:5" ht="12.75" customHeight="1">
      <c r="B233" s="46"/>
    </row>
    <row r="234" spans="2:5" ht="12.75" customHeight="1">
      <c r="B234" s="46"/>
    </row>
    <row r="235" spans="2:5" ht="12.75" customHeight="1">
      <c r="B235" s="46"/>
    </row>
    <row r="236" spans="2:5" ht="12.75" customHeight="1">
      <c r="B236" s="46"/>
    </row>
    <row r="237" spans="2:5" ht="12.75" customHeight="1">
      <c r="B237" s="46"/>
    </row>
    <row r="238" spans="2:5" ht="12.75" customHeight="1">
      <c r="B238" s="46"/>
    </row>
    <row r="239" spans="2:5" ht="12.75" customHeight="1">
      <c r="B239" s="46"/>
    </row>
    <row r="240" spans="2:5" ht="12.75" customHeight="1">
      <c r="B240" s="46"/>
    </row>
    <row r="241" spans="2:2" ht="12.75" customHeight="1">
      <c r="B241" s="46"/>
    </row>
    <row r="242" spans="2:2" ht="12.75" customHeight="1">
      <c r="B242" s="46"/>
    </row>
    <row r="243" spans="2:2" ht="12.75" customHeight="1">
      <c r="B243" s="46"/>
    </row>
    <row r="244" spans="2:2" ht="12.75" customHeight="1">
      <c r="B244" s="46"/>
    </row>
    <row r="245" spans="2:2" ht="12.75" customHeight="1">
      <c r="B245" s="46"/>
    </row>
    <row r="246" spans="2:2" ht="12.75" customHeight="1">
      <c r="B246" s="46"/>
    </row>
    <row r="247" spans="2:2" ht="12.75" customHeight="1">
      <c r="B247" s="46"/>
    </row>
    <row r="248" spans="2:2" ht="12.75" customHeight="1">
      <c r="B248" s="46"/>
    </row>
    <row r="249" spans="2:2" ht="12.75" customHeight="1">
      <c r="B249" s="46"/>
    </row>
    <row r="250" spans="2:2" ht="12.75" customHeight="1">
      <c r="B250" s="46"/>
    </row>
    <row r="251" spans="2:2" ht="12.75" customHeight="1">
      <c r="B251" s="46"/>
    </row>
    <row r="252" spans="2:2" ht="12.75" customHeight="1">
      <c r="B252" s="46"/>
    </row>
    <row r="253" spans="2:2" ht="12.75" customHeight="1">
      <c r="B253" s="46"/>
    </row>
    <row r="254" spans="2:2" ht="12.75" customHeight="1">
      <c r="B254" s="46"/>
    </row>
    <row r="255" spans="2:2" ht="12.75" customHeight="1">
      <c r="B255" s="46"/>
    </row>
    <row r="256" spans="2:2" ht="12.75" customHeight="1">
      <c r="B256" s="46"/>
    </row>
    <row r="257" spans="2:2" ht="12.75" customHeight="1">
      <c r="B257" s="46"/>
    </row>
    <row r="258" spans="2:2" ht="12.75" customHeight="1">
      <c r="B258" s="46"/>
    </row>
    <row r="259" spans="2:2" ht="12.75" customHeight="1">
      <c r="B259" s="46"/>
    </row>
    <row r="260" spans="2:2" ht="12.75" customHeight="1">
      <c r="B260" s="46"/>
    </row>
    <row r="261" spans="2:2" ht="12.75" customHeight="1">
      <c r="B261" s="46"/>
    </row>
    <row r="262" spans="2:2" ht="12.75" customHeight="1">
      <c r="B262" s="46"/>
    </row>
    <row r="263" spans="2:2" ht="12.75" customHeight="1">
      <c r="B263" s="46"/>
    </row>
    <row r="264" spans="2:2" ht="12.75" customHeight="1">
      <c r="B264" s="46"/>
    </row>
    <row r="265" spans="2:2" ht="12.75" customHeight="1">
      <c r="B265" s="46"/>
    </row>
    <row r="266" spans="2:2" ht="12.75" customHeight="1">
      <c r="B266" s="46"/>
    </row>
    <row r="267" spans="2:2" ht="12.75" customHeight="1">
      <c r="B267" s="46"/>
    </row>
    <row r="268" spans="2:2" ht="12.75" customHeight="1">
      <c r="B268" s="46"/>
    </row>
    <row r="269" spans="2:2" ht="12.75" customHeight="1">
      <c r="B269" s="46"/>
    </row>
    <row r="270" spans="2:2" ht="12.75" customHeight="1">
      <c r="B270" s="46"/>
    </row>
    <row r="271" spans="2:2" ht="12.75" customHeight="1">
      <c r="B271" s="46"/>
    </row>
    <row r="272" spans="2:2" ht="12.75" customHeight="1">
      <c r="B272" s="46"/>
    </row>
    <row r="273" spans="2:2" ht="12.75" customHeight="1">
      <c r="B273" s="46"/>
    </row>
    <row r="274" spans="2:2" ht="12.75" customHeight="1">
      <c r="B274" s="46"/>
    </row>
    <row r="275" spans="2:2" ht="12.75" customHeight="1">
      <c r="B275" s="46"/>
    </row>
    <row r="276" spans="2:2" ht="12.75" customHeight="1">
      <c r="B276" s="46"/>
    </row>
    <row r="277" spans="2:2" ht="12.75" customHeight="1">
      <c r="B277" s="46"/>
    </row>
    <row r="278" spans="2:2" ht="12.75" customHeight="1">
      <c r="B278" s="46"/>
    </row>
    <row r="279" spans="2:2" ht="12.75" customHeight="1">
      <c r="B279" s="46"/>
    </row>
    <row r="280" spans="2:2" ht="12.75" customHeight="1">
      <c r="B280" s="46"/>
    </row>
    <row r="281" spans="2:2" ht="12.75" customHeight="1">
      <c r="B281" s="46"/>
    </row>
    <row r="282" spans="2:2" ht="12.75" customHeight="1">
      <c r="B282" s="46"/>
    </row>
    <row r="283" spans="2:2" ht="12.75" customHeight="1">
      <c r="B283" s="46"/>
    </row>
    <row r="284" spans="2:2" ht="12.75" customHeight="1">
      <c r="B284" s="46"/>
    </row>
    <row r="285" spans="2:2" ht="12.75" customHeight="1">
      <c r="B285" s="46"/>
    </row>
    <row r="286" spans="2:2" ht="12.75" customHeight="1">
      <c r="B286" s="46"/>
    </row>
    <row r="287" spans="2:2" ht="12.75" customHeight="1">
      <c r="B287" s="46"/>
    </row>
    <row r="288" spans="2:2" ht="12.75" customHeight="1">
      <c r="B288" s="46"/>
    </row>
    <row r="289" spans="2:2" ht="12.75" customHeight="1">
      <c r="B289" s="46"/>
    </row>
    <row r="290" spans="2:2" ht="12.75" customHeight="1">
      <c r="B290" s="46"/>
    </row>
    <row r="291" spans="2:2" ht="12.75" customHeight="1">
      <c r="B291" s="46"/>
    </row>
    <row r="292" spans="2:2" ht="12.75" customHeight="1">
      <c r="B292" s="46"/>
    </row>
    <row r="293" spans="2:2" ht="12.75" customHeight="1">
      <c r="B293" s="46"/>
    </row>
    <row r="294" spans="2:2" ht="12.75" customHeight="1">
      <c r="B294" s="46"/>
    </row>
    <row r="295" spans="2:2" ht="12.75" customHeight="1">
      <c r="B295" s="46"/>
    </row>
    <row r="296" spans="2:2" ht="12.75" customHeight="1">
      <c r="B296" s="46"/>
    </row>
    <row r="297" spans="2:2" ht="12.75" customHeight="1">
      <c r="B297" s="46"/>
    </row>
    <row r="298" spans="2:2" ht="12.75" customHeight="1">
      <c r="B298" s="46"/>
    </row>
    <row r="299" spans="2:2" ht="12.75" customHeight="1">
      <c r="B299" s="46"/>
    </row>
    <row r="300" spans="2:2" ht="12.75" customHeight="1">
      <c r="B300" s="46"/>
    </row>
    <row r="301" spans="2:2" ht="12.75" customHeight="1">
      <c r="B301" s="46"/>
    </row>
    <row r="302" spans="2:2" ht="12.75" customHeight="1">
      <c r="B302" s="46"/>
    </row>
    <row r="303" spans="2:2" ht="12.75" customHeight="1">
      <c r="B303" s="46"/>
    </row>
    <row r="304" spans="2:2" ht="12.75" customHeight="1">
      <c r="B304" s="46"/>
    </row>
    <row r="305" spans="2:2" ht="12.75" customHeight="1">
      <c r="B305" s="46"/>
    </row>
    <row r="306" spans="2:2" ht="12.75" customHeight="1">
      <c r="B306" s="46"/>
    </row>
    <row r="307" spans="2:2" ht="12.75" customHeight="1">
      <c r="B307" s="46"/>
    </row>
    <row r="308" spans="2:2" ht="12.75" customHeight="1">
      <c r="B308" s="46"/>
    </row>
    <row r="309" spans="2:2" ht="12.75" customHeight="1">
      <c r="B309" s="46"/>
    </row>
    <row r="310" spans="2:2" ht="12.75" customHeight="1">
      <c r="B310" s="46"/>
    </row>
    <row r="311" spans="2:2" ht="12.75" customHeight="1">
      <c r="B311" s="46"/>
    </row>
    <row r="312" spans="2:2" ht="12.75" customHeight="1">
      <c r="B312" s="46"/>
    </row>
    <row r="313" spans="2:2" ht="12.75" customHeight="1">
      <c r="B313" s="46"/>
    </row>
    <row r="314" spans="2:2" ht="12.75" customHeight="1">
      <c r="B314" s="46"/>
    </row>
    <row r="315" spans="2:2" ht="12.75" customHeight="1">
      <c r="B315" s="46"/>
    </row>
    <row r="316" spans="2:2" ht="12.75" customHeight="1">
      <c r="B316" s="46"/>
    </row>
    <row r="317" spans="2:2" ht="12.75" customHeight="1">
      <c r="B317" s="46"/>
    </row>
    <row r="318" spans="2:2" ht="12.75" customHeight="1">
      <c r="B318" s="46"/>
    </row>
    <row r="319" spans="2:2" ht="12.75" customHeight="1">
      <c r="B319" s="46"/>
    </row>
    <row r="320" spans="2:2" ht="12.75" customHeight="1">
      <c r="B320" s="46"/>
    </row>
    <row r="321" spans="2:2" ht="12.75" customHeight="1">
      <c r="B321" s="46"/>
    </row>
    <row r="322" spans="2:2" ht="12.75" customHeight="1">
      <c r="B322" s="46"/>
    </row>
    <row r="323" spans="2:2" ht="12.75" customHeight="1">
      <c r="B323" s="46"/>
    </row>
    <row r="324" spans="2:2" ht="12.75" customHeight="1">
      <c r="B324" s="46"/>
    </row>
    <row r="325" spans="2:2" ht="12.75" customHeight="1">
      <c r="B325" s="46"/>
    </row>
    <row r="326" spans="2:2" ht="12.75" customHeight="1"/>
    <row r="327" spans="2:2" ht="12.75" customHeight="1"/>
    <row r="328" spans="2:2" ht="12.75" customHeight="1"/>
    <row r="329" spans="2:2" ht="12.75" customHeight="1"/>
    <row r="330" spans="2:2" ht="12.75" customHeight="1"/>
    <row r="331" spans="2:2" ht="12.75" customHeight="1"/>
    <row r="332" spans="2:2" ht="12.75" customHeight="1"/>
    <row r="333" spans="2:2" ht="12.75" customHeight="1"/>
    <row r="334" spans="2:2" ht="12.75" customHeight="1"/>
    <row r="335" spans="2:2" ht="12.75" customHeight="1"/>
    <row r="336" spans="2:2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</sheetData>
  <phoneticPr fontId="7" type="noConversion"/>
  <hyperlinks>
    <hyperlink ref="A43" r:id="rId1" display="http://www.konkoly.hu/cgi-bin/IBVS?2344" xr:uid="{00000000-0004-0000-0300-000000000000}"/>
    <hyperlink ref="A44" r:id="rId2" display="http://www.konkoly.hu/cgi-bin/IBVS?2344" xr:uid="{00000000-0004-0000-0300-000001000000}"/>
    <hyperlink ref="A45" r:id="rId3" display="http://www.konkoly.hu/cgi-bin/IBVS?3053" xr:uid="{00000000-0004-0000-0300-000002000000}"/>
    <hyperlink ref="A47" r:id="rId4" display="http://www.konkoly.hu/cgi-bin/IBVS?3650" xr:uid="{00000000-0004-0000-0300-000003000000}"/>
    <hyperlink ref="A48" r:id="rId5" display="http://www.konkoly.hu/cgi-bin/IBVS?3650" xr:uid="{00000000-0004-0000-0300-000004000000}"/>
    <hyperlink ref="A49" r:id="rId6" display="http://www.konkoly.hu/cgi-bin/IBVS?3650" xr:uid="{00000000-0004-0000-0300-000005000000}"/>
    <hyperlink ref="A60" r:id="rId7" display="http://www.konkoly.hu/cgi-bin/IBVS?4888" xr:uid="{00000000-0004-0000-0300-000006000000}"/>
    <hyperlink ref="A61" r:id="rId8" display="http://www.konkoly.hu/cgi-bin/IBVS?4888" xr:uid="{00000000-0004-0000-0300-000007000000}"/>
    <hyperlink ref="A62" r:id="rId9" display="http://www.konkoly.hu/cgi-bin/IBVS?4888" xr:uid="{00000000-0004-0000-0300-000008000000}"/>
    <hyperlink ref="A64" r:id="rId10" display="http://www.konkoly.hu/cgi-bin/IBVS?5263" xr:uid="{00000000-0004-0000-0300-000009000000}"/>
    <hyperlink ref="A148" r:id="rId11" display="http://var.astro.cz/oejv/issues/oejv0074.pdf" xr:uid="{00000000-0004-0000-0300-00000A000000}"/>
    <hyperlink ref="A153" r:id="rId12" display="http://www.konkoly.hu/cgi-bin/IBVS?5040" xr:uid="{00000000-0004-0000-0300-00000B000000}"/>
    <hyperlink ref="A149" r:id="rId13" display="http://var.astro.cz/oejv/issues/oejv0074.pdf" xr:uid="{00000000-0004-0000-0300-00000C000000}"/>
    <hyperlink ref="A150" r:id="rId14" display="http://var.astro.cz/oejv/issues/oejv0074.pdf" xr:uid="{00000000-0004-0000-0300-00000D000000}"/>
    <hyperlink ref="A151" r:id="rId15" display="http://var.astro.cz/oejv/issues/oejv0074.pdf" xr:uid="{00000000-0004-0000-0300-00000E000000}"/>
    <hyperlink ref="A154" r:id="rId16" display="http://vsolj.cetus-net.org/no40.pdf" xr:uid="{00000000-0004-0000-0300-00000F000000}"/>
    <hyperlink ref="A155" r:id="rId17" display="http://vsolj.cetus-net.org/no40.pdf" xr:uid="{00000000-0004-0000-0300-000010000000}"/>
    <hyperlink ref="A78" r:id="rId18" display="http://www.konkoly.hu/cgi-bin/IBVS?5676" xr:uid="{00000000-0004-0000-0300-000011000000}"/>
    <hyperlink ref="A79" r:id="rId19" display="http://www.bav-astro.de/sfs/BAVM_link.php?BAVMnr=172" xr:uid="{00000000-0004-0000-0300-000012000000}"/>
    <hyperlink ref="A81" r:id="rId20" display="http://www.konkoly.hu/cgi-bin/IBVS?5583" xr:uid="{00000000-0004-0000-0300-000013000000}"/>
    <hyperlink ref="A82" r:id="rId21" display="http://www.konkoly.hu/cgi-bin/IBVS?5583" xr:uid="{00000000-0004-0000-0300-000014000000}"/>
    <hyperlink ref="A83" r:id="rId22" display="http://www.bav-astro.de/sfs/BAVM_link.php?BAVMnr=158" xr:uid="{00000000-0004-0000-0300-000015000000}"/>
    <hyperlink ref="A84" r:id="rId23" display="http://www.bav-astro.de/sfs/BAVM_link.php?BAVMnr=158" xr:uid="{00000000-0004-0000-0300-000016000000}"/>
    <hyperlink ref="A85" r:id="rId24" display="http://www.konkoly.hu/cgi-bin/IBVS?5602" xr:uid="{00000000-0004-0000-0300-000017000000}"/>
    <hyperlink ref="A86" r:id="rId25" display="http://www.konkoly.hu/cgi-bin/IBVS?5676" xr:uid="{00000000-0004-0000-0300-000018000000}"/>
    <hyperlink ref="A87" r:id="rId26" display="http://www.bav-astro.de/sfs/BAVM_link.php?BAVMnr=172" xr:uid="{00000000-0004-0000-0300-000019000000}"/>
    <hyperlink ref="A88" r:id="rId27" display="http://www.bav-astro.de/sfs/BAVM_link.php?BAVMnr=172" xr:uid="{00000000-0004-0000-0300-00001A000000}"/>
    <hyperlink ref="A89" r:id="rId28" display="http://www.bav-astro.de/sfs/BAVM_link.php?BAVMnr=173" xr:uid="{00000000-0004-0000-0300-00001B000000}"/>
    <hyperlink ref="A90" r:id="rId29" display="http://www.konkoly.hu/cgi-bin/IBVS?5592" xr:uid="{00000000-0004-0000-0300-00001C000000}"/>
    <hyperlink ref="A91" r:id="rId30" display="http://www.bav-astro.de/sfs/BAVM_link.php?BAVMnr=178" xr:uid="{00000000-0004-0000-0300-00001D000000}"/>
    <hyperlink ref="A163" r:id="rId31" display="http://vsolj.cetus-net.org/no44.pdf" xr:uid="{00000000-0004-0000-0300-00001E000000}"/>
    <hyperlink ref="A164" r:id="rId32" display="http://vsolj.cetus-net.org/no44.pdf" xr:uid="{00000000-0004-0000-0300-00001F000000}"/>
    <hyperlink ref="A92" r:id="rId33" display="http://www.konkoly.hu/cgi-bin/IBVS?5694" xr:uid="{00000000-0004-0000-0300-000020000000}"/>
    <hyperlink ref="A93" r:id="rId34" display="http://var.astro.cz/oejv/issues/oejv0074.pdf" xr:uid="{00000000-0004-0000-0300-000021000000}"/>
    <hyperlink ref="A94" r:id="rId35" display="http://www.bav-astro.de/sfs/BAVM_link.php?BAVMnr=178" xr:uid="{00000000-0004-0000-0300-000022000000}"/>
    <hyperlink ref="A95" r:id="rId36" display="http://var.astro.cz/oejv/issues/oejv0074.pdf" xr:uid="{00000000-0004-0000-0300-000023000000}"/>
    <hyperlink ref="A96" r:id="rId37" display="http://var.astro.cz/oejv/issues/oejv0074.pdf" xr:uid="{00000000-0004-0000-0300-000024000000}"/>
    <hyperlink ref="A97" r:id="rId38" display="http://var.astro.cz/oejv/issues/oejv0074.pdf" xr:uid="{00000000-0004-0000-0300-000025000000}"/>
    <hyperlink ref="A98" r:id="rId39" display="http://var.astro.cz/oejv/issues/oejv0074.pdf" xr:uid="{00000000-0004-0000-0300-000026000000}"/>
    <hyperlink ref="A99" r:id="rId40" display="http://var.astro.cz/oejv/issues/oejv0074.pdf" xr:uid="{00000000-0004-0000-0300-000027000000}"/>
    <hyperlink ref="A100" r:id="rId41" display="http://var.astro.cz/oejv/issues/oejv0074.pdf" xr:uid="{00000000-0004-0000-0300-000028000000}"/>
    <hyperlink ref="A101" r:id="rId42" display="http://var.astro.cz/oejv/issues/oejv0074.pdf" xr:uid="{00000000-0004-0000-0300-000029000000}"/>
    <hyperlink ref="A102" r:id="rId43" display="http://var.astro.cz/oejv/issues/oejv0074.pdf" xr:uid="{00000000-0004-0000-0300-00002A000000}"/>
    <hyperlink ref="A103" r:id="rId44" display="http://www.konkoly.hu/cgi-bin/IBVS?5736" xr:uid="{00000000-0004-0000-0300-00002B000000}"/>
    <hyperlink ref="A104" r:id="rId45" display="http://www.bav-astro.de/sfs/BAVM_link.php?BAVMnr=178" xr:uid="{00000000-0004-0000-0300-00002C000000}"/>
    <hyperlink ref="A105" r:id="rId46" display="http://www.konkoly.hu/cgi-bin/IBVS?5736" xr:uid="{00000000-0004-0000-0300-00002D000000}"/>
    <hyperlink ref="A106" r:id="rId47" display="http://www.konkoly.hu/cgi-bin/IBVS?5736" xr:uid="{00000000-0004-0000-0300-00002E000000}"/>
    <hyperlink ref="A107" r:id="rId48" display="http://www.konkoly.hu/cgi-bin/IBVS?5777" xr:uid="{00000000-0004-0000-0300-00002F000000}"/>
    <hyperlink ref="A108" r:id="rId49" display="http://var.astro.cz/oejv/issues/oejv0074.pdf" xr:uid="{00000000-0004-0000-0300-000030000000}"/>
    <hyperlink ref="A109" r:id="rId50" display="http://www.bav-astro.de/sfs/BAVM_link.php?BAVMnr=201" xr:uid="{00000000-0004-0000-0300-000031000000}"/>
    <hyperlink ref="A110" r:id="rId51" display="http://var.astro.cz/oejv/issues/oejv0074.pdf" xr:uid="{00000000-0004-0000-0300-000032000000}"/>
    <hyperlink ref="A111" r:id="rId52" display="http://www.konkoly.hu/cgi-bin/IBVS?5898" xr:uid="{00000000-0004-0000-0300-000033000000}"/>
    <hyperlink ref="A112" r:id="rId53" display="http://www.konkoly.hu/cgi-bin/IBVS?5898" xr:uid="{00000000-0004-0000-0300-000034000000}"/>
    <hyperlink ref="A113" r:id="rId54" display="http://www.bav-astro.de/sfs/BAVM_link.php?BAVMnr=201" xr:uid="{00000000-0004-0000-0300-000035000000}"/>
    <hyperlink ref="A114" r:id="rId55" display="http://www.bav-astro.de/sfs/BAVM_link.php?BAVMnr=201" xr:uid="{00000000-0004-0000-0300-000036000000}"/>
    <hyperlink ref="A115" r:id="rId56" display="http://www.bav-astro.de/sfs/BAVM_link.php?BAVMnr=209" xr:uid="{00000000-0004-0000-0300-000037000000}"/>
    <hyperlink ref="A116" r:id="rId57" display="http://www.konkoly.hu/cgi-bin/IBVS?5894" xr:uid="{00000000-0004-0000-0300-000038000000}"/>
    <hyperlink ref="A165" r:id="rId58" display="http://var.astro.cz/oejv/issues/oejv0107.pdf" xr:uid="{00000000-0004-0000-0300-000039000000}"/>
    <hyperlink ref="A166" r:id="rId59" display="http://var.astro.cz/oejv/issues/oejv0107.pdf" xr:uid="{00000000-0004-0000-0300-00003A000000}"/>
    <hyperlink ref="A117" r:id="rId60" display="http://www.konkoly.hu/cgi-bin/IBVS?5898" xr:uid="{00000000-0004-0000-0300-00003B000000}"/>
    <hyperlink ref="A167" r:id="rId61" display="http://var.astro.cz/oejv/issues/oejv0107.pdf" xr:uid="{00000000-0004-0000-0300-00003C000000}"/>
    <hyperlink ref="A168" r:id="rId62" display="http://var.astro.cz/oejv/issues/oejv0107.pdf" xr:uid="{00000000-0004-0000-0300-00003D000000}"/>
    <hyperlink ref="A169" r:id="rId63" display="http://www.konkoly.hu/cgi-bin/IBVS?5980" xr:uid="{00000000-0004-0000-0300-00003E000000}"/>
    <hyperlink ref="A119" r:id="rId64" display="http://www.konkoly.hu/cgi-bin/IBVS?5974" xr:uid="{00000000-0004-0000-0300-00003F000000}"/>
    <hyperlink ref="A120" r:id="rId65" display="http://www.konkoly.hu/cgi-bin/IBVS?5945" xr:uid="{00000000-0004-0000-0300-000040000000}"/>
    <hyperlink ref="A170" r:id="rId66" display="http://var.astro.cz/oejv/issues/oejv0137.pdf" xr:uid="{00000000-0004-0000-0300-000041000000}"/>
    <hyperlink ref="A171" r:id="rId67" display="http://var.astro.cz/oejv/issues/oejv0137.pdf" xr:uid="{00000000-0004-0000-0300-000042000000}"/>
    <hyperlink ref="A172" r:id="rId68" display="http://www.konkoly.hu/cgi-bin/IBVS?5980" xr:uid="{00000000-0004-0000-0300-000043000000}"/>
    <hyperlink ref="A173" r:id="rId69" display="http://var.astro.cz/oejv/issues/oejv0137.pdf" xr:uid="{00000000-0004-0000-0300-000044000000}"/>
    <hyperlink ref="A121" r:id="rId70" display="http://www.konkoly.hu/cgi-bin/IBVS?5992" xr:uid="{00000000-0004-0000-0300-000045000000}"/>
    <hyperlink ref="A174" r:id="rId71" display="http://www.konkoly.hu/cgi-bin/IBVS?6044" xr:uid="{00000000-0004-0000-0300-000046000000}"/>
    <hyperlink ref="A122" r:id="rId72" display="http://var.astro.cz/oejv/issues/oejv0160.pdf" xr:uid="{00000000-0004-0000-0300-000047000000}"/>
    <hyperlink ref="A123" r:id="rId73" display="http://var.astro.cz/oejv/issues/oejv0160.pdf" xr:uid="{00000000-0004-0000-0300-000048000000}"/>
    <hyperlink ref="A124" r:id="rId74" display="http://www.konkoly.hu/cgi-bin/IBVS?5992" xr:uid="{00000000-0004-0000-0300-000049000000}"/>
    <hyperlink ref="A125" r:id="rId75" display="http://www.konkoly.hu/cgi-bin/IBVS?6018" xr:uid="{00000000-0004-0000-0300-00004A000000}"/>
    <hyperlink ref="A126" r:id="rId76" display="http://www.konkoly.hu/cgi-bin/IBVS?6029" xr:uid="{00000000-0004-0000-0300-00004B000000}"/>
    <hyperlink ref="A127" r:id="rId77" display="http://var.astro.cz/oejv/issues/oejv0160.pdf" xr:uid="{00000000-0004-0000-0300-00004C000000}"/>
    <hyperlink ref="A128" r:id="rId78" display="http://www.konkoly.hu/cgi-bin/IBVS?6029" xr:uid="{00000000-0004-0000-0300-00004D000000}"/>
    <hyperlink ref="A129" r:id="rId79" display="http://var.astro.cz/oejv/issues/oejv0160.pdf" xr:uid="{00000000-0004-0000-0300-00004E000000}"/>
    <hyperlink ref="A130" r:id="rId80" display="http://var.astro.cz/oejv/issues/oejv0160.pdf" xr:uid="{00000000-0004-0000-0300-00004F000000}"/>
    <hyperlink ref="A131" r:id="rId81" display="http://var.astro.cz/oejv/issues/oejv0160.pdf" xr:uid="{00000000-0004-0000-0300-00005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workbookViewId="0">
      <selection activeCell="A42" sqref="A42:C47"/>
    </sheetView>
  </sheetViews>
  <sheetFormatPr defaultRowHeight="12.75"/>
  <cols>
    <col min="1" max="1" width="21.42578125" customWidth="1"/>
    <col min="2" max="2" width="3.42578125" style="7" customWidth="1"/>
    <col min="3" max="3" width="12.28515625" style="12" customWidth="1"/>
    <col min="4" max="4" width="19.5703125" customWidth="1"/>
    <col min="5" max="6" width="21.42578125" customWidth="1"/>
    <col min="12" max="12" width="36.140625" customWidth="1"/>
    <col min="13" max="13" width="36.28515625" customWidth="1"/>
  </cols>
  <sheetData>
    <row r="1" spans="1:10">
      <c r="A1" t="s">
        <v>535</v>
      </c>
    </row>
    <row r="11" spans="1:10">
      <c r="A11" t="s">
        <v>579</v>
      </c>
      <c r="B11" s="7" t="s">
        <v>38</v>
      </c>
      <c r="C11" s="12">
        <v>37651.642</v>
      </c>
      <c r="D11">
        <f>VLOOKUP(C11,'Active 1'!C$21:E$234,3,FALSE)</f>
        <v>-33049.131449206121</v>
      </c>
      <c r="E11" t="s">
        <v>536</v>
      </c>
      <c r="F11" t="s">
        <v>537</v>
      </c>
      <c r="G11" t="s">
        <v>538</v>
      </c>
      <c r="H11" t="s">
        <v>539</v>
      </c>
      <c r="I11" t="s">
        <v>540</v>
      </c>
      <c r="J11">
        <v>-1968</v>
      </c>
    </row>
    <row r="12" spans="1:10">
      <c r="A12" t="s">
        <v>579</v>
      </c>
      <c r="B12" s="7" t="s">
        <v>38</v>
      </c>
      <c r="C12" s="12">
        <v>37737.527999999998</v>
      </c>
      <c r="D12">
        <f>VLOOKUP(C12,'Active 1'!C$21:E$234,3,FALSE)</f>
        <v>-32766.078987146364</v>
      </c>
      <c r="E12" t="s">
        <v>541</v>
      </c>
      <c r="F12">
        <v>8.9999999999999993E-3</v>
      </c>
      <c r="G12" t="s">
        <v>538</v>
      </c>
      <c r="H12" t="s">
        <v>539</v>
      </c>
      <c r="I12" t="s">
        <v>540</v>
      </c>
      <c r="J12">
        <v>-1968</v>
      </c>
    </row>
    <row r="13" spans="1:10">
      <c r="A13" t="s">
        <v>579</v>
      </c>
      <c r="B13" s="7" t="s">
        <v>29</v>
      </c>
      <c r="C13" s="12">
        <v>38111.5</v>
      </c>
      <c r="D13">
        <f>VLOOKUP(C13,'Active 1'!C$21:E$234,3,FALSE)</f>
        <v>-31533.588297844108</v>
      </c>
      <c r="E13" t="s">
        <v>542</v>
      </c>
      <c r="F13">
        <v>5.0000000000000001E-3</v>
      </c>
      <c r="G13" t="s">
        <v>538</v>
      </c>
      <c r="H13" t="s">
        <v>539</v>
      </c>
      <c r="I13" t="s">
        <v>540</v>
      </c>
      <c r="J13">
        <v>-1968</v>
      </c>
    </row>
    <row r="14" spans="1:10">
      <c r="A14" t="s">
        <v>579</v>
      </c>
      <c r="B14" s="7" t="s">
        <v>29</v>
      </c>
      <c r="C14" s="12">
        <v>38112.410000000003</v>
      </c>
      <c r="D14">
        <f>VLOOKUP(C14,'Active 1'!C$21:E$234,3,FALSE)</f>
        <v>-31530.589232333135</v>
      </c>
      <c r="E14" t="s">
        <v>542</v>
      </c>
      <c r="F14">
        <v>4.0000000000000001E-3</v>
      </c>
      <c r="G14" t="s">
        <v>538</v>
      </c>
      <c r="H14" t="s">
        <v>539</v>
      </c>
      <c r="I14" t="s">
        <v>540</v>
      </c>
      <c r="J14">
        <v>-1968</v>
      </c>
    </row>
    <row r="15" spans="1:10">
      <c r="A15" t="s">
        <v>579</v>
      </c>
      <c r="B15" s="7" t="s">
        <v>38</v>
      </c>
      <c r="C15" s="12">
        <v>38112.559999999998</v>
      </c>
      <c r="D15">
        <f>VLOOKUP(C15,'Active 1'!C$21:E$234,3,FALSE)</f>
        <v>-31530.094880875302</v>
      </c>
      <c r="E15" t="s">
        <v>543</v>
      </c>
      <c r="F15">
        <v>3.0000000000000001E-3</v>
      </c>
      <c r="G15" t="s">
        <v>538</v>
      </c>
      <c r="H15" t="s">
        <v>539</v>
      </c>
      <c r="I15" t="s">
        <v>540</v>
      </c>
      <c r="J15">
        <v>-1968</v>
      </c>
    </row>
    <row r="16" spans="1:10">
      <c r="A16" t="s">
        <v>579</v>
      </c>
      <c r="B16" s="7" t="s">
        <v>38</v>
      </c>
      <c r="C16" s="12">
        <v>38113.47</v>
      </c>
      <c r="D16">
        <f>VLOOKUP(C16,'Active 1'!C$21:E$234,3,FALSE)</f>
        <v>-31527.09581536433</v>
      </c>
      <c r="E16" t="s">
        <v>543</v>
      </c>
      <c r="F16">
        <v>2E-3</v>
      </c>
      <c r="G16" t="s">
        <v>538</v>
      </c>
      <c r="H16" t="s">
        <v>539</v>
      </c>
      <c r="I16" t="s">
        <v>540</v>
      </c>
      <c r="J16">
        <v>-1968</v>
      </c>
    </row>
    <row r="17" spans="1:10">
      <c r="A17" t="s">
        <v>579</v>
      </c>
      <c r="B17" s="7" t="s">
        <v>29</v>
      </c>
      <c r="C17" s="12">
        <v>38113.620000000003</v>
      </c>
      <c r="D17">
        <f>VLOOKUP(C17,'Active 1'!C$21:E$234,3,FALSE)</f>
        <v>-31526.601463906474</v>
      </c>
      <c r="E17" t="s">
        <v>544</v>
      </c>
      <c r="F17">
        <v>1E-3</v>
      </c>
      <c r="G17" t="s">
        <v>538</v>
      </c>
      <c r="H17" t="s">
        <v>539</v>
      </c>
      <c r="I17" t="s">
        <v>540</v>
      </c>
      <c r="J17">
        <v>-1968</v>
      </c>
    </row>
    <row r="18" spans="1:10">
      <c r="A18" t="s">
        <v>579</v>
      </c>
      <c r="B18" s="7" t="s">
        <v>29</v>
      </c>
      <c r="C18" s="12">
        <v>38116.339999999997</v>
      </c>
      <c r="D18">
        <f>VLOOKUP(C18,'Active 1'!C$21:E$234,3,FALSE)</f>
        <v>-31517.63722413747</v>
      </c>
      <c r="E18" t="s">
        <v>545</v>
      </c>
      <c r="F18" t="s">
        <v>546</v>
      </c>
      <c r="G18" t="s">
        <v>538</v>
      </c>
      <c r="H18" t="s">
        <v>539</v>
      </c>
      <c r="I18" t="s">
        <v>540</v>
      </c>
      <c r="J18">
        <v>-1968</v>
      </c>
    </row>
    <row r="19" spans="1:10">
      <c r="A19" t="s">
        <v>579</v>
      </c>
      <c r="B19" s="7" t="s">
        <v>38</v>
      </c>
      <c r="C19" s="12">
        <v>38134.411999999997</v>
      </c>
      <c r="D19">
        <f>VLOOKUP(C19,'Active 1'!C$21:E$234,3,FALSE)</f>
        <v>-31458.077760495617</v>
      </c>
      <c r="E19" t="s">
        <v>541</v>
      </c>
      <c r="F19">
        <v>8.9999999999999993E-3</v>
      </c>
      <c r="G19" t="s">
        <v>538</v>
      </c>
      <c r="H19" t="s">
        <v>539</v>
      </c>
      <c r="I19" t="s">
        <v>540</v>
      </c>
      <c r="J19">
        <v>-1968</v>
      </c>
    </row>
    <row r="20" spans="1:10">
      <c r="A20" t="s">
        <v>579</v>
      </c>
      <c r="B20" s="7" t="s">
        <v>38</v>
      </c>
      <c r="C20" s="12">
        <v>38412.65</v>
      </c>
      <c r="D20">
        <f>VLOOKUP(C20,'Active 1'!C$21:E$234,3,FALSE)</f>
        <v>-30541.095354299203</v>
      </c>
      <c r="E20" t="s">
        <v>543</v>
      </c>
      <c r="F20">
        <v>1E-3</v>
      </c>
      <c r="G20" t="s">
        <v>538</v>
      </c>
      <c r="H20" t="s">
        <v>539</v>
      </c>
      <c r="I20" t="s">
        <v>540</v>
      </c>
      <c r="J20">
        <v>-1968</v>
      </c>
    </row>
    <row r="21" spans="1:10">
      <c r="A21" t="s">
        <v>579</v>
      </c>
      <c r="B21" s="7" t="s">
        <v>29</v>
      </c>
      <c r="C21" s="12">
        <v>38414.61</v>
      </c>
      <c r="D21">
        <f>VLOOKUP(C21,'Active 1'!C$21:E$234,3,FALSE)</f>
        <v>-30534.63582858329</v>
      </c>
      <c r="E21" t="s">
        <v>549</v>
      </c>
      <c r="F21" t="s">
        <v>550</v>
      </c>
      <c r="G21" t="s">
        <v>538</v>
      </c>
      <c r="H21" t="s">
        <v>539</v>
      </c>
      <c r="I21" t="s">
        <v>540</v>
      </c>
      <c r="J21">
        <v>-1968</v>
      </c>
    </row>
    <row r="22" spans="1:10">
      <c r="A22" t="s">
        <v>579</v>
      </c>
      <c r="B22" s="7" t="s">
        <v>38</v>
      </c>
      <c r="C22" s="12">
        <v>38415.69</v>
      </c>
      <c r="D22">
        <f>VLOOKUP(C22,'Active 1'!C$21:E$234,3,FALSE)</f>
        <v>-30531.076498086761</v>
      </c>
      <c r="E22" t="s">
        <v>551</v>
      </c>
      <c r="F22">
        <v>7.0000000000000001E-3</v>
      </c>
      <c r="G22" t="s">
        <v>538</v>
      </c>
      <c r="H22" t="s">
        <v>539</v>
      </c>
      <c r="I22" t="s">
        <v>540</v>
      </c>
      <c r="J22">
        <v>-1968</v>
      </c>
    </row>
    <row r="23" spans="1:10">
      <c r="A23" t="s">
        <v>579</v>
      </c>
      <c r="B23" s="7" t="s">
        <v>38</v>
      </c>
      <c r="C23" s="12">
        <v>38446.620000000003</v>
      </c>
      <c r="D23">
        <f>VLOOKUP(C23,'Active 1'!C$21:E$234,3,FALSE)</f>
        <v>-30429.141227477947</v>
      </c>
      <c r="E23" t="s">
        <v>552</v>
      </c>
      <c r="F23" t="s">
        <v>553</v>
      </c>
      <c r="G23" t="s">
        <v>538</v>
      </c>
      <c r="H23" t="s">
        <v>539</v>
      </c>
      <c r="I23" t="s">
        <v>540</v>
      </c>
      <c r="J23">
        <v>-1968</v>
      </c>
    </row>
    <row r="24" spans="1:10">
      <c r="A24" t="s">
        <v>579</v>
      </c>
      <c r="B24" s="7" t="s">
        <v>29</v>
      </c>
      <c r="C24" s="12">
        <v>38457.402000000002</v>
      </c>
      <c r="D24">
        <f>VLOOKUP(C24,'Active 1'!C$21:E$234,3,FALSE)</f>
        <v>-30393.607244687642</v>
      </c>
      <c r="E24" t="s">
        <v>547</v>
      </c>
      <c r="F24" t="s">
        <v>548</v>
      </c>
      <c r="G24" t="s">
        <v>538</v>
      </c>
      <c r="H24" t="s">
        <v>539</v>
      </c>
      <c r="I24" t="s">
        <v>540</v>
      </c>
      <c r="J24">
        <v>-1968</v>
      </c>
    </row>
    <row r="25" spans="1:10">
      <c r="A25" t="s">
        <v>579</v>
      </c>
      <c r="B25" s="7" t="s">
        <v>29</v>
      </c>
      <c r="C25" s="12">
        <v>38458.315000000002</v>
      </c>
      <c r="D25">
        <f>VLOOKUP(C25,'Active 1'!C$21:E$234,3,FALSE)</f>
        <v>-30390.598292147522</v>
      </c>
      <c r="E25" t="s">
        <v>554</v>
      </c>
      <c r="F25">
        <v>0</v>
      </c>
      <c r="G25" t="s">
        <v>538</v>
      </c>
      <c r="H25" t="s">
        <v>539</v>
      </c>
      <c r="I25" t="s">
        <v>540</v>
      </c>
      <c r="J25">
        <v>-1968</v>
      </c>
    </row>
    <row r="26" spans="1:10">
      <c r="A26" t="s">
        <v>579</v>
      </c>
      <c r="B26" s="7" t="s">
        <v>29</v>
      </c>
      <c r="C26" s="12">
        <v>38463.480000000003</v>
      </c>
      <c r="D26">
        <f>VLOOKUP(C26,'Active 1'!C$21:E$234,3,FALSE)</f>
        <v>-30373.576123615527</v>
      </c>
      <c r="E26" t="s">
        <v>551</v>
      </c>
      <c r="F26">
        <v>7.0000000000000001E-3</v>
      </c>
      <c r="G26" t="s">
        <v>538</v>
      </c>
      <c r="H26" t="s">
        <v>539</v>
      </c>
      <c r="I26" t="s">
        <v>540</v>
      </c>
      <c r="J26">
        <v>-1968</v>
      </c>
    </row>
    <row r="27" spans="1:10">
      <c r="A27" t="s">
        <v>579</v>
      </c>
      <c r="B27" s="7" t="s">
        <v>38</v>
      </c>
      <c r="C27" s="12">
        <v>38463.620000000003</v>
      </c>
      <c r="D27">
        <f>VLOOKUP(C27,'Active 1'!C$21:E$234,3,FALSE)</f>
        <v>-30373.114728921537</v>
      </c>
      <c r="E27" t="s">
        <v>555</v>
      </c>
      <c r="F27" t="s">
        <v>556</v>
      </c>
      <c r="G27" t="s">
        <v>538</v>
      </c>
      <c r="H27" t="s">
        <v>539</v>
      </c>
      <c r="I27" t="s">
        <v>540</v>
      </c>
      <c r="J27">
        <v>-1968</v>
      </c>
    </row>
    <row r="28" spans="1:10">
      <c r="A28" t="s">
        <v>579</v>
      </c>
      <c r="B28" s="7" t="s">
        <v>29</v>
      </c>
      <c r="C28" s="12">
        <v>38464.39</v>
      </c>
      <c r="D28">
        <f>VLOOKUP(C28,'Active 1'!C$21:E$234,3,FALSE)</f>
        <v>-30370.57705810458</v>
      </c>
      <c r="E28" t="s">
        <v>551</v>
      </c>
      <c r="F28">
        <v>7.0000000000000001E-3</v>
      </c>
      <c r="G28" t="s">
        <v>538</v>
      </c>
      <c r="H28" t="s">
        <v>539</v>
      </c>
      <c r="I28" t="s">
        <v>540</v>
      </c>
      <c r="J28">
        <v>-1968</v>
      </c>
    </row>
    <row r="29" spans="1:10">
      <c r="A29" t="s">
        <v>579</v>
      </c>
      <c r="B29" s="7" t="s">
        <v>38</v>
      </c>
      <c r="C29" s="12">
        <v>38464.54</v>
      </c>
      <c r="D29">
        <f>VLOOKUP(C29,'Active 1'!C$21:E$234,3,FALSE)</f>
        <v>-30370.082706646725</v>
      </c>
      <c r="E29" t="s">
        <v>557</v>
      </c>
      <c r="F29">
        <v>5.0000000000000001E-3</v>
      </c>
      <c r="G29" t="s">
        <v>538</v>
      </c>
      <c r="H29" t="s">
        <v>539</v>
      </c>
      <c r="I29" t="s">
        <v>540</v>
      </c>
      <c r="J29">
        <v>-1968</v>
      </c>
    </row>
    <row r="30" spans="1:10">
      <c r="A30" t="s">
        <v>579</v>
      </c>
      <c r="B30" s="7" t="s">
        <v>38</v>
      </c>
      <c r="C30" s="12">
        <v>38465.449999999997</v>
      </c>
      <c r="D30">
        <f>VLOOKUP(C30,'Active 1'!C$21:E$234,3,FALSE)</f>
        <v>-30367.083641135774</v>
      </c>
      <c r="E30" t="s">
        <v>557</v>
      </c>
      <c r="F30">
        <v>5.0000000000000001E-3</v>
      </c>
      <c r="G30" t="s">
        <v>538</v>
      </c>
      <c r="H30" t="s">
        <v>539</v>
      </c>
      <c r="I30" t="s">
        <v>540</v>
      </c>
      <c r="J30">
        <v>-1968</v>
      </c>
    </row>
    <row r="31" spans="1:10">
      <c r="A31" t="s">
        <v>579</v>
      </c>
      <c r="B31" s="7" t="s">
        <v>38</v>
      </c>
      <c r="C31" s="12">
        <v>38466.339999999997</v>
      </c>
      <c r="D31">
        <f>VLOOKUP(C31,'Active 1'!C$21:E$234,3,FALSE)</f>
        <v>-30364.150489152529</v>
      </c>
      <c r="E31" t="s">
        <v>558</v>
      </c>
      <c r="F31" t="s">
        <v>558</v>
      </c>
      <c r="G31" t="s">
        <v>538</v>
      </c>
      <c r="H31" t="s">
        <v>539</v>
      </c>
      <c r="I31" t="s">
        <v>540</v>
      </c>
      <c r="J31">
        <v>-1968</v>
      </c>
    </row>
    <row r="32" spans="1:10">
      <c r="A32" t="s">
        <v>579</v>
      </c>
      <c r="B32" s="7" t="s">
        <v>29</v>
      </c>
      <c r="C32" s="12">
        <v>45044.549500000001</v>
      </c>
      <c r="D32">
        <f>VLOOKUP(C32,'Active 1'!C$21:E$234,3,FALSE)</f>
        <v>-8684.5007800041949</v>
      </c>
      <c r="E32" t="s">
        <v>559</v>
      </c>
      <c r="F32">
        <v>5.1000000000000004E-3</v>
      </c>
      <c r="G32" t="s">
        <v>538</v>
      </c>
      <c r="H32" t="s">
        <v>539</v>
      </c>
      <c r="I32" t="s">
        <v>540</v>
      </c>
      <c r="J32">
        <v>-1968</v>
      </c>
    </row>
    <row r="33" spans="1:10">
      <c r="A33" t="s">
        <v>580</v>
      </c>
      <c r="B33" s="7" t="s">
        <v>38</v>
      </c>
      <c r="C33" s="12">
        <v>45047.432500000003</v>
      </c>
      <c r="D33">
        <f>VLOOKUP(C33,'Active 1'!C$21:E$234,3,FALSE)</f>
        <v>-8674.9993449843005</v>
      </c>
      <c r="E33">
        <v>2.0000000000000001E-4</v>
      </c>
      <c r="F33">
        <v>5.4999999999999997E-3</v>
      </c>
      <c r="G33" t="s">
        <v>576</v>
      </c>
      <c r="H33">
        <v>-1983</v>
      </c>
    </row>
    <row r="34" spans="1:10">
      <c r="A34" t="s">
        <v>581</v>
      </c>
      <c r="B34" s="7" t="s">
        <v>29</v>
      </c>
      <c r="C34" s="12">
        <v>46829.008900000001</v>
      </c>
      <c r="D34">
        <f>VLOOKUP(C34,'Active 1'!C$21:E$234,3,FALSE)</f>
        <v>-2803.5000742350981</v>
      </c>
      <c r="E34">
        <v>0</v>
      </c>
      <c r="F34" t="s">
        <v>560</v>
      </c>
      <c r="G34" t="s">
        <v>69</v>
      </c>
      <c r="H34" t="s">
        <v>539</v>
      </c>
      <c r="I34" t="s">
        <v>561</v>
      </c>
      <c r="J34">
        <v>-1987</v>
      </c>
    </row>
    <row r="35" spans="1:10">
      <c r="A35" t="s">
        <v>582</v>
      </c>
      <c r="B35" s="7" t="s">
        <v>38</v>
      </c>
      <c r="C35" s="12">
        <v>47655.402000000002</v>
      </c>
      <c r="D35">
        <f>VLOOKUP(C35,'Active 1'!C$21:E$234,3,FALSE)</f>
        <v>-79.975849283429568</v>
      </c>
      <c r="E35">
        <v>7.0000000000000001E-3</v>
      </c>
      <c r="F35">
        <v>3.0000000000000001E-3</v>
      </c>
      <c r="G35" t="s">
        <v>70</v>
      </c>
      <c r="H35">
        <v>92</v>
      </c>
      <c r="I35">
        <v>-1989</v>
      </c>
    </row>
    <row r="36" spans="1:10">
      <c r="A36" t="s">
        <v>583</v>
      </c>
      <c r="B36" s="7" t="s">
        <v>38</v>
      </c>
      <c r="C36" s="12">
        <v>47679.668700000002</v>
      </c>
      <c r="D36">
        <f>VLOOKUP(C36,'Active 1'!C$21:E$234,3,FALSE)</f>
        <v>-6.5913526048309357E-4</v>
      </c>
      <c r="E36" t="s">
        <v>559</v>
      </c>
      <c r="F36" t="s">
        <v>562</v>
      </c>
      <c r="G36" t="s">
        <v>69</v>
      </c>
      <c r="H36" t="s">
        <v>563</v>
      </c>
      <c r="I36" t="s">
        <v>564</v>
      </c>
      <c r="J36">
        <v>-1993</v>
      </c>
    </row>
    <row r="37" spans="1:10">
      <c r="A37" t="s">
        <v>583</v>
      </c>
      <c r="B37" s="7" t="s">
        <v>29</v>
      </c>
      <c r="C37" s="12">
        <v>47680.732000000004</v>
      </c>
      <c r="D37">
        <f>VLOOKUP(C37,'Active 1'!C$21:E$234,3,FALSE)</f>
        <v>3.5036335656290962</v>
      </c>
      <c r="E37">
        <v>1.1000000000000001E-3</v>
      </c>
      <c r="F37" t="s">
        <v>565</v>
      </c>
      <c r="G37" t="s">
        <v>69</v>
      </c>
      <c r="H37" t="s">
        <v>563</v>
      </c>
      <c r="I37" t="s">
        <v>564</v>
      </c>
      <c r="J37">
        <v>-1993</v>
      </c>
    </row>
    <row r="38" spans="1:10">
      <c r="A38" t="s">
        <v>583</v>
      </c>
      <c r="B38" s="7" t="s">
        <v>29</v>
      </c>
      <c r="C38" s="12">
        <v>47683.764199999998</v>
      </c>
      <c r="D38">
        <f>VLOOKUP(C38,'Active 1'!C$21:E$234,3,FALSE)</f>
        <v>13.496783502242334</v>
      </c>
      <c r="E38" t="s">
        <v>566</v>
      </c>
      <c r="F38" t="s">
        <v>567</v>
      </c>
      <c r="G38" t="s">
        <v>69</v>
      </c>
      <c r="H38" t="s">
        <v>563</v>
      </c>
      <c r="I38" t="s">
        <v>564</v>
      </c>
      <c r="J38">
        <v>-1993</v>
      </c>
    </row>
    <row r="39" spans="1:10">
      <c r="A39" t="s">
        <v>584</v>
      </c>
      <c r="B39" s="7" t="s">
        <v>29</v>
      </c>
      <c r="C39" s="12">
        <v>50888.288</v>
      </c>
      <c r="D39">
        <f>VLOOKUP(C39,'Active 1'!C$21:E$234,3,FALSE)</f>
        <v>10574.570198483771</v>
      </c>
      <c r="E39">
        <v>2.1299999999999999E-2</v>
      </c>
      <c r="F39">
        <v>4.4000000000000003E-3</v>
      </c>
      <c r="G39" t="s">
        <v>568</v>
      </c>
      <c r="H39" t="s">
        <v>539</v>
      </c>
      <c r="I39" t="s">
        <v>569</v>
      </c>
      <c r="J39">
        <v>-2000</v>
      </c>
    </row>
    <row r="40" spans="1:10">
      <c r="A40" t="s">
        <v>584</v>
      </c>
      <c r="B40" s="7" t="s">
        <v>38</v>
      </c>
      <c r="C40" s="12">
        <v>50895.415000000001</v>
      </c>
      <c r="D40">
        <f>VLOOKUP(C40,'Active 1'!C$21:E$234,3,FALSE)</f>
        <v>10598.058484084449</v>
      </c>
      <c r="E40">
        <v>1.77E-2</v>
      </c>
      <c r="F40">
        <v>8.9999999999999998E-4</v>
      </c>
      <c r="G40" t="s">
        <v>568</v>
      </c>
      <c r="H40" t="s">
        <v>539</v>
      </c>
      <c r="I40" t="s">
        <v>569</v>
      </c>
      <c r="J40">
        <v>-2000</v>
      </c>
    </row>
    <row r="41" spans="1:10">
      <c r="A41" t="s">
        <v>584</v>
      </c>
      <c r="B41" s="7" t="s">
        <v>29</v>
      </c>
      <c r="C41" s="12">
        <v>50921.360399999998</v>
      </c>
      <c r="D41">
        <f>VLOOKUP(C41,'Active 1'!C$21:E$234,3,FALSE)</f>
        <v>10683.566126181235</v>
      </c>
      <c r="E41">
        <v>2.01E-2</v>
      </c>
      <c r="F41">
        <v>3.0999999999999999E-3</v>
      </c>
      <c r="G41" t="s">
        <v>568</v>
      </c>
      <c r="H41" t="s">
        <v>539</v>
      </c>
      <c r="I41" t="s">
        <v>569</v>
      </c>
      <c r="J41">
        <v>-2000</v>
      </c>
    </row>
    <row r="42" spans="1:10">
      <c r="A42" t="s">
        <v>579</v>
      </c>
      <c r="B42" s="7" t="s">
        <v>38</v>
      </c>
      <c r="C42" s="12">
        <v>38113.5</v>
      </c>
      <c r="D42">
        <f>VLOOKUP(C42,'Active 1'!C$21:E$234,3,FALSE)</f>
        <v>-31526.996945072766</v>
      </c>
      <c r="E42" t="s">
        <v>547</v>
      </c>
      <c r="F42" t="s">
        <v>548</v>
      </c>
      <c r="G42" t="s">
        <v>538</v>
      </c>
      <c r="H42" t="s">
        <v>539</v>
      </c>
      <c r="I42" t="s">
        <v>540</v>
      </c>
      <c r="J42">
        <v>-1968</v>
      </c>
    </row>
    <row r="43" spans="1:10">
      <c r="A43" t="s">
        <v>578</v>
      </c>
      <c r="B43" s="7" t="s">
        <v>38</v>
      </c>
      <c r="C43" s="12">
        <v>51672.798470000002</v>
      </c>
      <c r="D43">
        <f>VLOOKUP(C43,'Active 1'!C$21:E$234,3,FALSE)</f>
        <v>13160.062828774631</v>
      </c>
      <c r="E43">
        <v>1.9099999999999999E-2</v>
      </c>
      <c r="F43" t="s">
        <v>570</v>
      </c>
      <c r="G43" t="s">
        <v>71</v>
      </c>
      <c r="H43">
        <v>-2001</v>
      </c>
    </row>
    <row r="44" spans="1:10">
      <c r="A44" t="s">
        <v>577</v>
      </c>
      <c r="B44" s="7" t="s">
        <v>29</v>
      </c>
      <c r="C44" s="12">
        <v>51995.191700000003</v>
      </c>
      <c r="D44">
        <f>VLOOKUP(C44,'Active 1'!C$21:E$234,3,FALSE)</f>
        <v>14222.566583785918</v>
      </c>
      <c r="E44">
        <v>2.0199999999999999E-2</v>
      </c>
      <c r="F44" t="s">
        <v>571</v>
      </c>
      <c r="G44" t="s">
        <v>572</v>
      </c>
      <c r="H44" t="s">
        <v>573</v>
      </c>
    </row>
    <row r="45" spans="1:10">
      <c r="A45" t="s">
        <v>577</v>
      </c>
      <c r="B45" s="7" t="s">
        <v>38</v>
      </c>
      <c r="C45" s="12">
        <v>51995.343500000003</v>
      </c>
      <c r="D45">
        <f>VLOOKUP(C45,'Active 1'!C$21:E$234,3,FALSE)</f>
        <v>14223.066867461263</v>
      </c>
      <c r="E45">
        <v>2.0299999999999999E-2</v>
      </c>
      <c r="F45" t="s">
        <v>574</v>
      </c>
      <c r="G45" t="s">
        <v>572</v>
      </c>
      <c r="H45" t="s">
        <v>573</v>
      </c>
    </row>
    <row r="46" spans="1:10">
      <c r="A46" t="s">
        <v>577</v>
      </c>
      <c r="B46" s="7" t="s">
        <v>29</v>
      </c>
      <c r="C46" s="12">
        <v>51996.102400000003</v>
      </c>
      <c r="D46">
        <f>VLOOKUP(C46,'Active 1'!C$21:E$234,3,FALSE)</f>
        <v>14225.56795627035</v>
      </c>
      <c r="E46">
        <v>2.06E-2</v>
      </c>
      <c r="F46" t="s">
        <v>575</v>
      </c>
      <c r="G46" t="s">
        <v>572</v>
      </c>
      <c r="H46" t="s">
        <v>573</v>
      </c>
    </row>
    <row r="47" spans="1:10">
      <c r="A47" t="s">
        <v>577</v>
      </c>
      <c r="B47" s="7" t="s">
        <v>38</v>
      </c>
      <c r="C47" s="12">
        <v>51996.2546</v>
      </c>
      <c r="D47">
        <f>VLOOKUP(C47,'Active 1'!C$21:E$234,3,FALSE)</f>
        <v>14226.069558216239</v>
      </c>
      <c r="E47">
        <v>2.1100000000000001E-2</v>
      </c>
      <c r="F47">
        <v>1E-4</v>
      </c>
      <c r="G47" t="s">
        <v>572</v>
      </c>
      <c r="H47" t="s">
        <v>573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Active 3</vt:lpstr>
      <vt:lpstr>Graphs 3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2024-02-17T05:14:48Z</dcterms:modified>
</cp:coreProperties>
</file>