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A3FD0627-0E0D-44C5-B545-6F68329AC88B}" xr6:coauthVersionLast="47" xr6:coauthVersionMax="47" xr10:uidLastSave="{00000000-0000-0000-0000-000000000000}"/>
  <bookViews>
    <workbookView xWindow="4620" yWindow="660" windowWidth="9765" windowHeight="1470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E25" i="1"/>
  <c r="F25" i="1"/>
  <c r="G25" i="1"/>
  <c r="I25" i="1"/>
  <c r="E26" i="1"/>
  <c r="F26" i="1"/>
  <c r="G26" i="1"/>
  <c r="I26" i="1"/>
  <c r="E27" i="1"/>
  <c r="F27" i="1"/>
  <c r="G27" i="1"/>
  <c r="I27" i="1"/>
  <c r="E28" i="1"/>
  <c r="F28" i="1"/>
  <c r="G28" i="1"/>
  <c r="I28" i="1"/>
  <c r="E29" i="1"/>
  <c r="F29" i="1"/>
  <c r="G29" i="1"/>
  <c r="I29" i="1"/>
  <c r="E30" i="1"/>
  <c r="F30" i="1"/>
  <c r="G30" i="1"/>
  <c r="I30" i="1"/>
  <c r="E31" i="1"/>
  <c r="F31" i="1"/>
  <c r="G31" i="1"/>
  <c r="I31" i="1"/>
  <c r="E32" i="1"/>
  <c r="F32" i="1"/>
  <c r="G32" i="1"/>
  <c r="I32" i="1"/>
  <c r="E33" i="1"/>
  <c r="F33" i="1"/>
  <c r="G33" i="1"/>
  <c r="I33" i="1"/>
  <c r="E34" i="1"/>
  <c r="F34" i="1"/>
  <c r="G34" i="1"/>
  <c r="I34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C21" i="1"/>
  <c r="E21" i="1"/>
  <c r="F21" i="1"/>
  <c r="D9" i="1"/>
  <c r="E9" i="1"/>
  <c r="F16" i="1"/>
  <c r="C17" i="1"/>
  <c r="Q21" i="1"/>
  <c r="G21" i="1"/>
  <c r="H21" i="1"/>
  <c r="C12" i="1"/>
  <c r="C11" i="1"/>
  <c r="O26" i="1" l="1"/>
  <c r="O27" i="1"/>
  <c r="O23" i="1"/>
  <c r="O34" i="1"/>
  <c r="O33" i="1"/>
  <c r="C15" i="1"/>
  <c r="O24" i="1"/>
  <c r="O32" i="1"/>
  <c r="O29" i="1"/>
  <c r="O30" i="1"/>
  <c r="O31" i="1"/>
  <c r="O21" i="1"/>
  <c r="O25" i="1"/>
  <c r="O22" i="1"/>
  <c r="O28" i="1"/>
  <c r="C16" i="1"/>
  <c r="D18" i="1" s="1"/>
  <c r="F17" i="1"/>
  <c r="C18" i="1" l="1"/>
  <c r="F18" i="1"/>
  <c r="F19" i="1" s="1"/>
</calcChain>
</file>

<file path=xl/sharedStrings.xml><?xml version="1.0" encoding="utf-8"?>
<sst xmlns="http://schemas.openxmlformats.org/spreadsheetml/2006/main" count="75" uniqueCount="48">
  <si>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</si>
  <si>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</si>
  <si>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</si>
  <si>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</si>
  <si>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</si>
  <si>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</si>
  <si>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</si>
  <si>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</si>
  <si>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</si>
  <si>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</si>
  <si>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</si>
  <si>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</si>
  <si>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</si>
  <si>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</si>
  <si>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</si>
  <si>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</si>
  <si>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</si>
  <si>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</si>
  <si>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</si>
  <si>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</si>
  <si>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</si>
  <si>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</si>
  <si>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</si>
  <si>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</si>
  <si>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</si>
  <si>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</si>
  <si>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</si>
  <si>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</si>
  <si>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</si>
  <si>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</si>
  <si>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</si>
  <si>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</si>
  <si>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</si>
  <si>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</si>
  <si>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</si>
  <si>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</si>
  <si>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</si>
  <si>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</si>
  <si>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</si>
  <si>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</si>
  <si>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</si>
  <si>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GSC 5352-0056</t>
  </si>
  <si>
    <t>Lep</t>
  </si>
  <si>
    <t>EA</t>
  </si>
  <si>
    <t>IBVS 6114</t>
  </si>
  <si>
    <t>I</t>
  </si>
  <si>
    <t>II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</si>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</sst>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1" applyNumberFormat="0" applyFont="0" applyFill="0" applyAlignment="0" applyProtection="0"/>
  </cellStyleXfs>
  <cellXfs count="33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0" xfId="0" applyFont="1" applyFill="1" applyAlignment="1">
      <alignment vertical="center"/>
    </xf>
    <xf numFmtId="14" fontId="0" fillId="0" borderId="0" xfId="0" applyNumberFormat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GSC 5352-0056 - O-C Diagr.</a:t>
            </a:r>
          </a:p>
        </c:rich>
      </c:tx>
      <c:layout>
        <c:manualLayout>
          <c:xMode val="edge"/>
          <c:yMode val="edge"/>
          <c:x val="0.34135338345864663"/>
          <c:y val="3.508768611130815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203007518796988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DEA-4910-93D0-3197A6B8E50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-1.7190000071423128E-3</c:v>
                </c:pt>
                <c:pt idx="2">
                  <c:v>-4.9375000089639798E-3</c:v>
                </c:pt>
                <c:pt idx="3">
                  <c:v>1.5039999998407438E-3</c:v>
                </c:pt>
                <c:pt idx="4">
                  <c:v>-2.9450000147335231E-4</c:v>
                </c:pt>
                <c:pt idx="5">
                  <c:v>1.4670000018668361E-3</c:v>
                </c:pt>
                <c:pt idx="6">
                  <c:v>-3.4150000283261761E-4</c:v>
                </c:pt>
                <c:pt idx="7">
                  <c:v>5.2869999999529682E-3</c:v>
                </c:pt>
                <c:pt idx="8">
                  <c:v>-9.6615000002202578E-3</c:v>
                </c:pt>
                <c:pt idx="9">
                  <c:v>2.0629999999073334E-3</c:v>
                </c:pt>
                <c:pt idx="10">
                  <c:v>-4.7055000031832606E-3</c:v>
                </c:pt>
                <c:pt idx="11">
                  <c:v>2.7159999954164959E-3</c:v>
                </c:pt>
                <c:pt idx="12">
                  <c:v>-1.5362500002083834E-2</c:v>
                </c:pt>
                <c:pt idx="13">
                  <c:v>2.5259999965783209E-3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DEA-4910-93D0-3197A6B8E50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DEA-4910-93D0-3197A6B8E50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DEA-4910-93D0-3197A6B8E50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DEA-4910-93D0-3197A6B8E50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DEA-4910-93D0-3197A6B8E50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8.3000000000000001E-4</c:v>
                  </c:pt>
                  <c:pt idx="2">
                    <c:v>3.1800000000000001E-3</c:v>
                  </c:pt>
                  <c:pt idx="3">
                    <c:v>1.8400000000000001E-3</c:v>
                  </c:pt>
                  <c:pt idx="4">
                    <c:v>2.1199999999999999E-3</c:v>
                  </c:pt>
                  <c:pt idx="5">
                    <c:v>1.1299999999999999E-3</c:v>
                  </c:pt>
                  <c:pt idx="6">
                    <c:v>1.57E-3</c:v>
                  </c:pt>
                  <c:pt idx="7">
                    <c:v>1.7799999999999999E-3</c:v>
                  </c:pt>
                  <c:pt idx="8">
                    <c:v>5.1399999999999996E-3</c:v>
                  </c:pt>
                  <c:pt idx="9">
                    <c:v>1.3799999999999999E-3</c:v>
                  </c:pt>
                  <c:pt idx="10">
                    <c:v>1.711E-2</c:v>
                  </c:pt>
                  <c:pt idx="11">
                    <c:v>5.9000000000000003E-4</c:v>
                  </c:pt>
                  <c:pt idx="12">
                    <c:v>1.6760000000000001E-2</c:v>
                  </c:pt>
                  <c:pt idx="13">
                    <c:v>3.8999999999999999E-4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DEA-4910-93D0-3197A6B8E50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-1.5267524956862691E-3</c:v>
                </c:pt>
                <c:pt idx="1">
                  <c:v>-1.3688157459024978E-3</c:v>
                </c:pt>
                <c:pt idx="2">
                  <c:v>-1.3688498870070771E-3</c:v>
                </c:pt>
                <c:pt idx="3">
                  <c:v>-1.4139502861563122E-3</c:v>
                </c:pt>
                <c:pt idx="4">
                  <c:v>-1.4139844272608915E-3</c:v>
                </c:pt>
                <c:pt idx="5">
                  <c:v>-1.4768382007913547E-3</c:v>
                </c:pt>
                <c:pt idx="6">
                  <c:v>-1.476872341895934E-3</c:v>
                </c:pt>
                <c:pt idx="7">
                  <c:v>-1.54580323204151E-3</c:v>
                </c:pt>
                <c:pt idx="8">
                  <c:v>-1.5458373731460893E-3</c:v>
                </c:pt>
                <c:pt idx="9">
                  <c:v>-1.606710962610954E-3</c:v>
                </c:pt>
                <c:pt idx="10">
                  <c:v>-1.6067451037155333E-3</c:v>
                </c:pt>
                <c:pt idx="11">
                  <c:v>-1.6525283249563543E-3</c:v>
                </c:pt>
                <c:pt idx="12">
                  <c:v>-1.6525624660609336E-3</c:v>
                </c:pt>
                <c:pt idx="13">
                  <c:v>-1.8027491851052072E-3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DEA-4910-93D0-3197A6B8E50D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-2313</c:v>
                </c:pt>
                <c:pt idx="2">
                  <c:v>-2312.5</c:v>
                </c:pt>
                <c:pt idx="3">
                  <c:v>-1652</c:v>
                </c:pt>
                <c:pt idx="4">
                  <c:v>-1651.5</c:v>
                </c:pt>
                <c:pt idx="5">
                  <c:v>-731</c:v>
                </c:pt>
                <c:pt idx="6">
                  <c:v>-730.5</c:v>
                </c:pt>
                <c:pt idx="7">
                  <c:v>279</c:v>
                </c:pt>
                <c:pt idx="8">
                  <c:v>279.5</c:v>
                </c:pt>
                <c:pt idx="9">
                  <c:v>1171</c:v>
                </c:pt>
                <c:pt idx="10">
                  <c:v>1171.5</c:v>
                </c:pt>
                <c:pt idx="11">
                  <c:v>1842</c:v>
                </c:pt>
                <c:pt idx="12">
                  <c:v>1842.5</c:v>
                </c:pt>
                <c:pt idx="13">
                  <c:v>4042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DEA-4910-93D0-3197A6B8E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3095392"/>
        <c:axId val="1"/>
      </c:scatterChart>
      <c:valAx>
        <c:axId val="7130953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5031803457000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7001804954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30953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751879699248121"/>
          <c:y val="0.92397941248334947"/>
          <c:w val="0.7338345864661654"/>
          <c:h val="5.847989722005475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1B349B7F-DB87-9AA4-D18B-EEC91F326D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6" sqref="F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0.14062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41</v>
      </c>
    </row>
    <row r="2" spans="1:6" s="3" customFormat="1" ht="12.95" customHeight="1" x14ac:dyDescent="0.2">
      <c r="A2" s="3" t="s">
        <v>24</v>
      </c>
      <c r="B2" s="3" t="s">
        <v>43</v>
      </c>
      <c r="C2" s="4"/>
      <c r="D2" s="4" t="s">
        <v>42</v>
      </c>
    </row>
    <row r="3" spans="1:6" s="3" customFormat="1" ht="12.95" customHeight="1" thickBot="1" x14ac:dyDescent="0.25"/>
    <row r="4" spans="1:6" s="3" customFormat="1" ht="12.95" customHeight="1" thickTop="1" thickBot="1" x14ac:dyDescent="0.25">
      <c r="A4" s="5" t="s">
        <v>0</v>
      </c>
      <c r="C4" s="6" t="s">
        <v>39</v>
      </c>
      <c r="D4" s="7" t="s">
        <v>39</v>
      </c>
    </row>
    <row r="5" spans="1:6" s="3" customFormat="1" ht="12.95" customHeight="1" thickTop="1" x14ac:dyDescent="0.2">
      <c r="A5" s="8" t="s">
        <v>30</v>
      </c>
      <c r="C5" s="9">
        <v>-9.5</v>
      </c>
      <c r="D5" s="3" t="s">
        <v>31</v>
      </c>
    </row>
    <row r="6" spans="1:6" s="3" customFormat="1" ht="12.95" customHeight="1" x14ac:dyDescent="0.2">
      <c r="A6" s="5" t="s">
        <v>1</v>
      </c>
    </row>
    <row r="7" spans="1:6" s="3" customFormat="1" ht="12.95" customHeight="1" x14ac:dyDescent="0.2">
      <c r="A7" s="3" t="s">
        <v>2</v>
      </c>
      <c r="C7" s="10">
        <v>53399.588000000003</v>
      </c>
      <c r="D7" s="11" t="s">
        <v>40</v>
      </c>
    </row>
    <row r="8" spans="1:6" s="3" customFormat="1" ht="12.95" customHeight="1" x14ac:dyDescent="0.2">
      <c r="A8" s="3" t="s">
        <v>3</v>
      </c>
      <c r="C8" s="10">
        <v>0.806257</v>
      </c>
      <c r="D8" s="11" t="s">
        <v>40</v>
      </c>
    </row>
    <row r="9" spans="1:6" s="3" customFormat="1" ht="12.95" customHeight="1" x14ac:dyDescent="0.2">
      <c r="A9" s="12" t="s">
        <v>34</v>
      </c>
      <c r="C9" s="13">
        <v>21</v>
      </c>
      <c r="D9" s="14" t="str">
        <f>"F"&amp;C9</f>
        <v>F21</v>
      </c>
      <c r="E9" s="15" t="str">
        <f>"G"&amp;C9</f>
        <v>G21</v>
      </c>
    </row>
    <row r="10" spans="1:6" s="3" customFormat="1" ht="12.95" customHeight="1" thickBot="1" x14ac:dyDescent="0.25">
      <c r="C10" s="16" t="s">
        <v>20</v>
      </c>
      <c r="D10" s="16" t="s">
        <v>21</v>
      </c>
    </row>
    <row r="11" spans="1:6" s="3" customFormat="1" ht="12.95" customHeight="1" x14ac:dyDescent="0.2">
      <c r="A11" s="3" t="s">
        <v>15</v>
      </c>
      <c r="C11" s="15">
        <f ca="1">INTERCEPT(INDIRECT($E$9):G992,INDIRECT($D$9):F992)</f>
        <v>-1.5267524956862691E-3</v>
      </c>
      <c r="D11" s="4"/>
    </row>
    <row r="12" spans="1:6" s="3" customFormat="1" ht="12.95" customHeight="1" x14ac:dyDescent="0.2">
      <c r="A12" s="3" t="s">
        <v>16</v>
      </c>
      <c r="C12" s="15">
        <f ca="1">SLOPE(INDIRECT($E$9):G992,INDIRECT($D$9):F992)</f>
        <v>-6.828220915856955E-8</v>
      </c>
      <c r="D12" s="4"/>
    </row>
    <row r="13" spans="1:6" s="3" customFormat="1" ht="12.95" customHeight="1" x14ac:dyDescent="0.2">
      <c r="A13" s="3" t="s">
        <v>19</v>
      </c>
      <c r="C13" s="4" t="s">
        <v>13</v>
      </c>
    </row>
    <row r="14" spans="1:6" s="3" customFormat="1" ht="12.95" customHeight="1" x14ac:dyDescent="0.2"/>
    <row r="15" spans="1:6" s="3" customFormat="1" ht="12.95" customHeight="1" x14ac:dyDescent="0.2">
      <c r="A15" s="17" t="s">
        <v>17</v>
      </c>
      <c r="C15" s="18">
        <f ca="1">(C7+C11)+(C8+C12)*INT(MAX(F21:F3533))</f>
        <v>56658.47699125082</v>
      </c>
      <c r="E15" s="19" t="s">
        <v>36</v>
      </c>
      <c r="F15" s="9">
        <v>1</v>
      </c>
    </row>
    <row r="16" spans="1:6" s="3" customFormat="1" ht="12.95" customHeight="1" x14ac:dyDescent="0.2">
      <c r="A16" s="5" t="s">
        <v>4</v>
      </c>
      <c r="C16" s="20">
        <f ca="1">+C8+C12</f>
        <v>0.80625693171779089</v>
      </c>
      <c r="E16" s="19" t="s">
        <v>32</v>
      </c>
      <c r="F16" s="21">
        <f ca="1">NOW()+15018.5+$C$5/24</f>
        <v>60358.688415393517</v>
      </c>
    </row>
    <row r="17" spans="1:18" s="3" customFormat="1" ht="12.95" customHeight="1" thickBot="1" x14ac:dyDescent="0.25">
      <c r="A17" s="19" t="s">
        <v>29</v>
      </c>
      <c r="C17" s="3">
        <f>COUNT(C21:C2191)</f>
        <v>14</v>
      </c>
      <c r="E17" s="19" t="s">
        <v>37</v>
      </c>
      <c r="F17" s="21">
        <f ca="1">ROUND(2*(F16-$C$7)/$C$8,0)/2+F15</f>
        <v>8632.5</v>
      </c>
    </row>
    <row r="18" spans="1:18" s="3" customFormat="1" ht="12.95" customHeight="1" thickTop="1" thickBot="1" x14ac:dyDescent="0.25">
      <c r="A18" s="5" t="s">
        <v>5</v>
      </c>
      <c r="C18" s="22">
        <f ca="1">+C15</f>
        <v>56658.47699125082</v>
      </c>
      <c r="D18" s="23">
        <f ca="1">+C16</f>
        <v>0.80625693171779089</v>
      </c>
      <c r="E18" s="19" t="s">
        <v>38</v>
      </c>
      <c r="F18" s="15">
        <f ca="1">ROUND(2*(F16-$C$15)/$C$16,0)/2+F15</f>
        <v>4590.5</v>
      </c>
    </row>
    <row r="19" spans="1:18" s="3" customFormat="1" ht="12.95" customHeight="1" thickTop="1" x14ac:dyDescent="0.2">
      <c r="E19" s="19" t="s">
        <v>33</v>
      </c>
      <c r="F19" s="24">
        <f ca="1">+$C$15+$C$16*F18-15018.5-$C$5/24</f>
        <v>45341.495269634674</v>
      </c>
    </row>
    <row r="20" spans="1:18" s="3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25" t="s">
        <v>40</v>
      </c>
      <c r="I20" s="25" t="s">
        <v>47</v>
      </c>
      <c r="J20" s="25" t="s">
        <v>18</v>
      </c>
      <c r="K20" s="25" t="s">
        <v>25</v>
      </c>
      <c r="L20" s="25" t="s">
        <v>26</v>
      </c>
      <c r="M20" s="25" t="s">
        <v>27</v>
      </c>
      <c r="N20" s="25" t="s">
        <v>28</v>
      </c>
      <c r="O20" s="25" t="s">
        <v>23</v>
      </c>
      <c r="P20" s="26" t="s">
        <v>22</v>
      </c>
      <c r="Q20" s="16" t="s">
        <v>14</v>
      </c>
      <c r="R20" s="27" t="s">
        <v>35</v>
      </c>
    </row>
    <row r="21" spans="1:18" s="3" customFormat="1" ht="12.95" customHeight="1" x14ac:dyDescent="0.2">
      <c r="A21" s="3" t="s">
        <v>40</v>
      </c>
      <c r="C21" s="28">
        <f>C$7</f>
        <v>53399.588000000003</v>
      </c>
      <c r="D21" s="28"/>
      <c r="E21" s="3">
        <f>+(C21-C$7)/C$8</f>
        <v>0</v>
      </c>
      <c r="F21" s="29">
        <f>ROUND(2*E21,0)/2</f>
        <v>0</v>
      </c>
      <c r="G21" s="3">
        <f>+C21-(C$7+F21*C$8)</f>
        <v>0</v>
      </c>
      <c r="H21" s="3">
        <f>+G21</f>
        <v>0</v>
      </c>
      <c r="O21" s="3">
        <f ca="1">+C$11+C$12*$F21</f>
        <v>-1.5267524956862691E-3</v>
      </c>
      <c r="Q21" s="30">
        <f>+C21-15018.5</f>
        <v>38381.088000000003</v>
      </c>
    </row>
    <row r="22" spans="1:18" s="3" customFormat="1" ht="12.95" customHeight="1" x14ac:dyDescent="0.2">
      <c r="A22" s="31" t="s">
        <v>44</v>
      </c>
      <c r="B22" s="32" t="s">
        <v>45</v>
      </c>
      <c r="C22" s="31">
        <v>51534.713839999997</v>
      </c>
      <c r="D22" s="31">
        <v>8.3000000000000001E-4</v>
      </c>
      <c r="E22" s="3">
        <f t="shared" ref="E22:E34" si="0">+(C22-C$7)/C$8</f>
        <v>-2313.0021320745204</v>
      </c>
      <c r="F22" s="29">
        <f t="shared" ref="F22:F34" si="1">ROUND(2*E22,0)/2</f>
        <v>-2313</v>
      </c>
      <c r="G22" s="3">
        <f t="shared" ref="G22:G34" si="2">+C22-(C$7+F22*C$8)</f>
        <v>-1.7190000071423128E-3</v>
      </c>
      <c r="I22" s="3">
        <f t="shared" ref="I22:I34" si="3">+G22</f>
        <v>-1.7190000071423128E-3</v>
      </c>
      <c r="O22" s="3">
        <f t="shared" ref="O22:O34" ca="1" si="4">+C$11+C$12*$F22</f>
        <v>-1.3688157459024978E-3</v>
      </c>
      <c r="Q22" s="30">
        <f t="shared" ref="Q22:Q34" si="5">+C22-15018.5</f>
        <v>36516.213839999997</v>
      </c>
    </row>
    <row r="23" spans="1:18" s="3" customFormat="1" ht="12.95" customHeight="1" x14ac:dyDescent="0.2">
      <c r="A23" s="31" t="s">
        <v>44</v>
      </c>
      <c r="B23" s="32" t="s">
        <v>46</v>
      </c>
      <c r="C23" s="31">
        <v>51535.113749999997</v>
      </c>
      <c r="D23" s="31">
        <v>3.1800000000000001E-3</v>
      </c>
      <c r="E23" s="3">
        <f t="shared" si="0"/>
        <v>-2312.5061239778465</v>
      </c>
      <c r="F23" s="29">
        <f t="shared" si="1"/>
        <v>-2312.5</v>
      </c>
      <c r="G23" s="3">
        <f t="shared" si="2"/>
        <v>-4.9375000089639798E-3</v>
      </c>
      <c r="I23" s="3">
        <f t="shared" si="3"/>
        <v>-4.9375000089639798E-3</v>
      </c>
      <c r="O23" s="3">
        <f t="shared" ca="1" si="4"/>
        <v>-1.3688498870070771E-3</v>
      </c>
      <c r="Q23" s="30">
        <f t="shared" si="5"/>
        <v>36516.613749999997</v>
      </c>
    </row>
    <row r="24" spans="1:18" s="3" customFormat="1" ht="12.95" customHeight="1" x14ac:dyDescent="0.2">
      <c r="A24" s="31" t="s">
        <v>44</v>
      </c>
      <c r="B24" s="32" t="s">
        <v>45</v>
      </c>
      <c r="C24" s="31">
        <v>52067.65294</v>
      </c>
      <c r="D24" s="31">
        <v>1.8400000000000001E-3</v>
      </c>
      <c r="E24" s="3">
        <f t="shared" si="0"/>
        <v>-1651.9981345898434</v>
      </c>
      <c r="F24" s="29">
        <f t="shared" si="1"/>
        <v>-1652</v>
      </c>
      <c r="G24" s="3">
        <f t="shared" si="2"/>
        <v>1.5039999998407438E-3</v>
      </c>
      <c r="I24" s="3">
        <f t="shared" si="3"/>
        <v>1.5039999998407438E-3</v>
      </c>
      <c r="O24" s="3">
        <f t="shared" ca="1" si="4"/>
        <v>-1.4139502861563122E-3</v>
      </c>
      <c r="Q24" s="30">
        <f t="shared" si="5"/>
        <v>37049.15294</v>
      </c>
    </row>
    <row r="25" spans="1:18" s="3" customFormat="1" ht="12.95" customHeight="1" x14ac:dyDescent="0.2">
      <c r="A25" s="31" t="s">
        <v>44</v>
      </c>
      <c r="B25" s="32" t="s">
        <v>46</v>
      </c>
      <c r="C25" s="31">
        <v>52068.054270000001</v>
      </c>
      <c r="D25" s="31">
        <v>2.1199999999999999E-3</v>
      </c>
      <c r="E25" s="3">
        <f t="shared" si="0"/>
        <v>-1651.5003652681501</v>
      </c>
      <c r="F25" s="29">
        <f t="shared" si="1"/>
        <v>-1651.5</v>
      </c>
      <c r="G25" s="3">
        <f t="shared" si="2"/>
        <v>-2.9450000147335231E-4</v>
      </c>
      <c r="I25" s="3">
        <f t="shared" si="3"/>
        <v>-2.9450000147335231E-4</v>
      </c>
      <c r="O25" s="3">
        <f t="shared" ca="1" si="4"/>
        <v>-1.4139844272608915E-3</v>
      </c>
      <c r="Q25" s="30">
        <f t="shared" si="5"/>
        <v>37049.554270000001</v>
      </c>
    </row>
    <row r="26" spans="1:18" s="3" customFormat="1" ht="12.95" customHeight="1" x14ac:dyDescent="0.2">
      <c r="A26" s="31" t="s">
        <v>44</v>
      </c>
      <c r="B26" s="32" t="s">
        <v>45</v>
      </c>
      <c r="C26" s="31">
        <v>52810.215600000003</v>
      </c>
      <c r="D26" s="31">
        <v>1.1299999999999999E-3</v>
      </c>
      <c r="E26" s="3">
        <f t="shared" si="0"/>
        <v>-730.9981804809139</v>
      </c>
      <c r="F26" s="29">
        <f t="shared" si="1"/>
        <v>-731</v>
      </c>
      <c r="G26" s="3">
        <f t="shared" si="2"/>
        <v>1.4670000018668361E-3</v>
      </c>
      <c r="I26" s="3">
        <f t="shared" si="3"/>
        <v>1.4670000018668361E-3</v>
      </c>
      <c r="O26" s="3">
        <f t="shared" ca="1" si="4"/>
        <v>-1.4768382007913547E-3</v>
      </c>
      <c r="Q26" s="30">
        <f t="shared" si="5"/>
        <v>37791.715600000003</v>
      </c>
    </row>
    <row r="27" spans="1:18" s="3" customFormat="1" ht="12.95" customHeight="1" x14ac:dyDescent="0.2">
      <c r="A27" s="31" t="s">
        <v>44</v>
      </c>
      <c r="B27" s="32" t="s">
        <v>46</v>
      </c>
      <c r="C27" s="31">
        <v>52810.61692</v>
      </c>
      <c r="D27" s="31">
        <v>1.57E-3</v>
      </c>
      <c r="E27" s="3">
        <f t="shared" si="0"/>
        <v>-730.50042356221775</v>
      </c>
      <c r="F27" s="29">
        <f t="shared" si="1"/>
        <v>-730.5</v>
      </c>
      <c r="G27" s="3">
        <f t="shared" si="2"/>
        <v>-3.4150000283261761E-4</v>
      </c>
      <c r="I27" s="3">
        <f t="shared" si="3"/>
        <v>-3.4150000283261761E-4</v>
      </c>
      <c r="O27" s="3">
        <f t="shared" ca="1" si="4"/>
        <v>-1.476872341895934E-3</v>
      </c>
      <c r="Q27" s="30">
        <f t="shared" si="5"/>
        <v>37792.11692</v>
      </c>
    </row>
    <row r="28" spans="1:18" s="3" customFormat="1" ht="12.95" customHeight="1" x14ac:dyDescent="0.2">
      <c r="A28" s="31" t="s">
        <v>44</v>
      </c>
      <c r="B28" s="32" t="s">
        <v>45</v>
      </c>
      <c r="C28" s="31">
        <v>53624.538990000001</v>
      </c>
      <c r="D28" s="31">
        <v>1.7799999999999999E-3</v>
      </c>
      <c r="E28" s="3">
        <f t="shared" si="0"/>
        <v>279.00655746244377</v>
      </c>
      <c r="F28" s="29">
        <f t="shared" si="1"/>
        <v>279</v>
      </c>
      <c r="G28" s="3">
        <f t="shared" si="2"/>
        <v>5.2869999999529682E-3</v>
      </c>
      <c r="I28" s="3">
        <f t="shared" si="3"/>
        <v>5.2869999999529682E-3</v>
      </c>
      <c r="O28" s="3">
        <f t="shared" ca="1" si="4"/>
        <v>-1.54580323204151E-3</v>
      </c>
      <c r="Q28" s="30">
        <f t="shared" si="5"/>
        <v>38606.038990000001</v>
      </c>
    </row>
    <row r="29" spans="1:18" s="3" customFormat="1" ht="12.95" customHeight="1" x14ac:dyDescent="0.2">
      <c r="A29" s="31" t="s">
        <v>44</v>
      </c>
      <c r="B29" s="32" t="s">
        <v>46</v>
      </c>
      <c r="C29" s="31">
        <v>53624.927170000003</v>
      </c>
      <c r="D29" s="31">
        <v>5.1399999999999996E-3</v>
      </c>
      <c r="E29" s="3">
        <f t="shared" si="0"/>
        <v>279.4880168482249</v>
      </c>
      <c r="F29" s="29">
        <f t="shared" si="1"/>
        <v>279.5</v>
      </c>
      <c r="G29" s="3">
        <f t="shared" si="2"/>
        <v>-9.6615000002202578E-3</v>
      </c>
      <c r="I29" s="3">
        <f t="shared" si="3"/>
        <v>-9.6615000002202578E-3</v>
      </c>
      <c r="O29" s="3">
        <f t="shared" ca="1" si="4"/>
        <v>-1.5458373731460893E-3</v>
      </c>
      <c r="Q29" s="30">
        <f t="shared" si="5"/>
        <v>38606.427170000003</v>
      </c>
    </row>
    <row r="30" spans="1:18" s="3" customFormat="1" ht="12.95" customHeight="1" x14ac:dyDescent="0.2">
      <c r="A30" s="31" t="s">
        <v>44</v>
      </c>
      <c r="B30" s="32" t="s">
        <v>45</v>
      </c>
      <c r="C30" s="31">
        <v>54343.71701</v>
      </c>
      <c r="D30" s="31">
        <v>1.3799999999999999E-3</v>
      </c>
      <c r="E30" s="3">
        <f t="shared" si="0"/>
        <v>1171.0025587374707</v>
      </c>
      <c r="F30" s="29">
        <f t="shared" si="1"/>
        <v>1171</v>
      </c>
      <c r="G30" s="3">
        <f t="shared" si="2"/>
        <v>2.0629999999073334E-3</v>
      </c>
      <c r="I30" s="3">
        <f t="shared" si="3"/>
        <v>2.0629999999073334E-3</v>
      </c>
      <c r="O30" s="3">
        <f t="shared" ca="1" si="4"/>
        <v>-1.606710962610954E-3</v>
      </c>
      <c r="Q30" s="30">
        <f t="shared" si="5"/>
        <v>39325.21701</v>
      </c>
    </row>
    <row r="31" spans="1:18" s="3" customFormat="1" ht="12.95" customHeight="1" x14ac:dyDescent="0.2">
      <c r="A31" s="31" t="s">
        <v>44</v>
      </c>
      <c r="B31" s="32" t="s">
        <v>46</v>
      </c>
      <c r="C31" s="31">
        <v>54344.113369999999</v>
      </c>
      <c r="D31" s="31">
        <v>1.711E-2</v>
      </c>
      <c r="E31" s="3">
        <f t="shared" si="0"/>
        <v>1171.494163771596</v>
      </c>
      <c r="F31" s="29">
        <f t="shared" si="1"/>
        <v>1171.5</v>
      </c>
      <c r="G31" s="3">
        <f t="shared" si="2"/>
        <v>-4.7055000031832606E-3</v>
      </c>
      <c r="I31" s="3">
        <f t="shared" si="3"/>
        <v>-4.7055000031832606E-3</v>
      </c>
      <c r="O31" s="3">
        <f t="shared" ca="1" si="4"/>
        <v>-1.6067451037155333E-3</v>
      </c>
      <c r="Q31" s="30">
        <f t="shared" si="5"/>
        <v>39325.613369999999</v>
      </c>
    </row>
    <row r="32" spans="1:18" s="3" customFormat="1" ht="12.95" customHeight="1" x14ac:dyDescent="0.2">
      <c r="A32" s="31" t="s">
        <v>44</v>
      </c>
      <c r="B32" s="32" t="s">
        <v>45</v>
      </c>
      <c r="C32" s="31">
        <v>54884.716110000001</v>
      </c>
      <c r="D32" s="31">
        <v>5.9000000000000003E-4</v>
      </c>
      <c r="E32" s="3">
        <f t="shared" si="0"/>
        <v>1842.0033686529207</v>
      </c>
      <c r="F32" s="29">
        <f t="shared" si="1"/>
        <v>1842</v>
      </c>
      <c r="G32" s="3">
        <f t="shared" si="2"/>
        <v>2.7159999954164959E-3</v>
      </c>
      <c r="I32" s="3">
        <f t="shared" si="3"/>
        <v>2.7159999954164959E-3</v>
      </c>
      <c r="O32" s="3">
        <f t="shared" ca="1" si="4"/>
        <v>-1.6525283249563543E-3</v>
      </c>
      <c r="Q32" s="30">
        <f t="shared" si="5"/>
        <v>39866.216110000001</v>
      </c>
    </row>
    <row r="33" spans="1:17" s="3" customFormat="1" ht="12.95" customHeight="1" x14ac:dyDescent="0.2">
      <c r="A33" s="31" t="s">
        <v>44</v>
      </c>
      <c r="B33" s="32" t="s">
        <v>46</v>
      </c>
      <c r="C33" s="31">
        <v>54885.101159999998</v>
      </c>
      <c r="D33" s="31">
        <v>1.6760000000000001E-2</v>
      </c>
      <c r="E33" s="3">
        <f t="shared" si="0"/>
        <v>1842.4809459018588</v>
      </c>
      <c r="F33" s="29">
        <f t="shared" si="1"/>
        <v>1842.5</v>
      </c>
      <c r="G33" s="3">
        <f t="shared" si="2"/>
        <v>-1.5362500002083834E-2</v>
      </c>
      <c r="I33" s="3">
        <f t="shared" si="3"/>
        <v>-1.5362500002083834E-2</v>
      </c>
      <c r="O33" s="3">
        <f t="shared" ca="1" si="4"/>
        <v>-1.6525624660609336E-3</v>
      </c>
      <c r="Q33" s="30">
        <f t="shared" si="5"/>
        <v>39866.601159999998</v>
      </c>
    </row>
    <row r="34" spans="1:17" s="3" customFormat="1" ht="12.95" customHeight="1" x14ac:dyDescent="0.2">
      <c r="A34" s="31" t="s">
        <v>44</v>
      </c>
      <c r="B34" s="32" t="s">
        <v>45</v>
      </c>
      <c r="C34" s="31">
        <v>56658.481319999999</v>
      </c>
      <c r="D34" s="31">
        <v>3.8999999999999999E-4</v>
      </c>
      <c r="E34" s="3">
        <f t="shared" si="0"/>
        <v>4042.0031329960493</v>
      </c>
      <c r="F34" s="29">
        <f t="shared" si="1"/>
        <v>4042</v>
      </c>
      <c r="G34" s="3">
        <f t="shared" si="2"/>
        <v>2.5259999965783209E-3</v>
      </c>
      <c r="I34" s="3">
        <f t="shared" si="3"/>
        <v>2.5259999965783209E-3</v>
      </c>
      <c r="O34" s="3">
        <f t="shared" ca="1" si="4"/>
        <v>-1.8027491851052072E-3</v>
      </c>
      <c r="Q34" s="30">
        <f t="shared" si="5"/>
        <v>41639.981319999999</v>
      </c>
    </row>
    <row r="35" spans="1:17" s="3" customFormat="1" ht="12.95" customHeight="1" x14ac:dyDescent="0.2">
      <c r="C35" s="28"/>
      <c r="D35" s="28"/>
    </row>
    <row r="36" spans="1:17" s="3" customFormat="1" ht="12.95" customHeight="1" x14ac:dyDescent="0.2">
      <c r="C36" s="28"/>
      <c r="D36" s="28"/>
    </row>
    <row r="37" spans="1:17" s="3" customFormat="1" ht="12.95" customHeight="1" x14ac:dyDescent="0.2">
      <c r="C37" s="28"/>
      <c r="D37" s="28"/>
    </row>
    <row r="38" spans="1:17" s="3" customFormat="1" ht="12.95" customHeight="1" x14ac:dyDescent="0.2">
      <c r="C38" s="28"/>
      <c r="D38" s="28"/>
    </row>
    <row r="39" spans="1:17" s="3" customFormat="1" ht="12.95" customHeight="1" x14ac:dyDescent="0.2">
      <c r="C39" s="28"/>
      <c r="D39" s="28"/>
    </row>
    <row r="40" spans="1:17" x14ac:dyDescent="0.2">
      <c r="C40" s="2"/>
      <c r="D40" s="2"/>
    </row>
    <row r="41" spans="1:17" x14ac:dyDescent="0.2">
      <c r="C41" s="2"/>
      <c r="D41" s="2"/>
    </row>
    <row r="42" spans="1:17" x14ac:dyDescent="0.2">
      <c r="C42" s="2"/>
      <c r="D42" s="2"/>
    </row>
    <row r="43" spans="1:17" x14ac:dyDescent="0.2">
      <c r="C43" s="2"/>
      <c r="D43" s="2"/>
    </row>
    <row r="44" spans="1:17" x14ac:dyDescent="0.2">
      <c r="C44" s="2"/>
      <c r="D44" s="2"/>
    </row>
    <row r="45" spans="1:17" x14ac:dyDescent="0.2">
      <c r="C45" s="2"/>
      <c r="D45" s="2"/>
    </row>
    <row r="46" spans="1:17" x14ac:dyDescent="0.2">
      <c r="C46" s="2"/>
      <c r="D46" s="2"/>
    </row>
    <row r="47" spans="1:17" x14ac:dyDescent="0.2">
      <c r="C47" s="2"/>
      <c r="D47" s="2"/>
    </row>
    <row r="48" spans="1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2024-02-18T03:31:19Z</dcterms:modified>
</cp:coreProperties>
</file>