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9D6F9C32-B1F3-4167-A90F-8BDC5A6B0C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 s="1"/>
  <c r="G23" i="1" s="1"/>
  <c r="L23" i="1" s="1"/>
  <c r="Q23" i="1"/>
  <c r="E24" i="1"/>
  <c r="F24" i="1" s="1"/>
  <c r="G24" i="1" s="1"/>
  <c r="L24" i="1" s="1"/>
  <c r="Q24" i="1"/>
  <c r="E25" i="1"/>
  <c r="F25" i="1" s="1"/>
  <c r="G25" i="1" s="1"/>
  <c r="L25" i="1" s="1"/>
  <c r="Q25" i="1"/>
  <c r="E26" i="1"/>
  <c r="F26" i="1" s="1"/>
  <c r="G26" i="1" s="1"/>
  <c r="L26" i="1" s="1"/>
  <c r="Q26" i="1"/>
  <c r="E27" i="1"/>
  <c r="F27" i="1" s="1"/>
  <c r="G27" i="1" s="1"/>
  <c r="L27" i="1" s="1"/>
  <c r="Q27" i="1"/>
  <c r="E28" i="1"/>
  <c r="F28" i="1"/>
  <c r="G28" i="1" s="1"/>
  <c r="L28" i="1" s="1"/>
  <c r="Q28" i="1"/>
  <c r="E29" i="1"/>
  <c r="F29" i="1" s="1"/>
  <c r="G29" i="1" s="1"/>
  <c r="K29" i="1" s="1"/>
  <c r="Q29" i="1"/>
  <c r="E30" i="1"/>
  <c r="F30" i="1" s="1"/>
  <c r="G30" i="1" s="1"/>
  <c r="K30" i="1" s="1"/>
  <c r="Q30" i="1"/>
  <c r="E22" i="1"/>
  <c r="F22" i="1"/>
  <c r="G22" i="1" s="1"/>
  <c r="I22" i="1" s="1"/>
  <c r="Q22" i="1"/>
  <c r="D9" i="1"/>
  <c r="E21" i="1"/>
  <c r="F21" i="1" s="1"/>
  <c r="G21" i="1" s="1"/>
  <c r="I21" i="1" s="1"/>
  <c r="E9" i="1"/>
  <c r="F16" i="1"/>
  <c r="F17" i="1" s="1"/>
  <c r="C17" i="1"/>
  <c r="Q21" i="1"/>
  <c r="C12" i="1"/>
  <c r="C11" i="1"/>
  <c r="O25" i="1" l="1"/>
  <c r="O23" i="1"/>
  <c r="O24" i="1"/>
  <c r="O28" i="1"/>
  <c r="O26" i="1"/>
  <c r="O27" i="1"/>
  <c r="O30" i="1"/>
  <c r="O29" i="1"/>
  <c r="O21" i="1"/>
  <c r="O22" i="1"/>
  <c r="C15" i="1"/>
  <c r="C16" i="1"/>
  <c r="D18" i="1" s="1"/>
  <c r="F18" i="1" l="1"/>
  <c r="F19" i="1" s="1"/>
  <c r="C18" i="1"/>
</calcChain>
</file>

<file path=xl/sharedStrings.xml><?xml version="1.0" encoding="utf-8"?>
<sst xmlns="http://schemas.openxmlformats.org/spreadsheetml/2006/main" count="79" uniqueCount="58">
  <si>
    <t>OEJV 0182</t>
  </si>
  <si>
    <t>I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</si>
  <si>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</si>
  <si>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</si>
  <si>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</si>
  <si>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</si>
  <si>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</si>
  <si>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</si>
  <si>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</si>
  <si>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</si>
  <si>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</si>
  <si>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</si>
  <si>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</si>
  <si>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</si>
  <si>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</si>
  <si>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</si>
  <si>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</si>
  <si>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</si>
  <si>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</si>
  <si>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</si>
  <si>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</si>
  <si>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</si>
  <si>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</si>
  <si>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</si>
  <si>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</si>
  <si>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</si>
  <si>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</si>
  <si>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</si>
  <si>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</si>
  <si>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</si>
  <si>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</si>
  <si>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</si>
  <si>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</si>
  <si>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</si>
  <si>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</si>
  <si>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</si>
  <si>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</si>
  <si>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</si>
  <si>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</si>
  <si>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</si>
  <si>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</si>
  <si>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</si>
  <si>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QZ Lup</t>
  </si>
  <si>
    <t>2019G</t>
  </si>
  <si>
    <t>G7832-2030</t>
  </si>
  <si>
    <t>EA</t>
  </si>
  <si>
    <t>pr_0</t>
  </si>
  <si>
    <t>B9V</t>
  </si>
  <si>
    <t>QZ Lup / GSC 7832-2030</t>
  </si>
  <si>
    <t>GCVS</t>
  </si>
  <si>
    <t>VSX</t>
  </si>
  <si>
    <t>II</t>
  </si>
  <si>
    <t>TESS/BAJ/RAA</t>
  </si>
  <si>
    <t>TESS/RAA</t>
  </si>
  <si>
    <t>BMGA</t>
  </si>
  <si>
    <t>TESS</t>
  </si>
  <si>
    <t>VSS SEB Gp</t>
  </si>
  <si>
    <t>RAA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</si>
</sst>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\(&quot;$&quot;#,##0\)"/>
    <numFmt numFmtId="165" formatCode="0.0000000"/>
    <numFmt numFmtId="166" formatCode="0.00000"/>
  </numFmts>
  <fonts count="3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3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47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34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6" fillId="0" borderId="0"/>
    <xf numFmtId="0" fontId="17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34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58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17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6" fillId="25" borderId="5" xfId="0" applyFont="1" applyFill="1" applyBorder="1" applyAlignment="1">
      <alignment horizontal="left" vertical="center"/>
    </xf>
    <xf numFmtId="0" fontId="16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vertical="center"/>
    </xf>
    <xf numFmtId="0" fontId="32" fillId="0" borderId="0" xfId="41" applyFont="1" applyAlignment="1">
      <alignment horizontal="left" vertical="center"/>
    </xf>
    <xf numFmtId="0" fontId="32" fillId="0" borderId="0" xfId="41" applyFont="1" applyAlignment="1">
      <alignment horizontal="center" vertical="center"/>
    </xf>
    <xf numFmtId="0" fontId="33" fillId="0" borderId="0" xfId="41" applyFont="1" applyAlignment="1">
      <alignment horizontal="left" vertical="center"/>
    </xf>
    <xf numFmtId="0" fontId="6" fillId="0" borderId="0" xfId="0" applyFont="1" applyAlignment="1"/>
    <xf numFmtId="0" fontId="6" fillId="0" borderId="0" xfId="0" applyFont="1" applyAlignment="1">
      <alignment horizontal="left"/>
    </xf>
    <xf numFmtId="14" fontId="6" fillId="0" borderId="0" xfId="0" applyNumberFormat="1" applyFont="1" applyAlignment="1"/>
    <xf numFmtId="0" fontId="35" fillId="0" borderId="0" xfId="0" applyFont="1" applyAlignment="1"/>
    <xf numFmtId="0" fontId="35" fillId="0" borderId="0" xfId="0" applyFont="1" applyAlignment="1">
      <alignment horizontal="center"/>
    </xf>
    <xf numFmtId="166" fontId="35" fillId="0" borderId="0" xfId="0" applyNumberFormat="1" applyFont="1" applyAlignment="1">
      <alignment horizontal="center"/>
    </xf>
    <xf numFmtId="165" fontId="35" fillId="0" borderId="0" xfId="0" applyNumberFormat="1" applyFont="1" applyAlignment="1">
      <alignment horizontal="left"/>
    </xf>
    <xf numFmtId="166" fontId="35" fillId="0" borderId="0" xfId="0" applyNumberFormat="1" applyFont="1" applyAlignment="1">
      <alignment horizontal="left"/>
    </xf>
    <xf numFmtId="0" fontId="35" fillId="0" borderId="0" xfId="0" applyFont="1" applyAlignment="1">
      <alignment horizontal="left"/>
    </xf>
    <xf numFmtId="0" fontId="8" fillId="0" borderId="0" xfId="0" applyFont="1" applyAlignment="1"/>
    <xf numFmtId="0" fontId="0" fillId="0" borderId="11" xfId="0" quotePrefix="1" applyBorder="1">
      <alignment vertical="top"/>
    </xf>
    <xf numFmtId="0" fontId="0" fillId="0" borderId="0" xfId="0" applyBorder="1" applyAlignment="1"/>
    <xf numFmtId="0" fontId="6" fillId="0" borderId="0" xfId="0" applyFont="1" applyBorder="1" applyAlignment="1"/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QZ Lup - O-C Diagr.</a:t>
            </a:r>
          </a:p>
        </c:rich>
      </c:tx>
      <c:layout>
        <c:manualLayout>
          <c:xMode val="edge"/>
          <c:yMode val="edge"/>
          <c:x val="0.38646616541353385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A90-41A3-B961-DC3E211830D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  <c:pt idx="0">
                  <c:v>0</c:v>
                </c:pt>
                <c:pt idx="1">
                  <c:v>-3.5000015486730263E-4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A90-41A3-B961-DC3E211830D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A90-41A3-B961-DC3E211830D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8">
                  <c:v>-1.1970002087764442E-3</c:v>
                </c:pt>
                <c:pt idx="9">
                  <c:v>-3.1799997668713331E-4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A90-41A3-B961-DC3E211830D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TESS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  <c:pt idx="2">
                  <c:v>-9.5011587836779654E-4</c:v>
                </c:pt>
                <c:pt idx="3">
                  <c:v>-1.3651495755766518E-3</c:v>
                </c:pt>
                <c:pt idx="4">
                  <c:v>-1.2308207296882756E-3</c:v>
                </c:pt>
                <c:pt idx="5">
                  <c:v>-1.1258546583121642E-3</c:v>
                </c:pt>
                <c:pt idx="6">
                  <c:v>-9.6128521545324475E-4</c:v>
                </c:pt>
                <c:pt idx="7">
                  <c:v>-1.2063143512932584E-3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A90-41A3-B961-DC3E211830D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A90-41A3-B961-DC3E211830D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4.0000000000000001E-3</c:v>
                  </c:pt>
                  <c:pt idx="2">
                    <c:v>1.16E-4</c:v>
                  </c:pt>
                  <c:pt idx="3">
                    <c:v>5.8E-5</c:v>
                  </c:pt>
                  <c:pt idx="4">
                    <c:v>1.5100000000000001E-4</c:v>
                  </c:pt>
                  <c:pt idx="5">
                    <c:v>7.1000000000000005E-5</c:v>
                  </c:pt>
                  <c:pt idx="6">
                    <c:v>3.1300000000000002E-4</c:v>
                  </c:pt>
                  <c:pt idx="7">
                    <c:v>8.7000000000000001E-5</c:v>
                  </c:pt>
                  <c:pt idx="8">
                    <c:v>3.3999999999999998E-3</c:v>
                  </c:pt>
                  <c:pt idx="9">
                    <c:v>3.192E-3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A90-41A3-B961-DC3E211830D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4.0339511670865963E-5</c:v>
                </c:pt>
                <c:pt idx="1">
                  <c:v>-6.2966903548413171E-4</c:v>
                </c:pt>
                <c:pt idx="2">
                  <c:v>-9.9074323367667749E-4</c:v>
                </c:pt>
                <c:pt idx="3">
                  <c:v>-9.908580791595633E-4</c:v>
                </c:pt>
                <c:pt idx="4">
                  <c:v>-9.9258076140284839E-4</c:v>
                </c:pt>
                <c:pt idx="5">
                  <c:v>-9.9269560688573398E-4</c:v>
                </c:pt>
                <c:pt idx="6">
                  <c:v>-9.9579643492364697E-4</c:v>
                </c:pt>
                <c:pt idx="7">
                  <c:v>-9.9591128040653278E-4</c:v>
                </c:pt>
                <c:pt idx="8">
                  <c:v>-1.0728577539399315E-3</c:v>
                </c:pt>
                <c:pt idx="9">
                  <c:v>-1.08376807481407E-3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A90-41A3-B961-DC3E211830D2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2917</c:v>
                </c:pt>
                <c:pt idx="2">
                  <c:v>4489</c:v>
                </c:pt>
                <c:pt idx="3">
                  <c:v>4489.5</c:v>
                </c:pt>
                <c:pt idx="4">
                  <c:v>4497</c:v>
                </c:pt>
                <c:pt idx="5">
                  <c:v>4497.5</c:v>
                </c:pt>
                <c:pt idx="6">
                  <c:v>4511</c:v>
                </c:pt>
                <c:pt idx="7">
                  <c:v>4511.5</c:v>
                </c:pt>
                <c:pt idx="8">
                  <c:v>4846.5</c:v>
                </c:pt>
                <c:pt idx="9">
                  <c:v>4894</c:v>
                </c:pt>
              </c:numCache>
            </c:numRef>
          </c:xVal>
          <c:yVal>
            <c:numRef>
              <c:f>Active!$U$21:$U$998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A90-41A3-B961-DC3E211830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7047976"/>
        <c:axId val="1"/>
      </c:scatterChart>
      <c:valAx>
        <c:axId val="6770479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770479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954887218045113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18</xdr:col>
      <xdr:colOff>381000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7799929C-BE04-6E92-EEEE-73E2EA1F0A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6939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F8" sqref="F8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4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  <col min="21" max="21" width="14.42578125" customWidth="1"/>
  </cols>
  <sheetData>
    <row r="1" spans="1:22" ht="20.25" x14ac:dyDescent="0.3">
      <c r="A1" s="1" t="s">
        <v>48</v>
      </c>
      <c r="F1" s="36" t="s">
        <v>42</v>
      </c>
      <c r="G1" s="30" t="s">
        <v>43</v>
      </c>
      <c r="H1" s="37"/>
      <c r="I1" s="38" t="s">
        <v>44</v>
      </c>
      <c r="J1" s="36" t="s">
        <v>42</v>
      </c>
      <c r="K1" s="39">
        <v>14.562099999999999</v>
      </c>
      <c r="L1" s="32">
        <v>44.540700000000001</v>
      </c>
      <c r="M1" s="33">
        <v>54232.714000000153</v>
      </c>
      <c r="N1" s="33">
        <v>1.1365499999999999</v>
      </c>
      <c r="O1" s="31" t="s">
        <v>45</v>
      </c>
      <c r="P1" s="32">
        <v>8.2799999999999994</v>
      </c>
      <c r="Q1" s="32">
        <v>8.41</v>
      </c>
      <c r="R1" s="40" t="s">
        <v>46</v>
      </c>
      <c r="S1" s="54" t="s">
        <v>47</v>
      </c>
      <c r="T1" s="55"/>
      <c r="U1" s="56"/>
      <c r="V1" s="55"/>
    </row>
    <row r="2" spans="1:22" x14ac:dyDescent="0.2">
      <c r="A2" t="s">
        <v>25</v>
      </c>
      <c r="B2" t="s">
        <v>45</v>
      </c>
      <c r="C2" s="29"/>
      <c r="D2" s="2"/>
      <c r="T2" s="55"/>
      <c r="U2" s="56"/>
      <c r="V2" s="55"/>
    </row>
    <row r="3" spans="1:22" ht="13.5" thickBot="1" x14ac:dyDescent="0.25">
      <c r="T3" s="55"/>
      <c r="U3" s="56"/>
      <c r="V3" s="55"/>
    </row>
    <row r="4" spans="1:22" ht="14.25" thickTop="1" thickBot="1" x14ac:dyDescent="0.25">
      <c r="A4" s="4" t="s">
        <v>2</v>
      </c>
      <c r="C4" s="26">
        <v>54232.700700000001</v>
      </c>
      <c r="D4" s="27">
        <v>1.1365449999999999</v>
      </c>
      <c r="T4" s="55"/>
      <c r="U4" s="56"/>
      <c r="V4" s="55"/>
    </row>
    <row r="5" spans="1:22" ht="13.5" thickTop="1" x14ac:dyDescent="0.2">
      <c r="A5" s="8" t="s">
        <v>29</v>
      </c>
      <c r="B5" s="9"/>
      <c r="C5" s="10">
        <v>-9.5</v>
      </c>
      <c r="D5" s="9" t="s">
        <v>30</v>
      </c>
      <c r="E5" s="9"/>
      <c r="T5" s="55"/>
      <c r="U5" s="55"/>
      <c r="V5" s="55"/>
    </row>
    <row r="6" spans="1:22" x14ac:dyDescent="0.2">
      <c r="A6" s="4" t="s">
        <v>3</v>
      </c>
      <c r="T6" s="55"/>
      <c r="U6" s="55"/>
      <c r="V6" s="55"/>
    </row>
    <row r="7" spans="1:22" x14ac:dyDescent="0.2">
      <c r="A7" t="s">
        <v>4</v>
      </c>
      <c r="C7" s="57">
        <v>54232.714000000153</v>
      </c>
      <c r="D7" s="28" t="s">
        <v>50</v>
      </c>
      <c r="T7" s="55"/>
      <c r="U7" s="55"/>
      <c r="V7" s="55"/>
    </row>
    <row r="8" spans="1:22" x14ac:dyDescent="0.2">
      <c r="A8" t="s">
        <v>5</v>
      </c>
      <c r="C8" s="57">
        <v>1.1365499999999999</v>
      </c>
      <c r="D8" s="28" t="s">
        <v>49</v>
      </c>
      <c r="T8" s="55"/>
      <c r="U8" s="55"/>
      <c r="V8" s="55"/>
    </row>
    <row r="9" spans="1:22" x14ac:dyDescent="0.2">
      <c r="A9" s="23" t="s">
        <v>33</v>
      </c>
      <c r="C9" s="24">
        <v>21</v>
      </c>
      <c r="D9" s="21" t="str">
        <f>"F"&amp;C9</f>
        <v>F21</v>
      </c>
      <c r="E9" s="22" t="str">
        <f>"G"&amp;C9</f>
        <v>G21</v>
      </c>
    </row>
    <row r="10" spans="1:22" ht="13.5" thickBot="1" x14ac:dyDescent="0.25">
      <c r="A10" s="9"/>
      <c r="B10" s="9"/>
      <c r="C10" s="3" t="s">
        <v>21</v>
      </c>
      <c r="D10" s="3" t="s">
        <v>22</v>
      </c>
      <c r="E10" s="9"/>
    </row>
    <row r="11" spans="1:22" x14ac:dyDescent="0.2">
      <c r="A11" s="9" t="s">
        <v>17</v>
      </c>
      <c r="B11" s="9"/>
      <c r="C11" s="20">
        <f ca="1">INTERCEPT(INDIRECT($E$9):G991,INDIRECT($D$9):F991)</f>
        <v>4.0339511670865963E-5</v>
      </c>
      <c r="D11" s="2"/>
      <c r="E11" s="9"/>
    </row>
    <row r="12" spans="1:22" x14ac:dyDescent="0.2">
      <c r="A12" s="9" t="s">
        <v>18</v>
      </c>
      <c r="B12" s="9"/>
      <c r="C12" s="20">
        <f ca="1">SLOPE(INDIRECT($E$9):G991,INDIRECT($D$9):F991)</f>
        <v>-2.2969096577133962E-7</v>
      </c>
      <c r="D12" s="2"/>
      <c r="E12" s="9"/>
    </row>
    <row r="13" spans="1:22" x14ac:dyDescent="0.2">
      <c r="A13" s="9" t="s">
        <v>20</v>
      </c>
      <c r="B13" s="9"/>
      <c r="C13" s="2" t="s">
        <v>15</v>
      </c>
    </row>
    <row r="14" spans="1:22" x14ac:dyDescent="0.2">
      <c r="A14" s="9"/>
      <c r="B14" s="9"/>
      <c r="C14" s="9"/>
    </row>
    <row r="15" spans="1:22" x14ac:dyDescent="0.2">
      <c r="A15" s="11" t="s">
        <v>19</v>
      </c>
      <c r="B15" s="9"/>
      <c r="C15" s="12">
        <f ca="1">(C7+C11)+(C8+C12)*INT(MAX(F21:F3532))</f>
        <v>59794.988616232076</v>
      </c>
      <c r="E15" s="13" t="s">
        <v>35</v>
      </c>
      <c r="F15" s="34">
        <v>1</v>
      </c>
    </row>
    <row r="16" spans="1:22" x14ac:dyDescent="0.2">
      <c r="A16" s="15" t="s">
        <v>6</v>
      </c>
      <c r="B16" s="9"/>
      <c r="C16" s="16">
        <f ca="1">+C8+C12</f>
        <v>1.1365497703090341</v>
      </c>
      <c r="E16" s="13" t="s">
        <v>31</v>
      </c>
      <c r="F16" s="35">
        <f ca="1">NOW()+15018.5+$C$5/24</f>
        <v>60325.77005648148</v>
      </c>
    </row>
    <row r="17" spans="1:23" ht="13.5" thickBot="1" x14ac:dyDescent="0.25">
      <c r="A17" s="13" t="s">
        <v>28</v>
      </c>
      <c r="B17" s="9"/>
      <c r="C17" s="9">
        <f>COUNT(C21:C2190)</f>
        <v>10</v>
      </c>
      <c r="E17" s="13" t="s">
        <v>36</v>
      </c>
      <c r="F17" s="14">
        <f ca="1">ROUND(2*(F16-$C$7)/$C$8,0)/2+F15</f>
        <v>5362</v>
      </c>
    </row>
    <row r="18" spans="1:23" ht="14.25" thickTop="1" thickBot="1" x14ac:dyDescent="0.25">
      <c r="A18" s="15" t="s">
        <v>7</v>
      </c>
      <c r="B18" s="9"/>
      <c r="C18" s="18">
        <f ca="1">+C15</f>
        <v>59794.988616232076</v>
      </c>
      <c r="D18" s="19">
        <f ca="1">+C16</f>
        <v>1.1365497703090341</v>
      </c>
      <c r="E18" s="13" t="s">
        <v>37</v>
      </c>
      <c r="F18" s="22">
        <f ca="1">ROUND(2*(F16-$C$15)/$C$16,0)/2+F15</f>
        <v>468</v>
      </c>
    </row>
    <row r="19" spans="1:23" ht="13.5" thickTop="1" x14ac:dyDescent="0.2">
      <c r="E19" s="13" t="s">
        <v>32</v>
      </c>
      <c r="F19" s="17">
        <f ca="1">+$C$15+$C$16*F18-15018.5-$C$5/24</f>
        <v>45308.789742070039</v>
      </c>
    </row>
    <row r="20" spans="1:23" ht="13.5" thickBot="1" x14ac:dyDescent="0.25">
      <c r="A20" s="3" t="s">
        <v>8</v>
      </c>
      <c r="B20" s="3" t="s">
        <v>9</v>
      </c>
      <c r="C20" s="3" t="s">
        <v>10</v>
      </c>
      <c r="D20" s="3" t="s">
        <v>14</v>
      </c>
      <c r="E20" s="3" t="s">
        <v>11</v>
      </c>
      <c r="F20" s="3" t="s">
        <v>12</v>
      </c>
      <c r="G20" s="3" t="s">
        <v>13</v>
      </c>
      <c r="H20" s="6" t="s">
        <v>38</v>
      </c>
      <c r="I20" s="6" t="s">
        <v>39</v>
      </c>
      <c r="J20" s="6" t="s">
        <v>40</v>
      </c>
      <c r="K20" s="6" t="s">
        <v>41</v>
      </c>
      <c r="L20" s="6" t="s">
        <v>55</v>
      </c>
      <c r="M20" s="6" t="s">
        <v>26</v>
      </c>
      <c r="N20" s="6" t="s">
        <v>27</v>
      </c>
      <c r="O20" s="6" t="s">
        <v>24</v>
      </c>
      <c r="P20" s="5" t="s">
        <v>23</v>
      </c>
      <c r="Q20" s="3" t="s">
        <v>16</v>
      </c>
      <c r="U20" s="25" t="s">
        <v>34</v>
      </c>
    </row>
    <row r="21" spans="1:23" s="44" customFormat="1" ht="12" customHeight="1" x14ac:dyDescent="0.2">
      <c r="A21" s="44" t="s">
        <v>50</v>
      </c>
      <c r="C21" s="45">
        <v>54232.714000000153</v>
      </c>
      <c r="D21" s="45" t="s">
        <v>15</v>
      </c>
      <c r="E21" s="44">
        <f t="shared" ref="E21:E30" si="0">+(C21-C$7)/C$8</f>
        <v>0</v>
      </c>
      <c r="F21" s="44">
        <f t="shared" ref="F21:F30" si="1">ROUND(2*E21,0)/2</f>
        <v>0</v>
      </c>
      <c r="G21" s="44">
        <f t="shared" ref="G21:G30" si="2">+C21-(C$7+F21*C$8)</f>
        <v>0</v>
      </c>
      <c r="I21" s="44">
        <f>+G21</f>
        <v>0</v>
      </c>
      <c r="O21" s="44">
        <f t="shared" ref="O21:O30" ca="1" si="3">+C$11+C$12*$F21</f>
        <v>4.0339511670865963E-5</v>
      </c>
      <c r="Q21" s="46">
        <f t="shared" ref="Q21:Q30" si="4">+C21-15018.5</f>
        <v>39214.214000000153</v>
      </c>
    </row>
    <row r="22" spans="1:23" s="44" customFormat="1" ht="12" customHeight="1" x14ac:dyDescent="0.2">
      <c r="A22" s="43" t="s">
        <v>0</v>
      </c>
      <c r="B22" s="42" t="s">
        <v>1</v>
      </c>
      <c r="C22" s="41">
        <v>57548.03</v>
      </c>
      <c r="D22" s="41">
        <v>4.0000000000000001E-3</v>
      </c>
      <c r="E22" s="44">
        <f t="shared" si="0"/>
        <v>2916.9996920503686</v>
      </c>
      <c r="F22" s="44">
        <f t="shared" si="1"/>
        <v>2917</v>
      </c>
      <c r="G22" s="44">
        <f t="shared" si="2"/>
        <v>-3.5000015486730263E-4</v>
      </c>
      <c r="I22" s="44">
        <f>+G22</f>
        <v>-3.5000015486730263E-4</v>
      </c>
      <c r="O22" s="44">
        <f t="shared" ca="1" si="3"/>
        <v>-6.2966903548413171E-4</v>
      </c>
      <c r="Q22" s="46">
        <f t="shared" si="4"/>
        <v>42529.53</v>
      </c>
    </row>
    <row r="23" spans="1:23" s="44" customFormat="1" ht="12" customHeight="1" x14ac:dyDescent="0.2">
      <c r="A23" s="47" t="s">
        <v>52</v>
      </c>
      <c r="B23" s="49" t="s">
        <v>1</v>
      </c>
      <c r="C23" s="52">
        <v>59334.68599988427</v>
      </c>
      <c r="D23" s="52">
        <v>1.16E-4</v>
      </c>
      <c r="E23" s="44">
        <f t="shared" si="0"/>
        <v>4488.9991640351218</v>
      </c>
      <c r="F23" s="44">
        <f t="shared" si="1"/>
        <v>4489</v>
      </c>
      <c r="G23" s="44">
        <f t="shared" si="2"/>
        <v>-9.5011587836779654E-4</v>
      </c>
      <c r="L23" s="44">
        <f t="shared" ref="L23:L28" si="5">+G23</f>
        <v>-9.5011587836779654E-4</v>
      </c>
      <c r="O23" s="44">
        <f t="shared" ca="1" si="3"/>
        <v>-9.9074323367667749E-4</v>
      </c>
      <c r="Q23" s="46">
        <f t="shared" si="4"/>
        <v>44316.18599988427</v>
      </c>
      <c r="W23" s="53" t="s">
        <v>56</v>
      </c>
    </row>
    <row r="24" spans="1:23" s="44" customFormat="1" ht="12" customHeight="1" x14ac:dyDescent="0.2">
      <c r="A24" s="47" t="s">
        <v>52</v>
      </c>
      <c r="B24" s="49" t="s">
        <v>51</v>
      </c>
      <c r="C24" s="52">
        <v>59335.253859850578</v>
      </c>
      <c r="D24" s="52">
        <v>5.8E-5</v>
      </c>
      <c r="E24" s="44">
        <f t="shared" si="0"/>
        <v>4489.4987988653602</v>
      </c>
      <c r="F24" s="44">
        <f t="shared" si="1"/>
        <v>4489.5</v>
      </c>
      <c r="G24" s="44">
        <f t="shared" si="2"/>
        <v>-1.3651495755766518E-3</v>
      </c>
      <c r="L24" s="44">
        <f t="shared" si="5"/>
        <v>-1.3651495755766518E-3</v>
      </c>
      <c r="O24" s="44">
        <f t="shared" ca="1" si="3"/>
        <v>-9.908580791595633E-4</v>
      </c>
      <c r="Q24" s="46">
        <f t="shared" si="4"/>
        <v>44316.753859850578</v>
      </c>
      <c r="W24" s="53" t="s">
        <v>56</v>
      </c>
    </row>
    <row r="25" spans="1:23" s="44" customFormat="1" ht="12" customHeight="1" x14ac:dyDescent="0.2">
      <c r="A25" s="47" t="s">
        <v>53</v>
      </c>
      <c r="B25" s="49" t="s">
        <v>1</v>
      </c>
      <c r="C25" s="52">
        <v>59343.77811917942</v>
      </c>
      <c r="D25" s="52">
        <v>1.5100000000000001E-4</v>
      </c>
      <c r="E25" s="44">
        <f t="shared" si="0"/>
        <v>4496.9989170553581</v>
      </c>
      <c r="F25" s="44">
        <f t="shared" si="1"/>
        <v>4497</v>
      </c>
      <c r="G25" s="44">
        <f t="shared" si="2"/>
        <v>-1.2308207296882756E-3</v>
      </c>
      <c r="L25" s="44">
        <f t="shared" si="5"/>
        <v>-1.2308207296882756E-3</v>
      </c>
      <c r="O25" s="44">
        <f t="shared" ca="1" si="3"/>
        <v>-9.9258076140284839E-4</v>
      </c>
      <c r="Q25" s="46">
        <f t="shared" si="4"/>
        <v>44325.27811917942</v>
      </c>
      <c r="W25" s="53" t="s">
        <v>56</v>
      </c>
    </row>
    <row r="26" spans="1:23" s="44" customFormat="1" ht="12" customHeight="1" x14ac:dyDescent="0.2">
      <c r="A26" s="47" t="s">
        <v>53</v>
      </c>
      <c r="B26" s="49" t="s">
        <v>51</v>
      </c>
      <c r="C26" s="52">
        <v>59344.346499145497</v>
      </c>
      <c r="D26" s="52">
        <v>7.1000000000000005E-5</v>
      </c>
      <c r="E26" s="44">
        <f t="shared" si="0"/>
        <v>4497.4990094103596</v>
      </c>
      <c r="F26" s="44">
        <f t="shared" si="1"/>
        <v>4497.5</v>
      </c>
      <c r="G26" s="44">
        <f t="shared" si="2"/>
        <v>-1.1258546583121642E-3</v>
      </c>
      <c r="L26" s="44">
        <f t="shared" si="5"/>
        <v>-1.1258546583121642E-3</v>
      </c>
      <c r="O26" s="44">
        <f t="shared" ca="1" si="3"/>
        <v>-9.9269560688573398E-4</v>
      </c>
      <c r="Q26" s="46">
        <f t="shared" si="4"/>
        <v>44325.846499145497</v>
      </c>
      <c r="W26" s="53" t="s">
        <v>56</v>
      </c>
    </row>
    <row r="27" spans="1:23" s="44" customFormat="1" ht="12" customHeight="1" x14ac:dyDescent="0.2">
      <c r="A27" s="47" t="s">
        <v>52</v>
      </c>
      <c r="B27" s="49" t="s">
        <v>1</v>
      </c>
      <c r="C27" s="52">
        <v>59359.690088714939</v>
      </c>
      <c r="D27" s="52">
        <v>3.1300000000000002E-4</v>
      </c>
      <c r="E27" s="44">
        <f t="shared" si="0"/>
        <v>4510.9991542077214</v>
      </c>
      <c r="F27" s="44">
        <f t="shared" si="1"/>
        <v>4511</v>
      </c>
      <c r="G27" s="44">
        <f t="shared" si="2"/>
        <v>-9.6128521545324475E-4</v>
      </c>
      <c r="L27" s="44">
        <f t="shared" si="5"/>
        <v>-9.6128521545324475E-4</v>
      </c>
      <c r="O27" s="44">
        <f t="shared" ca="1" si="3"/>
        <v>-9.9579643492364697E-4</v>
      </c>
      <c r="Q27" s="46">
        <f t="shared" si="4"/>
        <v>44341.190088714939</v>
      </c>
      <c r="W27" s="53" t="s">
        <v>56</v>
      </c>
    </row>
    <row r="28" spans="1:23" s="44" customFormat="1" ht="12" customHeight="1" x14ac:dyDescent="0.2">
      <c r="A28" s="47" t="s">
        <v>52</v>
      </c>
      <c r="B28" s="49" t="s">
        <v>51</v>
      </c>
      <c r="C28" s="52">
        <v>59360.258118685801</v>
      </c>
      <c r="D28" s="52">
        <v>8.7000000000000001E-5</v>
      </c>
      <c r="E28" s="44">
        <f t="shared" si="0"/>
        <v>4511.4989386174375</v>
      </c>
      <c r="F28" s="44">
        <f t="shared" si="1"/>
        <v>4511.5</v>
      </c>
      <c r="G28" s="44">
        <f t="shared" si="2"/>
        <v>-1.2063143512932584E-3</v>
      </c>
      <c r="L28" s="44">
        <f t="shared" si="5"/>
        <v>-1.2063143512932584E-3</v>
      </c>
      <c r="O28" s="44">
        <f t="shared" ca="1" si="3"/>
        <v>-9.9591128040653278E-4</v>
      </c>
      <c r="Q28" s="46">
        <f t="shared" si="4"/>
        <v>44341.758118685801</v>
      </c>
      <c r="W28" s="53" t="s">
        <v>56</v>
      </c>
    </row>
    <row r="29" spans="1:23" s="44" customFormat="1" ht="12" customHeight="1" x14ac:dyDescent="0.2">
      <c r="A29" s="47" t="s">
        <v>57</v>
      </c>
      <c r="B29" s="48" t="s">
        <v>51</v>
      </c>
      <c r="C29" s="50">
        <v>59741.002377999946</v>
      </c>
      <c r="D29" s="51">
        <v>3.3999999999999998E-3</v>
      </c>
      <c r="E29" s="44">
        <f t="shared" si="0"/>
        <v>4846.4989468125414</v>
      </c>
      <c r="F29" s="44">
        <f t="shared" si="1"/>
        <v>4846.5</v>
      </c>
      <c r="G29" s="44">
        <f t="shared" si="2"/>
        <v>-1.1970002087764442E-3</v>
      </c>
      <c r="K29" s="44">
        <f>+G29</f>
        <v>-1.1970002087764442E-3</v>
      </c>
      <c r="O29" s="44">
        <f t="shared" ca="1" si="3"/>
        <v>-1.0728577539399315E-3</v>
      </c>
      <c r="Q29" s="46">
        <f t="shared" si="4"/>
        <v>44722.502377999946</v>
      </c>
      <c r="W29" s="53" t="s">
        <v>56</v>
      </c>
    </row>
    <row r="30" spans="1:23" s="44" customFormat="1" ht="12" customHeight="1" x14ac:dyDescent="0.2">
      <c r="A30" s="47" t="s">
        <v>54</v>
      </c>
      <c r="B30" s="48" t="s">
        <v>1</v>
      </c>
      <c r="C30" s="50">
        <v>59794.989382000174</v>
      </c>
      <c r="D30" s="51">
        <v>3.192E-3</v>
      </c>
      <c r="E30" s="44">
        <f t="shared" si="0"/>
        <v>4893.9997202059058</v>
      </c>
      <c r="F30" s="44">
        <f t="shared" si="1"/>
        <v>4894</v>
      </c>
      <c r="G30" s="44">
        <f t="shared" si="2"/>
        <v>-3.1799997668713331E-4</v>
      </c>
      <c r="K30" s="44">
        <f>+G30</f>
        <v>-3.1799997668713331E-4</v>
      </c>
      <c r="O30" s="44">
        <f t="shared" ca="1" si="3"/>
        <v>-1.08376807481407E-3</v>
      </c>
      <c r="Q30" s="46">
        <f t="shared" si="4"/>
        <v>44776.489382000174</v>
      </c>
    </row>
    <row r="31" spans="1:23" s="44" customFormat="1" ht="12" customHeight="1" x14ac:dyDescent="0.2">
      <c r="C31" s="45"/>
      <c r="D31" s="45"/>
      <c r="Q31" s="46"/>
    </row>
    <row r="32" spans="1:23" s="44" customFormat="1" ht="12" customHeight="1" x14ac:dyDescent="0.2">
      <c r="C32" s="45"/>
      <c r="D32" s="45"/>
      <c r="Q32" s="46"/>
    </row>
    <row r="33" spans="3:4" s="44" customFormat="1" ht="12" customHeight="1" x14ac:dyDescent="0.2">
      <c r="C33" s="45"/>
      <c r="D33" s="45"/>
    </row>
    <row r="34" spans="3:4" s="44" customFormat="1" ht="12" customHeight="1" x14ac:dyDescent="0.2">
      <c r="C34" s="45"/>
      <c r="D34" s="45"/>
    </row>
    <row r="35" spans="3:4" s="44" customFormat="1" ht="12" customHeight="1" x14ac:dyDescent="0.2">
      <c r="C35" s="45"/>
      <c r="D35" s="45"/>
    </row>
    <row r="36" spans="3:4" s="44" customFormat="1" ht="12" customHeight="1" x14ac:dyDescent="0.2">
      <c r="C36" s="45"/>
      <c r="D36" s="45"/>
    </row>
    <row r="37" spans="3:4" s="44" customFormat="1" ht="12" customHeight="1" x14ac:dyDescent="0.2">
      <c r="C37" s="45"/>
      <c r="D37" s="45"/>
    </row>
    <row r="38" spans="3:4" s="44" customFormat="1" ht="12" customHeight="1" x14ac:dyDescent="0.2">
      <c r="C38" s="45"/>
      <c r="D38" s="45"/>
    </row>
    <row r="39" spans="3:4" s="44" customFormat="1" ht="12" customHeight="1" x14ac:dyDescent="0.2">
      <c r="C39" s="45"/>
      <c r="D39" s="45"/>
    </row>
    <row r="40" spans="3:4" s="44" customFormat="1" ht="12" customHeight="1" x14ac:dyDescent="0.2">
      <c r="C40" s="45"/>
      <c r="D40" s="45"/>
    </row>
    <row r="41" spans="3:4" s="44" customFormat="1" ht="12" customHeight="1" x14ac:dyDescent="0.2">
      <c r="C41" s="45"/>
      <c r="D41" s="45"/>
    </row>
    <row r="42" spans="3:4" s="44" customFormat="1" ht="12" customHeight="1" x14ac:dyDescent="0.2">
      <c r="C42" s="45"/>
      <c r="D42" s="45"/>
    </row>
    <row r="43" spans="3:4" s="44" customFormat="1" x14ac:dyDescent="0.2">
      <c r="C43" s="45"/>
      <c r="D43" s="45"/>
    </row>
    <row r="44" spans="3:4" s="44" customFormat="1" x14ac:dyDescent="0.2">
      <c r="C44" s="45"/>
      <c r="D44" s="45"/>
    </row>
    <row r="45" spans="3:4" s="44" customFormat="1" x14ac:dyDescent="0.2">
      <c r="C45" s="45"/>
      <c r="D45" s="45"/>
    </row>
    <row r="46" spans="3:4" s="44" customFormat="1" x14ac:dyDescent="0.2">
      <c r="C46" s="45"/>
      <c r="D46" s="45"/>
    </row>
    <row r="47" spans="3:4" s="44" customFormat="1" x14ac:dyDescent="0.2">
      <c r="C47" s="45"/>
      <c r="D47" s="45"/>
    </row>
    <row r="48" spans="3:4" x14ac:dyDescent="0.2">
      <c r="C48" s="7"/>
      <c r="D48" s="7"/>
    </row>
    <row r="49" spans="3:4" x14ac:dyDescent="0.2">
      <c r="C49" s="7"/>
      <c r="D49" s="7"/>
    </row>
    <row r="50" spans="3:4" x14ac:dyDescent="0.2">
      <c r="C50" s="7"/>
      <c r="D50" s="7"/>
    </row>
    <row r="51" spans="3:4" x14ac:dyDescent="0.2">
      <c r="C51" s="7"/>
      <c r="D51" s="7"/>
    </row>
    <row r="52" spans="3:4" x14ac:dyDescent="0.2">
      <c r="C52" s="7"/>
      <c r="D52" s="7"/>
    </row>
    <row r="53" spans="3:4" x14ac:dyDescent="0.2">
      <c r="C53" s="7"/>
      <c r="D53" s="7"/>
    </row>
    <row r="54" spans="3:4" x14ac:dyDescent="0.2">
      <c r="C54" s="7"/>
      <c r="D54" s="7"/>
    </row>
    <row r="55" spans="3:4" x14ac:dyDescent="0.2">
      <c r="C55" s="7"/>
      <c r="D55" s="7"/>
    </row>
    <row r="56" spans="3:4" x14ac:dyDescent="0.2">
      <c r="C56" s="7"/>
      <c r="D56" s="7"/>
    </row>
    <row r="57" spans="3:4" x14ac:dyDescent="0.2">
      <c r="C57" s="7"/>
      <c r="D57" s="7"/>
    </row>
    <row r="58" spans="3:4" x14ac:dyDescent="0.2">
      <c r="C58" s="7"/>
      <c r="D58" s="7"/>
    </row>
    <row r="59" spans="3:4" x14ac:dyDescent="0.2">
      <c r="C59" s="7"/>
      <c r="D59" s="7"/>
    </row>
    <row r="60" spans="3:4" x14ac:dyDescent="0.2">
      <c r="C60" s="7"/>
      <c r="D60" s="7"/>
    </row>
    <row r="61" spans="3:4" x14ac:dyDescent="0.2">
      <c r="C61" s="7"/>
      <c r="D61" s="7"/>
    </row>
    <row r="62" spans="3:4" x14ac:dyDescent="0.2">
      <c r="C62" s="7"/>
      <c r="D62" s="7"/>
    </row>
    <row r="63" spans="3:4" x14ac:dyDescent="0.2">
      <c r="C63" s="7"/>
      <c r="D63" s="7"/>
    </row>
    <row r="64" spans="3:4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</sheetData>
  <sortState xmlns:xlrd2="http://schemas.microsoft.com/office/spreadsheetml/2017/richdata2" ref="A21:U33">
    <sortCondition ref="C21:C33"/>
  </sortState>
  <phoneticPr fontId="8" type="noConversion"/>
  <hyperlinks>
    <hyperlink ref="H63848" r:id="rId1" display="http://vsolj.cetus-net.org/bulletin.html" xr:uid="{00000000-0004-0000-0000-000000000000}"/>
    <hyperlink ref="H63841" r:id="rId2" display="https://www.aavso.org/ejaavso" xr:uid="{00000000-0004-0000-0000-000001000000}"/>
    <hyperlink ref="I63848" r:id="rId3" display="http://vsolj.cetus-net.org/bulletin.html" xr:uid="{00000000-0004-0000-0000-000002000000}"/>
    <hyperlink ref="AQ57499" r:id="rId4" display="http://cdsbib.u-strasbg.fr/cgi-bin/cdsbib?1990RMxAA..21..381G" xr:uid="{00000000-0004-0000-0000-000003000000}"/>
    <hyperlink ref="H63845" r:id="rId5" display="https://www.aavso.org/ejaavso" xr:uid="{00000000-0004-0000-0000-000004000000}"/>
    <hyperlink ref="AP4863" r:id="rId6" display="http://cdsbib.u-strasbg.fr/cgi-bin/cdsbib?1990RMxAA..21..381G" xr:uid="{00000000-0004-0000-0000-000005000000}"/>
    <hyperlink ref="AP4866" r:id="rId7" display="http://cdsbib.u-strasbg.fr/cgi-bin/cdsbib?1990RMxAA..21..381G" xr:uid="{00000000-0004-0000-0000-000006000000}"/>
    <hyperlink ref="AP4864" r:id="rId8" display="http://cdsbib.u-strasbg.fr/cgi-bin/cdsbib?1990RMxAA..21..381G" xr:uid="{00000000-0004-0000-0000-000007000000}"/>
    <hyperlink ref="AP4848" r:id="rId9" display="http://cdsbib.u-strasbg.fr/cgi-bin/cdsbib?1990RMxAA..21..381G" xr:uid="{00000000-0004-0000-0000-000008000000}"/>
    <hyperlink ref="AQ5077" r:id="rId10" display="http://cdsbib.u-strasbg.fr/cgi-bin/cdsbib?1990RMxAA..21..381G" xr:uid="{00000000-0004-0000-0000-000009000000}"/>
    <hyperlink ref="AQ5081" r:id="rId11" display="http://cdsbib.u-strasbg.fr/cgi-bin/cdsbib?1990RMxAA..21..381G" xr:uid="{00000000-0004-0000-0000-00000A000000}"/>
    <hyperlink ref="AQ64761" r:id="rId12" display="http://cdsbib.u-strasbg.fr/cgi-bin/cdsbib?1990RMxAA..21..381G" xr:uid="{00000000-0004-0000-0000-00000B000000}"/>
    <hyperlink ref="I1969" r:id="rId13" display="http://vsolj.cetus-net.org/bulletin.html" xr:uid="{00000000-0004-0000-0000-00000C000000}"/>
    <hyperlink ref="H1969" r:id="rId14" display="http://vsolj.cetus-net.org/bulletin.html" xr:uid="{00000000-0004-0000-0000-00000D000000}"/>
    <hyperlink ref="AQ65422" r:id="rId15" display="http://cdsbib.u-strasbg.fr/cgi-bin/cdsbib?1990RMxAA..21..381G" xr:uid="{00000000-0004-0000-0000-00000E000000}"/>
    <hyperlink ref="AQ65421" r:id="rId16" display="http://cdsbib.u-strasbg.fr/cgi-bin/cdsbib?1990RMxAA..21..381G" xr:uid="{00000000-0004-0000-0000-00000F000000}"/>
    <hyperlink ref="AP3139" r:id="rId17" display="http://cdsbib.u-strasbg.fr/cgi-bin/cdsbib?1990RMxAA..21..381G" xr:uid="{00000000-0004-0000-0000-000010000000}"/>
    <hyperlink ref="AP3157" r:id="rId18" display="http://cdsbib.u-strasbg.fr/cgi-bin/cdsbib?1990RMxAA..21..381G" xr:uid="{00000000-0004-0000-0000-000011000000}"/>
    <hyperlink ref="AP3158" r:id="rId19" display="http://cdsbib.u-strasbg.fr/cgi-bin/cdsbib?1990RMxAA..21..381G" xr:uid="{00000000-0004-0000-0000-000012000000}"/>
    <hyperlink ref="AP3154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2024-01-16T05:28:52Z</dcterms:modified>
</cp:coreProperties>
</file>